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1C32210B-78A3-4688-B6B5-202BAE57097D}" xr6:coauthVersionLast="47" xr6:coauthVersionMax="47" xr10:uidLastSave="{00000000-0000-0000-0000-000000000000}"/>
  <bookViews>
    <workbookView xWindow="28680" yWindow="-120" windowWidth="29040" windowHeight="15840" firstSheet="18" activeTab="2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  <sheet name="2021.09.14" sheetId="37" r:id="rId19"/>
    <sheet name="2021.09.15" sheetId="38" r:id="rId20"/>
    <sheet name="2021.09.16" sheetId="39" r:id="rId21"/>
    <sheet name="2021.09.17" sheetId="40" r:id="rId22"/>
    <sheet name="2021.09.18" sheetId="41" r:id="rId23"/>
    <sheet name="2021.09.19" sheetId="42" r:id="rId24"/>
    <sheet name="2021.09.20" sheetId="43" r:id="rId25"/>
    <sheet name="2021.09.21" sheetId="44" r:id="rId26"/>
    <sheet name="2021.09.22" sheetId="45" r:id="rId27"/>
    <sheet name="2021.09.23" sheetId="46" r:id="rId28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18" hidden="1">'2021.09.14'!#REF!</definedName>
    <definedName name="_xlnm._FilterDatabase" localSheetId="19" hidden="1">'2021.09.15'!#REF!</definedName>
    <definedName name="_xlnm._FilterDatabase" localSheetId="20" hidden="1">'2021.09.16'!#REF!</definedName>
    <definedName name="_xlnm._FilterDatabase" localSheetId="21" hidden="1">'2021.09.17'!#REF!</definedName>
    <definedName name="_xlnm._FilterDatabase" localSheetId="22" hidden="1">'2021.09.18'!#REF!</definedName>
    <definedName name="_xlnm._FilterDatabase" localSheetId="23" hidden="1">'2021.09.19'!#REF!</definedName>
    <definedName name="_xlnm._FilterDatabase" localSheetId="24" hidden="1">'2021.09.20'!#REF!</definedName>
    <definedName name="_xlnm._FilterDatabase" localSheetId="25" hidden="1">'2021.09.21'!#REF!</definedName>
    <definedName name="_xlnm._FilterDatabase" localSheetId="26" hidden="1">'2021.09.22'!#REF!</definedName>
    <definedName name="_xlnm._FilterDatabase" localSheetId="27" hidden="1">'2021.09.23'!#REF!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6" l="1"/>
  <c r="O198" i="46"/>
  <c r="N198" i="46"/>
  <c r="L198" i="46"/>
  <c r="K198" i="46"/>
  <c r="I198" i="46"/>
  <c r="H198" i="46"/>
  <c r="F198" i="46"/>
  <c r="E198" i="46"/>
  <c r="O197" i="46"/>
  <c r="N197" i="46"/>
  <c r="L197" i="46"/>
  <c r="K197" i="46"/>
  <c r="I197" i="46"/>
  <c r="H197" i="46"/>
  <c r="F197" i="46"/>
  <c r="E197" i="46"/>
  <c r="O196" i="46"/>
  <c r="N196" i="46"/>
  <c r="L196" i="46"/>
  <c r="K196" i="46"/>
  <c r="I196" i="46"/>
  <c r="H196" i="46"/>
  <c r="F196" i="46"/>
  <c r="E196" i="46"/>
  <c r="O195" i="46"/>
  <c r="N195" i="46"/>
  <c r="L195" i="46"/>
  <c r="K195" i="46"/>
  <c r="I195" i="46"/>
  <c r="H195" i="46"/>
  <c r="F195" i="46"/>
  <c r="E195" i="46"/>
  <c r="O194" i="46"/>
  <c r="N194" i="46"/>
  <c r="L194" i="46"/>
  <c r="K194" i="46"/>
  <c r="I194" i="46"/>
  <c r="H194" i="46"/>
  <c r="F194" i="46"/>
  <c r="E194" i="46"/>
  <c r="O193" i="46"/>
  <c r="N193" i="46"/>
  <c r="L193" i="46"/>
  <c r="K193" i="46"/>
  <c r="I193" i="46"/>
  <c r="H193" i="46"/>
  <c r="F193" i="46"/>
  <c r="E193" i="46"/>
  <c r="O192" i="46"/>
  <c r="N192" i="46"/>
  <c r="L192" i="46"/>
  <c r="K192" i="46"/>
  <c r="I192" i="46"/>
  <c r="H192" i="46"/>
  <c r="F192" i="46"/>
  <c r="E192" i="46"/>
  <c r="O191" i="46"/>
  <c r="N191" i="46"/>
  <c r="L191" i="46"/>
  <c r="K191" i="46"/>
  <c r="I191" i="46"/>
  <c r="H191" i="46"/>
  <c r="F191" i="46"/>
  <c r="E191" i="46"/>
  <c r="O190" i="46"/>
  <c r="N190" i="46"/>
  <c r="L190" i="46"/>
  <c r="K190" i="46"/>
  <c r="I190" i="46"/>
  <c r="H190" i="46"/>
  <c r="F190" i="46"/>
  <c r="E190" i="46"/>
  <c r="O189" i="46"/>
  <c r="N189" i="46"/>
  <c r="L189" i="46"/>
  <c r="K189" i="46"/>
  <c r="I189" i="46"/>
  <c r="H189" i="46"/>
  <c r="F189" i="46"/>
  <c r="E189" i="46"/>
  <c r="O188" i="46"/>
  <c r="N188" i="46"/>
  <c r="L188" i="46"/>
  <c r="K188" i="46"/>
  <c r="I188" i="46"/>
  <c r="H188" i="46"/>
  <c r="F188" i="46"/>
  <c r="E188" i="46"/>
  <c r="O187" i="46"/>
  <c r="N187" i="46"/>
  <c r="L187" i="46"/>
  <c r="K187" i="46"/>
  <c r="I187" i="46"/>
  <c r="H187" i="46"/>
  <c r="F187" i="46"/>
  <c r="E187" i="46"/>
  <c r="O186" i="46"/>
  <c r="N186" i="46"/>
  <c r="L186" i="46"/>
  <c r="K186" i="46"/>
  <c r="I186" i="46"/>
  <c r="H186" i="46"/>
  <c r="F186" i="46"/>
  <c r="E186" i="46"/>
  <c r="O185" i="46"/>
  <c r="N185" i="46"/>
  <c r="L185" i="46"/>
  <c r="K185" i="46"/>
  <c r="I185" i="46"/>
  <c r="H185" i="46"/>
  <c r="F185" i="46"/>
  <c r="E185" i="46"/>
  <c r="O184" i="46"/>
  <c r="N184" i="46"/>
  <c r="L184" i="46"/>
  <c r="K184" i="46"/>
  <c r="I184" i="46"/>
  <c r="H184" i="46"/>
  <c r="F184" i="46"/>
  <c r="E184" i="46"/>
  <c r="O183" i="46"/>
  <c r="N183" i="46"/>
  <c r="L183" i="46"/>
  <c r="K183" i="46"/>
  <c r="I183" i="46"/>
  <c r="H183" i="46"/>
  <c r="F183" i="46"/>
  <c r="E183" i="46"/>
  <c r="O182" i="46"/>
  <c r="N182" i="46"/>
  <c r="L182" i="46"/>
  <c r="K182" i="46"/>
  <c r="I182" i="46"/>
  <c r="H182" i="46"/>
  <c r="F182" i="46"/>
  <c r="E182" i="46"/>
  <c r="O181" i="46"/>
  <c r="N181" i="46"/>
  <c r="L181" i="46"/>
  <c r="K181" i="46"/>
  <c r="I181" i="46"/>
  <c r="H181" i="46"/>
  <c r="F181" i="46"/>
  <c r="E181" i="46"/>
  <c r="O180" i="46"/>
  <c r="N180" i="46"/>
  <c r="L180" i="46"/>
  <c r="K180" i="46"/>
  <c r="I180" i="46"/>
  <c r="H180" i="46"/>
  <c r="F180" i="46"/>
  <c r="E180" i="46"/>
  <c r="O179" i="46"/>
  <c r="O199" i="46" s="1"/>
  <c r="N179" i="46"/>
  <c r="N199" i="46" s="1"/>
  <c r="L179" i="46"/>
  <c r="L199" i="46" s="1"/>
  <c r="K179" i="46"/>
  <c r="K199" i="46" s="1"/>
  <c r="I179" i="46"/>
  <c r="I199" i="46" s="1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O170" i="46"/>
  <c r="N170" i="46"/>
  <c r="K170" i="46"/>
  <c r="L170" i="46" s="1"/>
  <c r="H170" i="46"/>
  <c r="I170" i="46" s="1"/>
  <c r="F170" i="46"/>
  <c r="E170" i="46"/>
  <c r="O169" i="46"/>
  <c r="N169" i="46"/>
  <c r="K169" i="46"/>
  <c r="L169" i="46" s="1"/>
  <c r="H169" i="46"/>
  <c r="I169" i="46" s="1"/>
  <c r="F169" i="46"/>
  <c r="E169" i="46"/>
  <c r="O168" i="46"/>
  <c r="N168" i="46"/>
  <c r="L168" i="46"/>
  <c r="K168" i="46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O165" i="46"/>
  <c r="N165" i="46"/>
  <c r="K165" i="46"/>
  <c r="L165" i="46" s="1"/>
  <c r="H165" i="46"/>
  <c r="I165" i="46" s="1"/>
  <c r="F165" i="46"/>
  <c r="E165" i="46"/>
  <c r="O164" i="46"/>
  <c r="N164" i="46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O162" i="46"/>
  <c r="N162" i="46"/>
  <c r="K162" i="46"/>
  <c r="L162" i="46" s="1"/>
  <c r="H162" i="46"/>
  <c r="I162" i="46" s="1"/>
  <c r="F162" i="46"/>
  <c r="E162" i="46"/>
  <c r="O161" i="46"/>
  <c r="N161" i="46"/>
  <c r="K161" i="46"/>
  <c r="L161" i="46" s="1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O159" i="46"/>
  <c r="N159" i="46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O157" i="46"/>
  <c r="N157" i="46"/>
  <c r="K157" i="46"/>
  <c r="L157" i="46" s="1"/>
  <c r="H157" i="46"/>
  <c r="I157" i="46" s="1"/>
  <c r="F157" i="46"/>
  <c r="E157" i="46"/>
  <c r="O156" i="46"/>
  <c r="N156" i="46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O154" i="46"/>
  <c r="N154" i="46"/>
  <c r="K154" i="46"/>
  <c r="L154" i="46" s="1"/>
  <c r="H154" i="46"/>
  <c r="I154" i="46" s="1"/>
  <c r="F154" i="46"/>
  <c r="E154" i="46"/>
  <c r="O153" i="46"/>
  <c r="N153" i="46"/>
  <c r="K153" i="46"/>
  <c r="L153" i="46" s="1"/>
  <c r="H153" i="46"/>
  <c r="I153" i="46" s="1"/>
  <c r="F153" i="46"/>
  <c r="E153" i="46"/>
  <c r="O152" i="46"/>
  <c r="O172" i="46" s="1"/>
  <c r="N152" i="46"/>
  <c r="N172" i="46" s="1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N145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O142" i="46"/>
  <c r="N142" i="46"/>
  <c r="K142" i="46"/>
  <c r="L142" i="46" s="1"/>
  <c r="I142" i="46"/>
  <c r="H142" i="46"/>
  <c r="E142" i="46"/>
  <c r="F142" i="46" s="1"/>
  <c r="O141" i="46"/>
  <c r="N141" i="46"/>
  <c r="K141" i="46"/>
  <c r="L141" i="46" s="1"/>
  <c r="H141" i="46"/>
  <c r="I141" i="46" s="1"/>
  <c r="E141" i="46"/>
  <c r="F141" i="46" s="1"/>
  <c r="O140" i="46"/>
  <c r="N140" i="46"/>
  <c r="K140" i="46"/>
  <c r="L140" i="46" s="1"/>
  <c r="H140" i="46"/>
  <c r="I140" i="46" s="1"/>
  <c r="E140" i="46"/>
  <c r="F140" i="46" s="1"/>
  <c r="O139" i="46"/>
  <c r="N139" i="46"/>
  <c r="K139" i="46"/>
  <c r="L139" i="46" s="1"/>
  <c r="I139" i="46"/>
  <c r="H139" i="46"/>
  <c r="E139" i="46"/>
  <c r="F139" i="46" s="1"/>
  <c r="O138" i="46"/>
  <c r="N138" i="46"/>
  <c r="L138" i="46"/>
  <c r="K138" i="46"/>
  <c r="I138" i="46"/>
  <c r="H138" i="46"/>
  <c r="E138" i="46"/>
  <c r="F138" i="46" s="1"/>
  <c r="O137" i="46"/>
  <c r="N137" i="46"/>
  <c r="K137" i="46"/>
  <c r="L137" i="46" s="1"/>
  <c r="H137" i="46"/>
  <c r="I137" i="46" s="1"/>
  <c r="E137" i="46"/>
  <c r="F137" i="46" s="1"/>
  <c r="O136" i="46"/>
  <c r="N136" i="46"/>
  <c r="K136" i="46"/>
  <c r="L136" i="46" s="1"/>
  <c r="H136" i="46"/>
  <c r="I136" i="46" s="1"/>
  <c r="E136" i="46"/>
  <c r="F136" i="46" s="1"/>
  <c r="O135" i="46"/>
  <c r="N135" i="46"/>
  <c r="K135" i="46"/>
  <c r="L135" i="46" s="1"/>
  <c r="I135" i="46"/>
  <c r="H135" i="46"/>
  <c r="E135" i="46"/>
  <c r="F135" i="46" s="1"/>
  <c r="O134" i="46"/>
  <c r="N134" i="46"/>
  <c r="K134" i="46"/>
  <c r="L134" i="46" s="1"/>
  <c r="I134" i="46"/>
  <c r="H134" i="46"/>
  <c r="E134" i="46"/>
  <c r="F134" i="46" s="1"/>
  <c r="O133" i="46"/>
  <c r="N133" i="46"/>
  <c r="K133" i="46"/>
  <c r="L133" i="46" s="1"/>
  <c r="H133" i="46"/>
  <c r="I133" i="46" s="1"/>
  <c r="E133" i="46"/>
  <c r="F133" i="46" s="1"/>
  <c r="O132" i="46"/>
  <c r="N132" i="46"/>
  <c r="K132" i="46"/>
  <c r="L132" i="46" s="1"/>
  <c r="H132" i="46"/>
  <c r="I132" i="46" s="1"/>
  <c r="E132" i="46"/>
  <c r="F132" i="46" s="1"/>
  <c r="O131" i="46"/>
  <c r="N131" i="46"/>
  <c r="K131" i="46"/>
  <c r="L131" i="46" s="1"/>
  <c r="I131" i="46"/>
  <c r="H131" i="46"/>
  <c r="E131" i="46"/>
  <c r="F131" i="46" s="1"/>
  <c r="O130" i="46"/>
  <c r="N130" i="46"/>
  <c r="L130" i="46"/>
  <c r="K130" i="46"/>
  <c r="I130" i="46"/>
  <c r="H130" i="46"/>
  <c r="E130" i="46"/>
  <c r="F130" i="46" s="1"/>
  <c r="O129" i="46"/>
  <c r="N129" i="46"/>
  <c r="K129" i="46"/>
  <c r="L129" i="46" s="1"/>
  <c r="H129" i="46"/>
  <c r="I129" i="46" s="1"/>
  <c r="E129" i="46"/>
  <c r="F129" i="46" s="1"/>
  <c r="O128" i="46"/>
  <c r="N128" i="46"/>
  <c r="K128" i="46"/>
  <c r="L128" i="46" s="1"/>
  <c r="H128" i="46"/>
  <c r="I128" i="46" s="1"/>
  <c r="E128" i="46"/>
  <c r="F128" i="46" s="1"/>
  <c r="O127" i="46"/>
  <c r="N127" i="46"/>
  <c r="K127" i="46"/>
  <c r="L127" i="46" s="1"/>
  <c r="I127" i="46"/>
  <c r="H127" i="46"/>
  <c r="E127" i="46"/>
  <c r="F127" i="46" s="1"/>
  <c r="O126" i="46"/>
  <c r="N126" i="46"/>
  <c r="K126" i="46"/>
  <c r="L126" i="46" s="1"/>
  <c r="I126" i="46"/>
  <c r="H126" i="46"/>
  <c r="E126" i="46"/>
  <c r="F126" i="46" s="1"/>
  <c r="O125" i="46"/>
  <c r="O145" i="46" s="1"/>
  <c r="N125" i="46"/>
  <c r="K125" i="46"/>
  <c r="L125" i="46" s="1"/>
  <c r="H125" i="46"/>
  <c r="H145" i="46" s="1"/>
  <c r="E125" i="46"/>
  <c r="E145" i="46" s="1"/>
  <c r="M123" i="46"/>
  <c r="J123" i="46"/>
  <c r="G123" i="46"/>
  <c r="D123" i="46"/>
  <c r="B123" i="46"/>
  <c r="M122" i="46"/>
  <c r="G122" i="46"/>
  <c r="N118" i="46"/>
  <c r="B118" i="46"/>
  <c r="O117" i="46"/>
  <c r="N117" i="46"/>
  <c r="L117" i="46"/>
  <c r="K117" i="46"/>
  <c r="I117" i="46"/>
  <c r="H117" i="46"/>
  <c r="F117" i="46"/>
  <c r="E117" i="46"/>
  <c r="O116" i="46"/>
  <c r="N116" i="46"/>
  <c r="L116" i="46"/>
  <c r="K116" i="46"/>
  <c r="I116" i="46"/>
  <c r="H116" i="46"/>
  <c r="F116" i="46"/>
  <c r="E116" i="46"/>
  <c r="O115" i="46"/>
  <c r="N115" i="46"/>
  <c r="L115" i="46"/>
  <c r="K115" i="46"/>
  <c r="I115" i="46"/>
  <c r="H115" i="46"/>
  <c r="F115" i="46"/>
  <c r="E115" i="46"/>
  <c r="O114" i="46"/>
  <c r="N114" i="46"/>
  <c r="K114" i="46"/>
  <c r="L114" i="46" s="1"/>
  <c r="I114" i="46"/>
  <c r="H114" i="46"/>
  <c r="F114" i="46"/>
  <c r="E114" i="46"/>
  <c r="O113" i="46"/>
  <c r="N113" i="46"/>
  <c r="K113" i="46"/>
  <c r="L113" i="46" s="1"/>
  <c r="I113" i="46"/>
  <c r="H113" i="46"/>
  <c r="F113" i="46"/>
  <c r="E113" i="46"/>
  <c r="O112" i="46"/>
  <c r="N112" i="46"/>
  <c r="K112" i="46"/>
  <c r="L112" i="46" s="1"/>
  <c r="I112" i="46"/>
  <c r="H112" i="46"/>
  <c r="F112" i="46"/>
  <c r="E112" i="46"/>
  <c r="O111" i="46"/>
  <c r="N111" i="46"/>
  <c r="K111" i="46"/>
  <c r="L111" i="46" s="1"/>
  <c r="I111" i="46"/>
  <c r="H111" i="46"/>
  <c r="F111" i="46"/>
  <c r="E111" i="46"/>
  <c r="O110" i="46"/>
  <c r="N110" i="46"/>
  <c r="K110" i="46"/>
  <c r="L110" i="46" s="1"/>
  <c r="I110" i="46"/>
  <c r="H110" i="46"/>
  <c r="F110" i="46"/>
  <c r="E110" i="46"/>
  <c r="O109" i="46"/>
  <c r="N109" i="46"/>
  <c r="K109" i="46"/>
  <c r="L109" i="46" s="1"/>
  <c r="I109" i="46"/>
  <c r="H109" i="46"/>
  <c r="F109" i="46"/>
  <c r="E109" i="46"/>
  <c r="O108" i="46"/>
  <c r="N108" i="46"/>
  <c r="K108" i="46"/>
  <c r="L108" i="46" s="1"/>
  <c r="I108" i="46"/>
  <c r="H108" i="46"/>
  <c r="F108" i="46"/>
  <c r="E108" i="46"/>
  <c r="O107" i="46"/>
  <c r="N107" i="46"/>
  <c r="K107" i="46"/>
  <c r="L107" i="46" s="1"/>
  <c r="I107" i="46"/>
  <c r="H107" i="46"/>
  <c r="F107" i="46"/>
  <c r="E107" i="46"/>
  <c r="O106" i="46"/>
  <c r="N106" i="46"/>
  <c r="K106" i="46"/>
  <c r="L106" i="46" s="1"/>
  <c r="I106" i="46"/>
  <c r="H106" i="46"/>
  <c r="F106" i="46"/>
  <c r="E106" i="46"/>
  <c r="O105" i="46"/>
  <c r="N105" i="46"/>
  <c r="K105" i="46"/>
  <c r="L105" i="46" s="1"/>
  <c r="I105" i="46"/>
  <c r="H105" i="46"/>
  <c r="F105" i="46"/>
  <c r="E105" i="46"/>
  <c r="O104" i="46"/>
  <c r="N104" i="46"/>
  <c r="K104" i="46"/>
  <c r="L104" i="46" s="1"/>
  <c r="I104" i="46"/>
  <c r="H104" i="46"/>
  <c r="F104" i="46"/>
  <c r="E104" i="46"/>
  <c r="O103" i="46"/>
  <c r="N103" i="46"/>
  <c r="K103" i="46"/>
  <c r="L103" i="46" s="1"/>
  <c r="I103" i="46"/>
  <c r="H103" i="46"/>
  <c r="F103" i="46"/>
  <c r="E103" i="46"/>
  <c r="O102" i="46"/>
  <c r="N102" i="46"/>
  <c r="K102" i="46"/>
  <c r="L102" i="46" s="1"/>
  <c r="I102" i="46"/>
  <c r="H102" i="46"/>
  <c r="F102" i="46"/>
  <c r="E102" i="46"/>
  <c r="O101" i="46"/>
  <c r="N101" i="46"/>
  <c r="K101" i="46"/>
  <c r="L101" i="46" s="1"/>
  <c r="I101" i="46"/>
  <c r="H101" i="46"/>
  <c r="F101" i="46"/>
  <c r="E101" i="46"/>
  <c r="O100" i="46"/>
  <c r="N100" i="46"/>
  <c r="K100" i="46"/>
  <c r="L100" i="46" s="1"/>
  <c r="I100" i="46"/>
  <c r="H100" i="46"/>
  <c r="F100" i="46"/>
  <c r="E100" i="46"/>
  <c r="O99" i="46"/>
  <c r="N99" i="46"/>
  <c r="K99" i="46"/>
  <c r="L99" i="46" s="1"/>
  <c r="I99" i="46"/>
  <c r="H99" i="46"/>
  <c r="F99" i="46"/>
  <c r="E99" i="46"/>
  <c r="O98" i="46"/>
  <c r="O118" i="46" s="1"/>
  <c r="N98" i="46"/>
  <c r="K98" i="46"/>
  <c r="K118" i="46" s="1"/>
  <c r="I98" i="46"/>
  <c r="I118" i="46" s="1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O90" i="46"/>
  <c r="N90" i="46"/>
  <c r="K90" i="46"/>
  <c r="L90" i="46" s="1"/>
  <c r="I90" i="46"/>
  <c r="H90" i="46"/>
  <c r="F90" i="46"/>
  <c r="E90" i="46"/>
  <c r="O89" i="46"/>
  <c r="N89" i="46"/>
  <c r="K89" i="46"/>
  <c r="L89" i="46" s="1"/>
  <c r="I89" i="46"/>
  <c r="H89" i="46"/>
  <c r="F89" i="46"/>
  <c r="E89" i="46"/>
  <c r="O88" i="46"/>
  <c r="N88" i="46"/>
  <c r="K88" i="46"/>
  <c r="L88" i="46" s="1"/>
  <c r="I88" i="46"/>
  <c r="H88" i="46"/>
  <c r="F88" i="46"/>
  <c r="E88" i="46"/>
  <c r="O87" i="46"/>
  <c r="N87" i="46"/>
  <c r="K87" i="46"/>
  <c r="L87" i="46" s="1"/>
  <c r="I87" i="46"/>
  <c r="H87" i="46"/>
  <c r="F87" i="46"/>
  <c r="E87" i="46"/>
  <c r="O86" i="46"/>
  <c r="N86" i="46"/>
  <c r="K86" i="46"/>
  <c r="L86" i="46" s="1"/>
  <c r="I86" i="46"/>
  <c r="H86" i="46"/>
  <c r="F86" i="46"/>
  <c r="E86" i="46"/>
  <c r="O85" i="46"/>
  <c r="N85" i="46"/>
  <c r="K85" i="46"/>
  <c r="L85" i="46" s="1"/>
  <c r="I85" i="46"/>
  <c r="H85" i="46"/>
  <c r="F85" i="46"/>
  <c r="E85" i="46"/>
  <c r="O84" i="46"/>
  <c r="N84" i="46"/>
  <c r="K84" i="46"/>
  <c r="L84" i="46" s="1"/>
  <c r="I84" i="46"/>
  <c r="H84" i="46"/>
  <c r="F84" i="46"/>
  <c r="E84" i="46"/>
  <c r="O83" i="46"/>
  <c r="N83" i="46"/>
  <c r="K83" i="46"/>
  <c r="L83" i="46" s="1"/>
  <c r="I83" i="46"/>
  <c r="H83" i="46"/>
  <c r="F83" i="46"/>
  <c r="E83" i="46"/>
  <c r="O82" i="46"/>
  <c r="N82" i="46"/>
  <c r="K82" i="46"/>
  <c r="L82" i="46" s="1"/>
  <c r="I82" i="46"/>
  <c r="H82" i="46"/>
  <c r="F82" i="46"/>
  <c r="E82" i="46"/>
  <c r="O81" i="46"/>
  <c r="N81" i="46"/>
  <c r="K81" i="46"/>
  <c r="L81" i="46" s="1"/>
  <c r="I81" i="46"/>
  <c r="H81" i="46"/>
  <c r="F81" i="46"/>
  <c r="E81" i="46"/>
  <c r="O80" i="46"/>
  <c r="N80" i="46"/>
  <c r="K80" i="46"/>
  <c r="L80" i="46" s="1"/>
  <c r="I80" i="46"/>
  <c r="H80" i="46"/>
  <c r="F80" i="46"/>
  <c r="E80" i="46"/>
  <c r="O79" i="46"/>
  <c r="N79" i="46"/>
  <c r="K79" i="46"/>
  <c r="L79" i="46" s="1"/>
  <c r="I79" i="46"/>
  <c r="H79" i="46"/>
  <c r="F79" i="46"/>
  <c r="E79" i="46"/>
  <c r="O78" i="46"/>
  <c r="N78" i="46"/>
  <c r="K78" i="46"/>
  <c r="L78" i="46" s="1"/>
  <c r="I78" i="46"/>
  <c r="H78" i="46"/>
  <c r="F78" i="46"/>
  <c r="E78" i="46"/>
  <c r="O77" i="46"/>
  <c r="N77" i="46"/>
  <c r="K77" i="46"/>
  <c r="L77" i="46" s="1"/>
  <c r="I77" i="46"/>
  <c r="H77" i="46"/>
  <c r="F77" i="46"/>
  <c r="E77" i="46"/>
  <c r="O76" i="46"/>
  <c r="N76" i="46"/>
  <c r="K76" i="46"/>
  <c r="L76" i="46" s="1"/>
  <c r="I76" i="46"/>
  <c r="H76" i="46"/>
  <c r="F76" i="46"/>
  <c r="E76" i="46"/>
  <c r="O75" i="46"/>
  <c r="N75" i="46"/>
  <c r="K75" i="46"/>
  <c r="L75" i="46" s="1"/>
  <c r="I75" i="46"/>
  <c r="H75" i="46"/>
  <c r="F75" i="46"/>
  <c r="E75" i="46"/>
  <c r="O74" i="46"/>
  <c r="N74" i="46"/>
  <c r="K74" i="46"/>
  <c r="L74" i="46" s="1"/>
  <c r="I74" i="46"/>
  <c r="H74" i="46"/>
  <c r="F74" i="46"/>
  <c r="E74" i="46"/>
  <c r="O73" i="46"/>
  <c r="N73" i="46"/>
  <c r="K73" i="46"/>
  <c r="L73" i="46" s="1"/>
  <c r="I73" i="46"/>
  <c r="H73" i="46"/>
  <c r="F73" i="46"/>
  <c r="E73" i="46"/>
  <c r="O72" i="46"/>
  <c r="N72" i="46"/>
  <c r="K72" i="46"/>
  <c r="L72" i="46" s="1"/>
  <c r="I72" i="46"/>
  <c r="H72" i="46"/>
  <c r="F72" i="46"/>
  <c r="E72" i="46"/>
  <c r="O71" i="46"/>
  <c r="O91" i="46" s="1"/>
  <c r="N71" i="46"/>
  <c r="N91" i="46" s="1"/>
  <c r="K71" i="46"/>
  <c r="K91" i="46" s="1"/>
  <c r="I71" i="46"/>
  <c r="I91" i="46" s="1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K61" i="46"/>
  <c r="L61" i="46" s="1"/>
  <c r="I61" i="46"/>
  <c r="H61" i="46"/>
  <c r="F61" i="46"/>
  <c r="E61" i="46"/>
  <c r="O60" i="46"/>
  <c r="N60" i="46"/>
  <c r="L60" i="46"/>
  <c r="K60" i="46"/>
  <c r="I60" i="46"/>
  <c r="H60" i="46"/>
  <c r="F60" i="46"/>
  <c r="E60" i="46"/>
  <c r="O59" i="46"/>
  <c r="N59" i="46"/>
  <c r="L59" i="46"/>
  <c r="K59" i="46"/>
  <c r="I59" i="46"/>
  <c r="H59" i="46"/>
  <c r="F59" i="46"/>
  <c r="E59" i="46"/>
  <c r="O58" i="46"/>
  <c r="N58" i="46"/>
  <c r="L58" i="46"/>
  <c r="K58" i="46"/>
  <c r="I58" i="46"/>
  <c r="H58" i="46"/>
  <c r="F58" i="46"/>
  <c r="E58" i="46"/>
  <c r="O57" i="46"/>
  <c r="N57" i="46"/>
  <c r="K57" i="46"/>
  <c r="L57" i="46" s="1"/>
  <c r="I57" i="46"/>
  <c r="H57" i="46"/>
  <c r="F57" i="46"/>
  <c r="E57" i="46"/>
  <c r="O56" i="46"/>
  <c r="N56" i="46"/>
  <c r="K56" i="46"/>
  <c r="L56" i="46" s="1"/>
  <c r="I56" i="46"/>
  <c r="H56" i="46"/>
  <c r="F56" i="46"/>
  <c r="E56" i="46"/>
  <c r="O55" i="46"/>
  <c r="N55" i="46"/>
  <c r="K55" i="46"/>
  <c r="L55" i="46" s="1"/>
  <c r="I55" i="46"/>
  <c r="H55" i="46"/>
  <c r="F55" i="46"/>
  <c r="E55" i="46"/>
  <c r="O54" i="46"/>
  <c r="N54" i="46"/>
  <c r="K54" i="46"/>
  <c r="L54" i="46" s="1"/>
  <c r="I54" i="46"/>
  <c r="H54" i="46"/>
  <c r="F54" i="46"/>
  <c r="E54" i="46"/>
  <c r="O53" i="46"/>
  <c r="N53" i="46"/>
  <c r="K53" i="46"/>
  <c r="L53" i="46" s="1"/>
  <c r="I53" i="46"/>
  <c r="H53" i="46"/>
  <c r="F53" i="46"/>
  <c r="E53" i="46"/>
  <c r="O52" i="46"/>
  <c r="N52" i="46"/>
  <c r="K52" i="46"/>
  <c r="L52" i="46" s="1"/>
  <c r="I52" i="46"/>
  <c r="H52" i="46"/>
  <c r="F52" i="46"/>
  <c r="E52" i="46"/>
  <c r="O51" i="46"/>
  <c r="N51" i="46"/>
  <c r="K51" i="46"/>
  <c r="L51" i="46" s="1"/>
  <c r="I51" i="46"/>
  <c r="H51" i="46"/>
  <c r="F51" i="46"/>
  <c r="E51" i="46"/>
  <c r="O50" i="46"/>
  <c r="N50" i="46"/>
  <c r="K50" i="46"/>
  <c r="L50" i="46" s="1"/>
  <c r="I50" i="46"/>
  <c r="H50" i="46"/>
  <c r="F50" i="46"/>
  <c r="E50" i="46"/>
  <c r="O49" i="46"/>
  <c r="N49" i="46"/>
  <c r="K49" i="46"/>
  <c r="L49" i="46" s="1"/>
  <c r="I49" i="46"/>
  <c r="H49" i="46"/>
  <c r="F49" i="46"/>
  <c r="E49" i="46"/>
  <c r="O48" i="46"/>
  <c r="N48" i="46"/>
  <c r="K48" i="46"/>
  <c r="L48" i="46" s="1"/>
  <c r="I48" i="46"/>
  <c r="H48" i="46"/>
  <c r="F48" i="46"/>
  <c r="E48" i="46"/>
  <c r="O47" i="46"/>
  <c r="N47" i="46"/>
  <c r="K47" i="46"/>
  <c r="L47" i="46" s="1"/>
  <c r="I47" i="46"/>
  <c r="H47" i="46"/>
  <c r="F47" i="46"/>
  <c r="E47" i="46"/>
  <c r="O46" i="46"/>
  <c r="N46" i="46"/>
  <c r="K46" i="46"/>
  <c r="L46" i="46" s="1"/>
  <c r="I46" i="46"/>
  <c r="H46" i="46"/>
  <c r="F46" i="46"/>
  <c r="E46" i="46"/>
  <c r="O45" i="46"/>
  <c r="N45" i="46"/>
  <c r="K45" i="46"/>
  <c r="L45" i="46" s="1"/>
  <c r="I45" i="46"/>
  <c r="H45" i="46"/>
  <c r="F45" i="46"/>
  <c r="E45" i="46"/>
  <c r="O44" i="46"/>
  <c r="O64" i="46" s="1"/>
  <c r="N44" i="46"/>
  <c r="N64" i="46" s="1"/>
  <c r="K44" i="46"/>
  <c r="K64" i="46" s="1"/>
  <c r="I44" i="46"/>
  <c r="I64" i="46" s="1"/>
  <c r="H44" i="46"/>
  <c r="H64" i="46" s="1"/>
  <c r="F44" i="46"/>
  <c r="F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O168" i="45"/>
  <c r="N168" i="45"/>
  <c r="K168" i="45"/>
  <c r="L168" i="45" s="1"/>
  <c r="H168" i="45"/>
  <c r="I168" i="45" s="1"/>
  <c r="F168" i="45"/>
  <c r="E168" i="45"/>
  <c r="N167" i="45"/>
  <c r="O167" i="45" s="1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K164" i="45"/>
  <c r="L164" i="45" s="1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N160" i="45"/>
  <c r="O160" i="45" s="1"/>
  <c r="K160" i="45"/>
  <c r="L160" i="45" s="1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N157" i="45"/>
  <c r="O157" i="45" s="1"/>
  <c r="K157" i="45"/>
  <c r="L157" i="45" s="1"/>
  <c r="H157" i="45"/>
  <c r="I157" i="45" s="1"/>
  <c r="F157" i="45"/>
  <c r="E157" i="45"/>
  <c r="N156" i="45"/>
  <c r="O156" i="45" s="1"/>
  <c r="K156" i="45"/>
  <c r="L156" i="45" s="1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N153" i="45"/>
  <c r="O153" i="45" s="1"/>
  <c r="K153" i="45"/>
  <c r="L153" i="45" s="1"/>
  <c r="H153" i="45"/>
  <c r="I153" i="45" s="1"/>
  <c r="F153" i="45"/>
  <c r="E153" i="45"/>
  <c r="O152" i="45"/>
  <c r="N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N143" i="45"/>
  <c r="O143" i="45" s="1"/>
  <c r="L143" i="45"/>
  <c r="K143" i="45"/>
  <c r="H143" i="45"/>
  <c r="I143" i="45" s="1"/>
  <c r="F143" i="45"/>
  <c r="E143" i="45"/>
  <c r="N142" i="45"/>
  <c r="O142" i="45" s="1"/>
  <c r="K142" i="45"/>
  <c r="L142" i="45" s="1"/>
  <c r="I142" i="45"/>
  <c r="H142" i="45"/>
  <c r="F142" i="45"/>
  <c r="E142" i="45"/>
  <c r="O141" i="45"/>
  <c r="N141" i="45"/>
  <c r="K141" i="45"/>
  <c r="L141" i="45" s="1"/>
  <c r="I141" i="45"/>
  <c r="H141" i="45"/>
  <c r="F141" i="45"/>
  <c r="E141" i="45"/>
  <c r="N140" i="45"/>
  <c r="O140" i="45" s="1"/>
  <c r="K140" i="45"/>
  <c r="L140" i="45" s="1"/>
  <c r="I140" i="45"/>
  <c r="H140" i="45"/>
  <c r="F140" i="45"/>
  <c r="E140" i="45"/>
  <c r="N139" i="45"/>
  <c r="O139" i="45" s="1"/>
  <c r="K139" i="45"/>
  <c r="L139" i="45" s="1"/>
  <c r="I139" i="45"/>
  <c r="H139" i="45"/>
  <c r="F139" i="45"/>
  <c r="E139" i="45"/>
  <c r="N138" i="45"/>
  <c r="O138" i="45" s="1"/>
  <c r="K138" i="45"/>
  <c r="L138" i="45" s="1"/>
  <c r="I138" i="45"/>
  <c r="H138" i="45"/>
  <c r="F138" i="45"/>
  <c r="E138" i="45"/>
  <c r="O137" i="45"/>
  <c r="N137" i="45"/>
  <c r="K137" i="45"/>
  <c r="L137" i="45" s="1"/>
  <c r="I137" i="45"/>
  <c r="H137" i="45"/>
  <c r="F137" i="45"/>
  <c r="E137" i="45"/>
  <c r="N136" i="45"/>
  <c r="O136" i="45" s="1"/>
  <c r="K136" i="45"/>
  <c r="L136" i="45" s="1"/>
  <c r="I136" i="45"/>
  <c r="H136" i="45"/>
  <c r="F136" i="45"/>
  <c r="E136" i="45"/>
  <c r="N135" i="45"/>
  <c r="O135" i="45" s="1"/>
  <c r="K135" i="45"/>
  <c r="L135" i="45" s="1"/>
  <c r="I135" i="45"/>
  <c r="H135" i="45"/>
  <c r="F135" i="45"/>
  <c r="E135" i="45"/>
  <c r="N134" i="45"/>
  <c r="O134" i="45" s="1"/>
  <c r="K134" i="45"/>
  <c r="L134" i="45" s="1"/>
  <c r="I134" i="45"/>
  <c r="H134" i="45"/>
  <c r="F134" i="45"/>
  <c r="E134" i="45"/>
  <c r="O133" i="45"/>
  <c r="N133" i="45"/>
  <c r="K133" i="45"/>
  <c r="L133" i="45" s="1"/>
  <c r="I133" i="45"/>
  <c r="H133" i="45"/>
  <c r="F133" i="45"/>
  <c r="E133" i="45"/>
  <c r="N132" i="45"/>
  <c r="O132" i="45" s="1"/>
  <c r="K132" i="45"/>
  <c r="L132" i="45" s="1"/>
  <c r="I132" i="45"/>
  <c r="H132" i="45"/>
  <c r="F132" i="45"/>
  <c r="E132" i="45"/>
  <c r="N131" i="45"/>
  <c r="O131" i="45" s="1"/>
  <c r="K131" i="45"/>
  <c r="L131" i="45" s="1"/>
  <c r="I131" i="45"/>
  <c r="H131" i="45"/>
  <c r="F131" i="45"/>
  <c r="E131" i="45"/>
  <c r="N130" i="45"/>
  <c r="O130" i="45" s="1"/>
  <c r="K130" i="45"/>
  <c r="L130" i="45" s="1"/>
  <c r="I130" i="45"/>
  <c r="H130" i="45"/>
  <c r="F130" i="45"/>
  <c r="E130" i="45"/>
  <c r="O129" i="45"/>
  <c r="N129" i="45"/>
  <c r="K129" i="45"/>
  <c r="L129" i="45" s="1"/>
  <c r="I129" i="45"/>
  <c r="H129" i="45"/>
  <c r="F129" i="45"/>
  <c r="E129" i="45"/>
  <c r="N128" i="45"/>
  <c r="O128" i="45" s="1"/>
  <c r="K128" i="45"/>
  <c r="L128" i="45" s="1"/>
  <c r="H128" i="45"/>
  <c r="I128" i="45" s="1"/>
  <c r="F128" i="45"/>
  <c r="E128" i="45"/>
  <c r="N127" i="45"/>
  <c r="O127" i="45" s="1"/>
  <c r="L127" i="45"/>
  <c r="K127" i="45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O125" i="45"/>
  <c r="N125" i="45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K117" i="45"/>
  <c r="L117" i="45" s="1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N115" i="45"/>
  <c r="O115" i="45" s="1"/>
  <c r="K115" i="45"/>
  <c r="L115" i="45" s="1"/>
  <c r="H115" i="45"/>
  <c r="I115" i="45" s="1"/>
  <c r="F115" i="45"/>
  <c r="E115" i="45"/>
  <c r="N114" i="45"/>
  <c r="O114" i="45" s="1"/>
  <c r="L114" i="45"/>
  <c r="K114" i="45"/>
  <c r="H114" i="45"/>
  <c r="I114" i="45" s="1"/>
  <c r="F114" i="45"/>
  <c r="E114" i="45"/>
  <c r="N113" i="45"/>
  <c r="O113" i="45" s="1"/>
  <c r="K113" i="45"/>
  <c r="L113" i="45" s="1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N111" i="45"/>
  <c r="O111" i="45" s="1"/>
  <c r="K111" i="45"/>
  <c r="L111" i="45" s="1"/>
  <c r="H111" i="45"/>
  <c r="I111" i="45" s="1"/>
  <c r="F111" i="45"/>
  <c r="E111" i="45"/>
  <c r="O110" i="45"/>
  <c r="N110" i="45"/>
  <c r="L110" i="45"/>
  <c r="K110" i="45"/>
  <c r="H110" i="45"/>
  <c r="I110" i="45" s="1"/>
  <c r="F110" i="45"/>
  <c r="E110" i="45"/>
  <c r="N109" i="45"/>
  <c r="O109" i="45" s="1"/>
  <c r="K109" i="45"/>
  <c r="L109" i="45" s="1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O105" i="45"/>
  <c r="N105" i="45"/>
  <c r="K105" i="45"/>
  <c r="L105" i="45" s="1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O103" i="45"/>
  <c r="N103" i="45"/>
  <c r="K103" i="45"/>
  <c r="L103" i="45" s="1"/>
  <c r="H103" i="45"/>
  <c r="I103" i="45" s="1"/>
  <c r="F103" i="45"/>
  <c r="E103" i="45"/>
  <c r="N102" i="45"/>
  <c r="O102" i="45" s="1"/>
  <c r="L102" i="45"/>
  <c r="K102" i="45"/>
  <c r="H102" i="45"/>
  <c r="I102" i="45" s="1"/>
  <c r="F102" i="45"/>
  <c r="E102" i="45"/>
  <c r="N101" i="45"/>
  <c r="O101" i="45" s="1"/>
  <c r="K101" i="45"/>
  <c r="L101" i="45" s="1"/>
  <c r="H101" i="45"/>
  <c r="I101" i="45" s="1"/>
  <c r="F101" i="45"/>
  <c r="E101" i="45"/>
  <c r="N100" i="45"/>
  <c r="O100" i="45" s="1"/>
  <c r="K100" i="45"/>
  <c r="L100" i="45" s="1"/>
  <c r="H100" i="45"/>
  <c r="I100" i="45" s="1"/>
  <c r="F100" i="45"/>
  <c r="E100" i="45"/>
  <c r="N99" i="45"/>
  <c r="O99" i="45" s="1"/>
  <c r="K99" i="45"/>
  <c r="L99" i="45" s="1"/>
  <c r="H99" i="45"/>
  <c r="I99" i="45" s="1"/>
  <c r="F99" i="45"/>
  <c r="E99" i="45"/>
  <c r="N98" i="45"/>
  <c r="N118" i="45" s="1"/>
  <c r="L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K91" i="45"/>
  <c r="E91" i="45"/>
  <c r="B91" i="45"/>
  <c r="O90" i="45"/>
  <c r="N90" i="45"/>
  <c r="L90" i="45"/>
  <c r="K90" i="45"/>
  <c r="I90" i="45"/>
  <c r="H90" i="45"/>
  <c r="F90" i="45"/>
  <c r="E90" i="45"/>
  <c r="O89" i="45"/>
  <c r="N89" i="45"/>
  <c r="L89" i="45"/>
  <c r="K89" i="45"/>
  <c r="I89" i="45"/>
  <c r="H89" i="45"/>
  <c r="F89" i="45"/>
  <c r="E89" i="45"/>
  <c r="O88" i="45"/>
  <c r="N88" i="45"/>
  <c r="L88" i="45"/>
  <c r="K88" i="45"/>
  <c r="I88" i="45"/>
  <c r="H88" i="45"/>
  <c r="F88" i="45"/>
  <c r="E88" i="45"/>
  <c r="O87" i="45"/>
  <c r="N87" i="45"/>
  <c r="L87" i="45"/>
  <c r="K87" i="45"/>
  <c r="I87" i="45"/>
  <c r="H87" i="45"/>
  <c r="F87" i="45"/>
  <c r="E87" i="45"/>
  <c r="O86" i="45"/>
  <c r="N86" i="45"/>
  <c r="L86" i="45"/>
  <c r="K86" i="45"/>
  <c r="I86" i="45"/>
  <c r="H86" i="45"/>
  <c r="F86" i="45"/>
  <c r="E86" i="45"/>
  <c r="O85" i="45"/>
  <c r="N85" i="45"/>
  <c r="L85" i="45"/>
  <c r="K85" i="45"/>
  <c r="I85" i="45"/>
  <c r="H85" i="45"/>
  <c r="F85" i="45"/>
  <c r="E85" i="45"/>
  <c r="O84" i="45"/>
  <c r="N84" i="45"/>
  <c r="L84" i="45"/>
  <c r="K84" i="45"/>
  <c r="I84" i="45"/>
  <c r="H84" i="45"/>
  <c r="F84" i="45"/>
  <c r="E84" i="45"/>
  <c r="O83" i="45"/>
  <c r="N83" i="45"/>
  <c r="L83" i="45"/>
  <c r="K83" i="45"/>
  <c r="I83" i="45"/>
  <c r="H83" i="45"/>
  <c r="F83" i="45"/>
  <c r="E83" i="45"/>
  <c r="O82" i="45"/>
  <c r="N82" i="45"/>
  <c r="L82" i="45"/>
  <c r="K82" i="45"/>
  <c r="I82" i="45"/>
  <c r="H82" i="45"/>
  <c r="F82" i="45"/>
  <c r="E82" i="45"/>
  <c r="O81" i="45"/>
  <c r="N81" i="45"/>
  <c r="L81" i="45"/>
  <c r="K81" i="45"/>
  <c r="I81" i="45"/>
  <c r="H81" i="45"/>
  <c r="F81" i="45"/>
  <c r="E81" i="45"/>
  <c r="O80" i="45"/>
  <c r="N80" i="45"/>
  <c r="L80" i="45"/>
  <c r="K80" i="45"/>
  <c r="I80" i="45"/>
  <c r="H80" i="45"/>
  <c r="F80" i="45"/>
  <c r="E80" i="45"/>
  <c r="N79" i="45"/>
  <c r="O79" i="45" s="1"/>
  <c r="L79" i="45"/>
  <c r="K79" i="45"/>
  <c r="I79" i="45"/>
  <c r="H79" i="45"/>
  <c r="F79" i="45"/>
  <c r="E79" i="45"/>
  <c r="O78" i="45"/>
  <c r="N78" i="45"/>
  <c r="L78" i="45"/>
  <c r="K78" i="45"/>
  <c r="I78" i="45"/>
  <c r="H78" i="45"/>
  <c r="F78" i="45"/>
  <c r="E78" i="45"/>
  <c r="O77" i="45"/>
  <c r="N77" i="45"/>
  <c r="L77" i="45"/>
  <c r="K77" i="45"/>
  <c r="I77" i="45"/>
  <c r="H77" i="45"/>
  <c r="F77" i="45"/>
  <c r="E77" i="45"/>
  <c r="N76" i="45"/>
  <c r="O76" i="45" s="1"/>
  <c r="L76" i="45"/>
  <c r="K76" i="45"/>
  <c r="I76" i="45"/>
  <c r="H76" i="45"/>
  <c r="F76" i="45"/>
  <c r="E76" i="45"/>
  <c r="N75" i="45"/>
  <c r="O75" i="45" s="1"/>
  <c r="L75" i="45"/>
  <c r="K75" i="45"/>
  <c r="I75" i="45"/>
  <c r="H75" i="45"/>
  <c r="F75" i="45"/>
  <c r="E75" i="45"/>
  <c r="O74" i="45"/>
  <c r="N74" i="45"/>
  <c r="L74" i="45"/>
  <c r="K74" i="45"/>
  <c r="I74" i="45"/>
  <c r="H74" i="45"/>
  <c r="F74" i="45"/>
  <c r="E74" i="45"/>
  <c r="O73" i="45"/>
  <c r="N73" i="45"/>
  <c r="L73" i="45"/>
  <c r="K73" i="45"/>
  <c r="I73" i="45"/>
  <c r="H73" i="45"/>
  <c r="F73" i="45"/>
  <c r="E73" i="45"/>
  <c r="O72" i="45"/>
  <c r="N72" i="45"/>
  <c r="L72" i="45"/>
  <c r="K72" i="45"/>
  <c r="I72" i="45"/>
  <c r="H72" i="45"/>
  <c r="F72" i="45"/>
  <c r="E72" i="45"/>
  <c r="O71" i="45"/>
  <c r="N71" i="45"/>
  <c r="N91" i="45" s="1"/>
  <c r="L71" i="45"/>
  <c r="L91" i="45" s="1"/>
  <c r="K71" i="45"/>
  <c r="I71" i="45"/>
  <c r="I91" i="45" s="1"/>
  <c r="H71" i="45"/>
  <c r="H91" i="45" s="1"/>
  <c r="F71" i="45"/>
  <c r="F91" i="45" s="1"/>
  <c r="E71" i="45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N62" i="45"/>
  <c r="O62" i="45" s="1"/>
  <c r="L62" i="45"/>
  <c r="K62" i="45"/>
  <c r="I62" i="45"/>
  <c r="H62" i="45"/>
  <c r="F62" i="45"/>
  <c r="E62" i="45"/>
  <c r="N61" i="45"/>
  <c r="O61" i="45" s="1"/>
  <c r="L61" i="45"/>
  <c r="K61" i="45"/>
  <c r="I61" i="45"/>
  <c r="H61" i="45"/>
  <c r="F61" i="45"/>
  <c r="E61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O56" i="45"/>
  <c r="N56" i="45"/>
  <c r="L56" i="45"/>
  <c r="K56" i="45"/>
  <c r="I56" i="45"/>
  <c r="H56" i="45"/>
  <c r="F56" i="45"/>
  <c r="E56" i="45"/>
  <c r="O55" i="45"/>
  <c r="N55" i="45"/>
  <c r="L55" i="45"/>
  <c r="K55" i="45"/>
  <c r="I55" i="45"/>
  <c r="H55" i="45"/>
  <c r="F55" i="45"/>
  <c r="E55" i="45"/>
  <c r="O54" i="45"/>
  <c r="N54" i="45"/>
  <c r="L54" i="45"/>
  <c r="K54" i="45"/>
  <c r="I54" i="45"/>
  <c r="H54" i="45"/>
  <c r="F54" i="45"/>
  <c r="E54" i="45"/>
  <c r="O53" i="45"/>
  <c r="N53" i="45"/>
  <c r="L53" i="45"/>
  <c r="K53" i="45"/>
  <c r="I53" i="45"/>
  <c r="H53" i="45"/>
  <c r="F53" i="45"/>
  <c r="E53" i="45"/>
  <c r="O52" i="45"/>
  <c r="N52" i="45"/>
  <c r="L52" i="45"/>
  <c r="K52" i="45"/>
  <c r="I52" i="45"/>
  <c r="H52" i="45"/>
  <c r="F52" i="45"/>
  <c r="E52" i="45"/>
  <c r="O51" i="45"/>
  <c r="N51" i="45"/>
  <c r="L51" i="45"/>
  <c r="K51" i="45"/>
  <c r="I51" i="45"/>
  <c r="H51" i="45"/>
  <c r="F51" i="45"/>
  <c r="E51" i="45"/>
  <c r="O50" i="45"/>
  <c r="N50" i="45"/>
  <c r="L50" i="45"/>
  <c r="K50" i="45"/>
  <c r="I50" i="45"/>
  <c r="H50" i="45"/>
  <c r="F50" i="45"/>
  <c r="E50" i="45"/>
  <c r="O49" i="45"/>
  <c r="N49" i="45"/>
  <c r="L49" i="45"/>
  <c r="K49" i="45"/>
  <c r="I49" i="45"/>
  <c r="H49" i="45"/>
  <c r="F49" i="45"/>
  <c r="E49" i="45"/>
  <c r="O48" i="45"/>
  <c r="N48" i="45"/>
  <c r="L48" i="45"/>
  <c r="K48" i="45"/>
  <c r="I48" i="45"/>
  <c r="H48" i="45"/>
  <c r="F48" i="45"/>
  <c r="E48" i="45"/>
  <c r="O47" i="45"/>
  <c r="N47" i="45"/>
  <c r="L47" i="45"/>
  <c r="K47" i="45"/>
  <c r="I47" i="45"/>
  <c r="H47" i="45"/>
  <c r="F47" i="45"/>
  <c r="E47" i="45"/>
  <c r="O46" i="45"/>
  <c r="N46" i="45"/>
  <c r="L46" i="45"/>
  <c r="K46" i="45"/>
  <c r="I46" i="45"/>
  <c r="H46" i="45"/>
  <c r="F46" i="45"/>
  <c r="E46" i="45"/>
  <c r="O45" i="45"/>
  <c r="N45" i="45"/>
  <c r="L45" i="45"/>
  <c r="K45" i="45"/>
  <c r="I45" i="45"/>
  <c r="H45" i="45"/>
  <c r="F45" i="45"/>
  <c r="E45" i="45"/>
  <c r="O44" i="45"/>
  <c r="N44" i="45"/>
  <c r="N64" i="45" s="1"/>
  <c r="L44" i="45"/>
  <c r="L64" i="45" s="1"/>
  <c r="K44" i="45"/>
  <c r="K64" i="45" s="1"/>
  <c r="I44" i="45"/>
  <c r="I64" i="45" s="1"/>
  <c r="H44" i="45"/>
  <c r="H64" i="45" s="1"/>
  <c r="F44" i="45"/>
  <c r="F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N187" i="44"/>
  <c r="O187" i="44" s="1"/>
  <c r="L187" i="44"/>
  <c r="K187" i="44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O181" i="44"/>
  <c r="N181" i="44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O179" i="44"/>
  <c r="N179" i="44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N169" i="44"/>
  <c r="O169" i="44" s="1"/>
  <c r="K169" i="44"/>
  <c r="L169" i="44" s="1"/>
  <c r="H169" i="44"/>
  <c r="I169" i="44" s="1"/>
  <c r="F169" i="44"/>
  <c r="E169" i="44"/>
  <c r="N168" i="44"/>
  <c r="O168" i="44" s="1"/>
  <c r="L168" i="44"/>
  <c r="K168" i="44"/>
  <c r="H168" i="44"/>
  <c r="I168" i="44" s="1"/>
  <c r="F168" i="44"/>
  <c r="E168" i="44"/>
  <c r="N167" i="44"/>
  <c r="O167" i="44" s="1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L160" i="44"/>
  <c r="K160" i="44"/>
  <c r="H160" i="44"/>
  <c r="I160" i="44" s="1"/>
  <c r="F160" i="44"/>
  <c r="E160" i="44"/>
  <c r="O159" i="44"/>
  <c r="N159" i="44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N157" i="44"/>
  <c r="O157" i="44" s="1"/>
  <c r="K157" i="44"/>
  <c r="L157" i="44" s="1"/>
  <c r="H157" i="44"/>
  <c r="I157" i="44" s="1"/>
  <c r="F157" i="44"/>
  <c r="E157" i="44"/>
  <c r="N156" i="44"/>
  <c r="O156" i="44" s="1"/>
  <c r="L156" i="44"/>
  <c r="K156" i="44"/>
  <c r="H156" i="44"/>
  <c r="I156" i="44" s="1"/>
  <c r="F156" i="44"/>
  <c r="E156" i="44"/>
  <c r="N155" i="44"/>
  <c r="O155" i="44" s="1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L152" i="44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N142" i="44"/>
  <c r="O142" i="44" s="1"/>
  <c r="L142" i="44"/>
  <c r="K142" i="44"/>
  <c r="I142" i="44"/>
  <c r="H142" i="44"/>
  <c r="F142" i="44"/>
  <c r="E142" i="44"/>
  <c r="N141" i="44"/>
  <c r="O141" i="44" s="1"/>
  <c r="L141" i="44"/>
  <c r="K141" i="44"/>
  <c r="I141" i="44"/>
  <c r="H141" i="44"/>
  <c r="F141" i="44"/>
  <c r="E141" i="44"/>
  <c r="N140" i="44"/>
  <c r="O140" i="44" s="1"/>
  <c r="L140" i="44"/>
  <c r="K140" i="44"/>
  <c r="H140" i="44"/>
  <c r="I140" i="44" s="1"/>
  <c r="F140" i="44"/>
  <c r="E140" i="44"/>
  <c r="N139" i="44"/>
  <c r="O139" i="44" s="1"/>
  <c r="K139" i="44"/>
  <c r="L139" i="44" s="1"/>
  <c r="I139" i="44"/>
  <c r="H139" i="44"/>
  <c r="F139" i="44"/>
  <c r="E139" i="44"/>
  <c r="N138" i="44"/>
  <c r="O138" i="44" s="1"/>
  <c r="K138" i="44"/>
  <c r="L138" i="44" s="1"/>
  <c r="I138" i="44"/>
  <c r="H138" i="44"/>
  <c r="F138" i="44"/>
  <c r="E138" i="44"/>
  <c r="N137" i="44"/>
  <c r="O137" i="44" s="1"/>
  <c r="K137" i="44"/>
  <c r="L137" i="44" s="1"/>
  <c r="I137" i="44"/>
  <c r="H137" i="44"/>
  <c r="F137" i="44"/>
  <c r="E137" i="44"/>
  <c r="O136" i="44"/>
  <c r="N136" i="44"/>
  <c r="K136" i="44"/>
  <c r="L136" i="44" s="1"/>
  <c r="I136" i="44"/>
  <c r="H136" i="44"/>
  <c r="F136" i="44"/>
  <c r="E136" i="44"/>
  <c r="N135" i="44"/>
  <c r="O135" i="44" s="1"/>
  <c r="K135" i="44"/>
  <c r="L135" i="44" s="1"/>
  <c r="H135" i="44"/>
  <c r="I135" i="44" s="1"/>
  <c r="F135" i="44"/>
  <c r="E135" i="44"/>
  <c r="O134" i="44"/>
  <c r="N134" i="44"/>
  <c r="K134" i="44"/>
  <c r="L134" i="44" s="1"/>
  <c r="H134" i="44"/>
  <c r="I134" i="44" s="1"/>
  <c r="F134" i="44"/>
  <c r="E134" i="44"/>
  <c r="N133" i="44"/>
  <c r="O133" i="44" s="1"/>
  <c r="L133" i="44"/>
  <c r="K133" i="44"/>
  <c r="H133" i="44"/>
  <c r="I133" i="44" s="1"/>
  <c r="F133" i="44"/>
  <c r="E133" i="44"/>
  <c r="N132" i="44"/>
  <c r="O132" i="44" s="1"/>
  <c r="L132" i="44"/>
  <c r="K132" i="44"/>
  <c r="H132" i="44"/>
  <c r="I132" i="44" s="1"/>
  <c r="F132" i="44"/>
  <c r="E132" i="44"/>
  <c r="N131" i="44"/>
  <c r="O131" i="44" s="1"/>
  <c r="K131" i="44"/>
  <c r="L131" i="44" s="1"/>
  <c r="H131" i="44"/>
  <c r="I131" i="44" s="1"/>
  <c r="F131" i="44"/>
  <c r="E131" i="44"/>
  <c r="N130" i="44"/>
  <c r="O130" i="44" s="1"/>
  <c r="K130" i="44"/>
  <c r="L130" i="44" s="1"/>
  <c r="H130" i="44"/>
  <c r="I130" i="44" s="1"/>
  <c r="F130" i="44"/>
  <c r="E130" i="44"/>
  <c r="N129" i="44"/>
  <c r="O129" i="44" s="1"/>
  <c r="L129" i="44"/>
  <c r="K129" i="44"/>
  <c r="H129" i="44"/>
  <c r="I129" i="44" s="1"/>
  <c r="F129" i="44"/>
  <c r="E129" i="44"/>
  <c r="O128" i="44"/>
  <c r="N128" i="44"/>
  <c r="L128" i="44"/>
  <c r="K128" i="44"/>
  <c r="H128" i="44"/>
  <c r="I128" i="44" s="1"/>
  <c r="F128" i="44"/>
  <c r="E128" i="44"/>
  <c r="N127" i="44"/>
  <c r="O127" i="44" s="1"/>
  <c r="K127" i="44"/>
  <c r="L127" i="44" s="1"/>
  <c r="H127" i="44"/>
  <c r="I127" i="44" s="1"/>
  <c r="F127" i="44"/>
  <c r="E127" i="44"/>
  <c r="O126" i="44"/>
  <c r="N126" i="44"/>
  <c r="K126" i="44"/>
  <c r="L126" i="44" s="1"/>
  <c r="H126" i="44"/>
  <c r="I126" i="44" s="1"/>
  <c r="F126" i="44"/>
  <c r="E126" i="44"/>
  <c r="N125" i="44"/>
  <c r="L125" i="44"/>
  <c r="K125" i="44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L117" i="44"/>
  <c r="K117" i="44"/>
  <c r="H117" i="44"/>
  <c r="I117" i="44" s="1"/>
  <c r="F117" i="44"/>
  <c r="E117" i="44"/>
  <c r="N116" i="44"/>
  <c r="O116" i="44" s="1"/>
  <c r="K116" i="44"/>
  <c r="L116" i="44" s="1"/>
  <c r="H116" i="44"/>
  <c r="I116" i="44" s="1"/>
  <c r="F116" i="44"/>
  <c r="E116" i="44"/>
  <c r="N115" i="44"/>
  <c r="O115" i="44" s="1"/>
  <c r="K115" i="44"/>
  <c r="L115" i="44" s="1"/>
  <c r="H115" i="44"/>
  <c r="I115" i="44" s="1"/>
  <c r="F115" i="44"/>
  <c r="E115" i="44"/>
  <c r="N114" i="44"/>
  <c r="O114" i="44" s="1"/>
  <c r="L114" i="44"/>
  <c r="K114" i="44"/>
  <c r="H114" i="44"/>
  <c r="I114" i="44" s="1"/>
  <c r="F114" i="44"/>
  <c r="E114" i="44"/>
  <c r="N113" i="44"/>
  <c r="O113" i="44" s="1"/>
  <c r="L113" i="44"/>
  <c r="K113" i="44"/>
  <c r="H113" i="44"/>
  <c r="I113" i="44" s="1"/>
  <c r="F113" i="44"/>
  <c r="E113" i="44"/>
  <c r="N112" i="44"/>
  <c r="O112" i="44" s="1"/>
  <c r="K112" i="44"/>
  <c r="L112" i="44" s="1"/>
  <c r="H112" i="44"/>
  <c r="I112" i="44" s="1"/>
  <c r="F112" i="44"/>
  <c r="E112" i="44"/>
  <c r="N111" i="44"/>
  <c r="O111" i="44" s="1"/>
  <c r="K111" i="44"/>
  <c r="L111" i="44" s="1"/>
  <c r="H111" i="44"/>
  <c r="I111" i="44" s="1"/>
  <c r="F111" i="44"/>
  <c r="E111" i="44"/>
  <c r="N110" i="44"/>
  <c r="O110" i="44" s="1"/>
  <c r="L110" i="44"/>
  <c r="K110" i="44"/>
  <c r="H110" i="44"/>
  <c r="I110" i="44" s="1"/>
  <c r="F110" i="44"/>
  <c r="E110" i="44"/>
  <c r="N109" i="44"/>
  <c r="O109" i="44" s="1"/>
  <c r="L109" i="44"/>
  <c r="K109" i="44"/>
  <c r="H109" i="44"/>
  <c r="I109" i="44" s="1"/>
  <c r="F109" i="44"/>
  <c r="E109" i="44"/>
  <c r="N108" i="44"/>
  <c r="O108" i="44" s="1"/>
  <c r="K108" i="44"/>
  <c r="L108" i="44" s="1"/>
  <c r="H108" i="44"/>
  <c r="I108" i="44" s="1"/>
  <c r="F108" i="44"/>
  <c r="E108" i="44"/>
  <c r="N107" i="44"/>
  <c r="O107" i="44" s="1"/>
  <c r="K107" i="44"/>
  <c r="L107" i="44" s="1"/>
  <c r="H107" i="44"/>
  <c r="I107" i="44" s="1"/>
  <c r="F107" i="44"/>
  <c r="E107" i="44"/>
  <c r="N106" i="44"/>
  <c r="O106" i="44" s="1"/>
  <c r="L106" i="44"/>
  <c r="K106" i="44"/>
  <c r="H106" i="44"/>
  <c r="I106" i="44" s="1"/>
  <c r="F106" i="44"/>
  <c r="E106" i="44"/>
  <c r="N105" i="44"/>
  <c r="O105" i="44" s="1"/>
  <c r="L105" i="44"/>
  <c r="K105" i="44"/>
  <c r="H105" i="44"/>
  <c r="I105" i="44" s="1"/>
  <c r="F105" i="44"/>
  <c r="E105" i="44"/>
  <c r="N104" i="44"/>
  <c r="O104" i="44" s="1"/>
  <c r="K104" i="44"/>
  <c r="L104" i="44" s="1"/>
  <c r="H104" i="44"/>
  <c r="I104" i="44" s="1"/>
  <c r="F104" i="44"/>
  <c r="E104" i="44"/>
  <c r="N103" i="44"/>
  <c r="O103" i="44" s="1"/>
  <c r="K103" i="44"/>
  <c r="L103" i="44" s="1"/>
  <c r="H103" i="44"/>
  <c r="I103" i="44" s="1"/>
  <c r="F103" i="44"/>
  <c r="E103" i="44"/>
  <c r="N102" i="44"/>
  <c r="O102" i="44" s="1"/>
  <c r="L102" i="44"/>
  <c r="K102" i="44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F100" i="44"/>
  <c r="E100" i="44"/>
  <c r="N99" i="44"/>
  <c r="O99" i="44" s="1"/>
  <c r="K99" i="44"/>
  <c r="L99" i="44" s="1"/>
  <c r="H99" i="44"/>
  <c r="I99" i="44" s="1"/>
  <c r="F99" i="44"/>
  <c r="E99" i="44"/>
  <c r="N98" i="44"/>
  <c r="L98" i="44"/>
  <c r="K98" i="44"/>
  <c r="H98" i="44"/>
  <c r="H118" i="44" s="1"/>
  <c r="F98" i="44"/>
  <c r="F118" i="44" s="1"/>
  <c r="E98" i="44"/>
  <c r="E118" i="44" s="1"/>
  <c r="M96" i="44"/>
  <c r="J96" i="44"/>
  <c r="G96" i="44"/>
  <c r="D96" i="44"/>
  <c r="B96" i="44"/>
  <c r="M95" i="44"/>
  <c r="G95" i="44"/>
  <c r="B91" i="44"/>
  <c r="O90" i="44"/>
  <c r="N90" i="44"/>
  <c r="L90" i="44"/>
  <c r="K90" i="44"/>
  <c r="H90" i="44"/>
  <c r="I90" i="44" s="1"/>
  <c r="F90" i="44"/>
  <c r="E90" i="44"/>
  <c r="N89" i="44"/>
  <c r="O89" i="44" s="1"/>
  <c r="K89" i="44"/>
  <c r="L89" i="44" s="1"/>
  <c r="H89" i="44"/>
  <c r="I89" i="44" s="1"/>
  <c r="F89" i="44"/>
  <c r="E89" i="44"/>
  <c r="O88" i="44"/>
  <c r="N88" i="44"/>
  <c r="K88" i="44"/>
  <c r="L88" i="44" s="1"/>
  <c r="H88" i="44"/>
  <c r="I88" i="44" s="1"/>
  <c r="F88" i="44"/>
  <c r="E88" i="44"/>
  <c r="N87" i="44"/>
  <c r="O87" i="44" s="1"/>
  <c r="L87" i="44"/>
  <c r="K87" i="44"/>
  <c r="H87" i="44"/>
  <c r="I87" i="44" s="1"/>
  <c r="F87" i="44"/>
  <c r="E87" i="44"/>
  <c r="N86" i="44"/>
  <c r="O86" i="44" s="1"/>
  <c r="L86" i="44"/>
  <c r="K86" i="44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K84" i="44"/>
  <c r="L84" i="44" s="1"/>
  <c r="H84" i="44"/>
  <c r="I84" i="44" s="1"/>
  <c r="F84" i="44"/>
  <c r="E84" i="44"/>
  <c r="N83" i="44"/>
  <c r="O83" i="44" s="1"/>
  <c r="L83" i="44"/>
  <c r="K83" i="44"/>
  <c r="H83" i="44"/>
  <c r="I83" i="44" s="1"/>
  <c r="F83" i="44"/>
  <c r="E83" i="44"/>
  <c r="N82" i="44"/>
  <c r="O82" i="44" s="1"/>
  <c r="L82" i="44"/>
  <c r="K82" i="44"/>
  <c r="H82" i="44"/>
  <c r="I82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K80" i="44"/>
  <c r="L80" i="44" s="1"/>
  <c r="H80" i="44"/>
  <c r="I80" i="44" s="1"/>
  <c r="F80" i="44"/>
  <c r="E80" i="44"/>
  <c r="N79" i="44"/>
  <c r="O79" i="44" s="1"/>
  <c r="L79" i="44"/>
  <c r="K79" i="44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K76" i="44"/>
  <c r="L76" i="44" s="1"/>
  <c r="H76" i="44"/>
  <c r="I76" i="44" s="1"/>
  <c r="F76" i="44"/>
  <c r="E76" i="44"/>
  <c r="N75" i="44"/>
  <c r="O75" i="44" s="1"/>
  <c r="L75" i="44"/>
  <c r="K75" i="44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K72" i="44"/>
  <c r="L72" i="44" s="1"/>
  <c r="H72" i="44"/>
  <c r="I72" i="44" s="1"/>
  <c r="F72" i="44"/>
  <c r="E72" i="44"/>
  <c r="N71" i="44"/>
  <c r="L71" i="44"/>
  <c r="K71" i="44"/>
  <c r="H71" i="44"/>
  <c r="H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N61" i="44"/>
  <c r="O61" i="44" s="1"/>
  <c r="K61" i="44"/>
  <c r="L61" i="44" s="1"/>
  <c r="I61" i="44"/>
  <c r="H61" i="44"/>
  <c r="F61" i="44"/>
  <c r="E61" i="44"/>
  <c r="O60" i="44"/>
  <c r="N60" i="44"/>
  <c r="K60" i="44"/>
  <c r="L60" i="44" s="1"/>
  <c r="I60" i="44"/>
  <c r="H60" i="44"/>
  <c r="F60" i="44"/>
  <c r="E60" i="44"/>
  <c r="N59" i="44"/>
  <c r="O59" i="44" s="1"/>
  <c r="K59" i="44"/>
  <c r="L59" i="44" s="1"/>
  <c r="I59" i="44"/>
  <c r="H59" i="44"/>
  <c r="F59" i="44"/>
  <c r="E59" i="44"/>
  <c r="O58" i="44"/>
  <c r="N58" i="44"/>
  <c r="K58" i="44"/>
  <c r="L58" i="44" s="1"/>
  <c r="I58" i="44"/>
  <c r="H58" i="44"/>
  <c r="E58" i="44"/>
  <c r="F58" i="44" s="1"/>
  <c r="N57" i="44"/>
  <c r="O57" i="44" s="1"/>
  <c r="K57" i="44"/>
  <c r="L57" i="44" s="1"/>
  <c r="I57" i="44"/>
  <c r="H57" i="44"/>
  <c r="F57" i="44"/>
  <c r="E57" i="44"/>
  <c r="N56" i="44"/>
  <c r="O56" i="44" s="1"/>
  <c r="K56" i="44"/>
  <c r="L56" i="44" s="1"/>
  <c r="I56" i="44"/>
  <c r="H56" i="44"/>
  <c r="E56" i="44"/>
  <c r="F56" i="44" s="1"/>
  <c r="N55" i="44"/>
  <c r="O55" i="44" s="1"/>
  <c r="K55" i="44"/>
  <c r="L55" i="44" s="1"/>
  <c r="H55" i="44"/>
  <c r="I55" i="44" s="1"/>
  <c r="E55" i="44"/>
  <c r="F55" i="44" s="1"/>
  <c r="N54" i="44"/>
  <c r="O54" i="44" s="1"/>
  <c r="K54" i="44"/>
  <c r="L54" i="44" s="1"/>
  <c r="I54" i="44"/>
  <c r="H54" i="44"/>
  <c r="E54" i="44"/>
  <c r="F54" i="44" s="1"/>
  <c r="O53" i="44"/>
  <c r="N53" i="44"/>
  <c r="K53" i="44"/>
  <c r="L53" i="44" s="1"/>
  <c r="I53" i="44"/>
  <c r="H53" i="44"/>
  <c r="E53" i="44"/>
  <c r="F53" i="44" s="1"/>
  <c r="N52" i="44"/>
  <c r="O52" i="44" s="1"/>
  <c r="K52" i="44"/>
  <c r="L52" i="44" s="1"/>
  <c r="I52" i="44"/>
  <c r="H52" i="44"/>
  <c r="E52" i="44"/>
  <c r="F52" i="44" s="1"/>
  <c r="O51" i="44"/>
  <c r="N51" i="44"/>
  <c r="L51" i="44"/>
  <c r="K51" i="44"/>
  <c r="H51" i="44"/>
  <c r="I51" i="44" s="1"/>
  <c r="E51" i="44"/>
  <c r="F51" i="44" s="1"/>
  <c r="N50" i="44"/>
  <c r="O50" i="44" s="1"/>
  <c r="K50" i="44"/>
  <c r="L50" i="44" s="1"/>
  <c r="I50" i="44"/>
  <c r="H50" i="44"/>
  <c r="E50" i="44"/>
  <c r="F50" i="44" s="1"/>
  <c r="O49" i="44"/>
  <c r="N49" i="44"/>
  <c r="K49" i="44"/>
  <c r="L49" i="44" s="1"/>
  <c r="I49" i="44"/>
  <c r="H49" i="44"/>
  <c r="E49" i="44"/>
  <c r="F49" i="44" s="1"/>
  <c r="N48" i="44"/>
  <c r="O48" i="44" s="1"/>
  <c r="L48" i="44"/>
  <c r="K48" i="44"/>
  <c r="I48" i="44"/>
  <c r="H48" i="44"/>
  <c r="E48" i="44"/>
  <c r="F48" i="44" s="1"/>
  <c r="N47" i="44"/>
  <c r="O47" i="44" s="1"/>
  <c r="K47" i="44"/>
  <c r="L47" i="44" s="1"/>
  <c r="H47" i="44"/>
  <c r="I47" i="44" s="1"/>
  <c r="E47" i="44"/>
  <c r="F47" i="44" s="1"/>
  <c r="N46" i="44"/>
  <c r="O46" i="44" s="1"/>
  <c r="K46" i="44"/>
  <c r="L46" i="44" s="1"/>
  <c r="I46" i="44"/>
  <c r="H46" i="44"/>
  <c r="E46" i="44"/>
  <c r="F46" i="44" s="1"/>
  <c r="O45" i="44"/>
  <c r="N45" i="44"/>
  <c r="L45" i="44"/>
  <c r="K45" i="44"/>
  <c r="I45" i="44"/>
  <c r="H45" i="44"/>
  <c r="E45" i="44"/>
  <c r="F45" i="44" s="1"/>
  <c r="N44" i="44"/>
  <c r="K44" i="44"/>
  <c r="K64" i="44" s="1"/>
  <c r="I44" i="44"/>
  <c r="H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N198" i="43"/>
  <c r="O198" i="43" s="1"/>
  <c r="L198" i="43"/>
  <c r="K198" i="43"/>
  <c r="I198" i="43"/>
  <c r="H198" i="43"/>
  <c r="F198" i="43"/>
  <c r="E198" i="43"/>
  <c r="N197" i="43"/>
  <c r="O197" i="43" s="1"/>
  <c r="L197" i="43"/>
  <c r="K197" i="43"/>
  <c r="I197" i="43"/>
  <c r="H197" i="43"/>
  <c r="F197" i="43"/>
  <c r="E197" i="43"/>
  <c r="N196" i="43"/>
  <c r="O196" i="43" s="1"/>
  <c r="L196" i="43"/>
  <c r="K196" i="43"/>
  <c r="I196" i="43"/>
  <c r="H196" i="43"/>
  <c r="F196" i="43"/>
  <c r="E196" i="43"/>
  <c r="N195" i="43"/>
  <c r="O195" i="43" s="1"/>
  <c r="L195" i="43"/>
  <c r="K195" i="43"/>
  <c r="I195" i="43"/>
  <c r="H195" i="43"/>
  <c r="F195" i="43"/>
  <c r="E195" i="43"/>
  <c r="N194" i="43"/>
  <c r="O194" i="43" s="1"/>
  <c r="L194" i="43"/>
  <c r="K194" i="43"/>
  <c r="I194" i="43"/>
  <c r="H194" i="43"/>
  <c r="F194" i="43"/>
  <c r="E194" i="43"/>
  <c r="N193" i="43"/>
  <c r="O193" i="43" s="1"/>
  <c r="L193" i="43"/>
  <c r="K193" i="43"/>
  <c r="I193" i="43"/>
  <c r="H193" i="43"/>
  <c r="F193" i="43"/>
  <c r="E193" i="43"/>
  <c r="N192" i="43"/>
  <c r="O192" i="43" s="1"/>
  <c r="L192" i="43"/>
  <c r="K192" i="43"/>
  <c r="I192" i="43"/>
  <c r="H192" i="43"/>
  <c r="F192" i="43"/>
  <c r="E192" i="43"/>
  <c r="N191" i="43"/>
  <c r="O191" i="43" s="1"/>
  <c r="L191" i="43"/>
  <c r="K191" i="43"/>
  <c r="I191" i="43"/>
  <c r="H191" i="43"/>
  <c r="F191" i="43"/>
  <c r="E191" i="43"/>
  <c r="N190" i="43"/>
  <c r="O190" i="43" s="1"/>
  <c r="L190" i="43"/>
  <c r="K190" i="43"/>
  <c r="I190" i="43"/>
  <c r="H190" i="43"/>
  <c r="F190" i="43"/>
  <c r="E190" i="43"/>
  <c r="N189" i="43"/>
  <c r="O189" i="43" s="1"/>
  <c r="L189" i="43"/>
  <c r="K189" i="43"/>
  <c r="I189" i="43"/>
  <c r="H189" i="43"/>
  <c r="F189" i="43"/>
  <c r="E189" i="43"/>
  <c r="N188" i="43"/>
  <c r="O188" i="43" s="1"/>
  <c r="L188" i="43"/>
  <c r="K188" i="43"/>
  <c r="I188" i="43"/>
  <c r="H188" i="43"/>
  <c r="F188" i="43"/>
  <c r="E188" i="43"/>
  <c r="N187" i="43"/>
  <c r="O187" i="43" s="1"/>
  <c r="L187" i="43"/>
  <c r="K187" i="43"/>
  <c r="I187" i="43"/>
  <c r="H187" i="43"/>
  <c r="F187" i="43"/>
  <c r="E187" i="43"/>
  <c r="N186" i="43"/>
  <c r="O186" i="43" s="1"/>
  <c r="L186" i="43"/>
  <c r="K186" i="43"/>
  <c r="I186" i="43"/>
  <c r="H186" i="43"/>
  <c r="F186" i="43"/>
  <c r="E186" i="43"/>
  <c r="N185" i="43"/>
  <c r="O185" i="43" s="1"/>
  <c r="L185" i="43"/>
  <c r="K185" i="43"/>
  <c r="I185" i="43"/>
  <c r="H185" i="43"/>
  <c r="F185" i="43"/>
  <c r="E185" i="43"/>
  <c r="N184" i="43"/>
  <c r="O184" i="43" s="1"/>
  <c r="L184" i="43"/>
  <c r="K184" i="43"/>
  <c r="I184" i="43"/>
  <c r="H184" i="43"/>
  <c r="F184" i="43"/>
  <c r="E184" i="43"/>
  <c r="N183" i="43"/>
  <c r="O183" i="43" s="1"/>
  <c r="L183" i="43"/>
  <c r="K183" i="43"/>
  <c r="I183" i="43"/>
  <c r="H183" i="43"/>
  <c r="F183" i="43"/>
  <c r="E183" i="43"/>
  <c r="N182" i="43"/>
  <c r="O182" i="43" s="1"/>
  <c r="L182" i="43"/>
  <c r="K182" i="43"/>
  <c r="I182" i="43"/>
  <c r="H182" i="43"/>
  <c r="F182" i="43"/>
  <c r="E182" i="43"/>
  <c r="N181" i="43"/>
  <c r="O181" i="43" s="1"/>
  <c r="L181" i="43"/>
  <c r="K181" i="43"/>
  <c r="I181" i="43"/>
  <c r="H181" i="43"/>
  <c r="F181" i="43"/>
  <c r="E181" i="43"/>
  <c r="N180" i="43"/>
  <c r="O180" i="43" s="1"/>
  <c r="L180" i="43"/>
  <c r="K180" i="43"/>
  <c r="I180" i="43"/>
  <c r="H180" i="43"/>
  <c r="F180" i="43"/>
  <c r="E180" i="43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I171" i="43"/>
  <c r="H171" i="43"/>
  <c r="F171" i="43"/>
  <c r="E171" i="43"/>
  <c r="N170" i="43"/>
  <c r="O170" i="43" s="1"/>
  <c r="L170" i="43"/>
  <c r="K170" i="43"/>
  <c r="I170" i="43"/>
  <c r="H170" i="43"/>
  <c r="F170" i="43"/>
  <c r="E170" i="43"/>
  <c r="N169" i="43"/>
  <c r="O169" i="43" s="1"/>
  <c r="L169" i="43"/>
  <c r="K169" i="43"/>
  <c r="I169" i="43"/>
  <c r="H169" i="43"/>
  <c r="F169" i="43"/>
  <c r="E169" i="43"/>
  <c r="N168" i="43"/>
  <c r="O168" i="43" s="1"/>
  <c r="L168" i="43"/>
  <c r="K168" i="43"/>
  <c r="I168" i="43"/>
  <c r="H168" i="43"/>
  <c r="F168" i="43"/>
  <c r="E168" i="43"/>
  <c r="N167" i="43"/>
  <c r="O167" i="43" s="1"/>
  <c r="L167" i="43"/>
  <c r="K167" i="43"/>
  <c r="I167" i="43"/>
  <c r="H167" i="43"/>
  <c r="F167" i="43"/>
  <c r="E167" i="43"/>
  <c r="N166" i="43"/>
  <c r="O166" i="43" s="1"/>
  <c r="L166" i="43"/>
  <c r="K166" i="43"/>
  <c r="I166" i="43"/>
  <c r="H166" i="43"/>
  <c r="F166" i="43"/>
  <c r="E166" i="43"/>
  <c r="N165" i="43"/>
  <c r="O165" i="43" s="1"/>
  <c r="L165" i="43"/>
  <c r="K165" i="43"/>
  <c r="I165" i="43"/>
  <c r="H165" i="43"/>
  <c r="F165" i="43"/>
  <c r="E165" i="43"/>
  <c r="N164" i="43"/>
  <c r="O164" i="43" s="1"/>
  <c r="L164" i="43"/>
  <c r="K164" i="43"/>
  <c r="I164" i="43"/>
  <c r="H164" i="43"/>
  <c r="F164" i="43"/>
  <c r="E164" i="43"/>
  <c r="N163" i="43"/>
  <c r="O163" i="43" s="1"/>
  <c r="L163" i="43"/>
  <c r="K163" i="43"/>
  <c r="I163" i="43"/>
  <c r="H163" i="43"/>
  <c r="F163" i="43"/>
  <c r="E163" i="43"/>
  <c r="N162" i="43"/>
  <c r="O162" i="43" s="1"/>
  <c r="L162" i="43"/>
  <c r="K162" i="43"/>
  <c r="I162" i="43"/>
  <c r="H162" i="43"/>
  <c r="F162" i="43"/>
  <c r="E162" i="43"/>
  <c r="N161" i="43"/>
  <c r="O161" i="43" s="1"/>
  <c r="L161" i="43"/>
  <c r="K161" i="43"/>
  <c r="I161" i="43"/>
  <c r="H161" i="43"/>
  <c r="F161" i="43"/>
  <c r="E161" i="43"/>
  <c r="N160" i="43"/>
  <c r="O160" i="43" s="1"/>
  <c r="L160" i="43"/>
  <c r="K160" i="43"/>
  <c r="I160" i="43"/>
  <c r="H160" i="43"/>
  <c r="F160" i="43"/>
  <c r="E160" i="43"/>
  <c r="N159" i="43"/>
  <c r="O159" i="43" s="1"/>
  <c r="L159" i="43"/>
  <c r="K159" i="43"/>
  <c r="I159" i="43"/>
  <c r="H159" i="43"/>
  <c r="F159" i="43"/>
  <c r="E159" i="43"/>
  <c r="N158" i="43"/>
  <c r="O158" i="43" s="1"/>
  <c r="L158" i="43"/>
  <c r="K158" i="43"/>
  <c r="I158" i="43"/>
  <c r="H158" i="43"/>
  <c r="F158" i="43"/>
  <c r="E158" i="43"/>
  <c r="N157" i="43"/>
  <c r="O157" i="43" s="1"/>
  <c r="L157" i="43"/>
  <c r="K157" i="43"/>
  <c r="I157" i="43"/>
  <c r="H157" i="43"/>
  <c r="F157" i="43"/>
  <c r="E157" i="43"/>
  <c r="N156" i="43"/>
  <c r="O156" i="43" s="1"/>
  <c r="L156" i="43"/>
  <c r="K156" i="43"/>
  <c r="I156" i="43"/>
  <c r="H156" i="43"/>
  <c r="F156" i="43"/>
  <c r="E156" i="43"/>
  <c r="N155" i="43"/>
  <c r="O155" i="43" s="1"/>
  <c r="L155" i="43"/>
  <c r="K155" i="43"/>
  <c r="I155" i="43"/>
  <c r="H155" i="43"/>
  <c r="F155" i="43"/>
  <c r="E155" i="43"/>
  <c r="N154" i="43"/>
  <c r="O154" i="43" s="1"/>
  <c r="L154" i="43"/>
  <c r="K154" i="43"/>
  <c r="I154" i="43"/>
  <c r="H154" i="43"/>
  <c r="F154" i="43"/>
  <c r="E154" i="43"/>
  <c r="N153" i="43"/>
  <c r="O153" i="43" s="1"/>
  <c r="L153" i="43"/>
  <c r="K153" i="43"/>
  <c r="I153" i="43"/>
  <c r="H153" i="43"/>
  <c r="F153" i="43"/>
  <c r="E153" i="43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L117" i="43"/>
  <c r="K117" i="43"/>
  <c r="I117" i="43"/>
  <c r="H117" i="43"/>
  <c r="F117" i="43"/>
  <c r="E117" i="43"/>
  <c r="N116" i="43"/>
  <c r="O116" i="43" s="1"/>
  <c r="L116" i="43"/>
  <c r="K116" i="43"/>
  <c r="I116" i="43"/>
  <c r="H116" i="43"/>
  <c r="F116" i="43"/>
  <c r="E116" i="43"/>
  <c r="N115" i="43"/>
  <c r="O115" i="43" s="1"/>
  <c r="L115" i="43"/>
  <c r="K115" i="43"/>
  <c r="I115" i="43"/>
  <c r="H115" i="43"/>
  <c r="F115" i="43"/>
  <c r="E115" i="43"/>
  <c r="N114" i="43"/>
  <c r="O114" i="43" s="1"/>
  <c r="L114" i="43"/>
  <c r="K114" i="43"/>
  <c r="I114" i="43"/>
  <c r="H114" i="43"/>
  <c r="F114" i="43"/>
  <c r="E114" i="43"/>
  <c r="N113" i="43"/>
  <c r="O113" i="43" s="1"/>
  <c r="L113" i="43"/>
  <c r="K113" i="43"/>
  <c r="I113" i="43"/>
  <c r="H113" i="43"/>
  <c r="F113" i="43"/>
  <c r="E113" i="43"/>
  <c r="N112" i="43"/>
  <c r="O112" i="43" s="1"/>
  <c r="L112" i="43"/>
  <c r="K112" i="43"/>
  <c r="I112" i="43"/>
  <c r="H112" i="43"/>
  <c r="F112" i="43"/>
  <c r="E112" i="43"/>
  <c r="N111" i="43"/>
  <c r="O111" i="43" s="1"/>
  <c r="L111" i="43"/>
  <c r="K111" i="43"/>
  <c r="I111" i="43"/>
  <c r="H111" i="43"/>
  <c r="F111" i="43"/>
  <c r="E111" i="43"/>
  <c r="N110" i="43"/>
  <c r="O110" i="43" s="1"/>
  <c r="L110" i="43"/>
  <c r="K110" i="43"/>
  <c r="I110" i="43"/>
  <c r="H110" i="43"/>
  <c r="F110" i="43"/>
  <c r="E110" i="43"/>
  <c r="N109" i="43"/>
  <c r="O109" i="43" s="1"/>
  <c r="L109" i="43"/>
  <c r="K109" i="43"/>
  <c r="I109" i="43"/>
  <c r="H109" i="43"/>
  <c r="F109" i="43"/>
  <c r="E109" i="43"/>
  <c r="N108" i="43"/>
  <c r="O108" i="43" s="1"/>
  <c r="L108" i="43"/>
  <c r="K108" i="43"/>
  <c r="I108" i="43"/>
  <c r="H108" i="43"/>
  <c r="F108" i="43"/>
  <c r="E108" i="43"/>
  <c r="N107" i="43"/>
  <c r="O107" i="43" s="1"/>
  <c r="L107" i="43"/>
  <c r="K107" i="43"/>
  <c r="I107" i="43"/>
  <c r="H107" i="43"/>
  <c r="F107" i="43"/>
  <c r="E107" i="43"/>
  <c r="N106" i="43"/>
  <c r="O106" i="43" s="1"/>
  <c r="L106" i="43"/>
  <c r="K106" i="43"/>
  <c r="I106" i="43"/>
  <c r="H106" i="43"/>
  <c r="F106" i="43"/>
  <c r="E106" i="43"/>
  <c r="N105" i="43"/>
  <c r="O105" i="43" s="1"/>
  <c r="L105" i="43"/>
  <c r="K105" i="43"/>
  <c r="I105" i="43"/>
  <c r="H105" i="43"/>
  <c r="F105" i="43"/>
  <c r="E105" i="43"/>
  <c r="N104" i="43"/>
  <c r="O104" i="43" s="1"/>
  <c r="L104" i="43"/>
  <c r="K104" i="43"/>
  <c r="I104" i="43"/>
  <c r="H104" i="43"/>
  <c r="F104" i="43"/>
  <c r="E104" i="43"/>
  <c r="N103" i="43"/>
  <c r="O103" i="43" s="1"/>
  <c r="L103" i="43"/>
  <c r="K103" i="43"/>
  <c r="I103" i="43"/>
  <c r="H103" i="43"/>
  <c r="F103" i="43"/>
  <c r="E103" i="43"/>
  <c r="N102" i="43"/>
  <c r="O102" i="43" s="1"/>
  <c r="L102" i="43"/>
  <c r="K102" i="43"/>
  <c r="I102" i="43"/>
  <c r="H102" i="43"/>
  <c r="F102" i="43"/>
  <c r="E102" i="43"/>
  <c r="N101" i="43"/>
  <c r="O101" i="43" s="1"/>
  <c r="L101" i="43"/>
  <c r="K101" i="43"/>
  <c r="I101" i="43"/>
  <c r="H101" i="43"/>
  <c r="F101" i="43"/>
  <c r="E101" i="43"/>
  <c r="N100" i="43"/>
  <c r="O100" i="43" s="1"/>
  <c r="L100" i="43"/>
  <c r="K100" i="43"/>
  <c r="I100" i="43"/>
  <c r="H100" i="43"/>
  <c r="F100" i="43"/>
  <c r="E100" i="43"/>
  <c r="N99" i="43"/>
  <c r="O99" i="43" s="1"/>
  <c r="L99" i="43"/>
  <c r="K99" i="43"/>
  <c r="I99" i="43"/>
  <c r="H99" i="43"/>
  <c r="F99" i="43"/>
  <c r="E99" i="43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L90" i="43"/>
  <c r="K90" i="43"/>
  <c r="I90" i="43"/>
  <c r="H90" i="43"/>
  <c r="E90" i="43"/>
  <c r="F90" i="43" s="1"/>
  <c r="N89" i="43"/>
  <c r="O89" i="43" s="1"/>
  <c r="K89" i="43"/>
  <c r="L89" i="43" s="1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L87" i="43"/>
  <c r="K87" i="43"/>
  <c r="H87" i="43"/>
  <c r="I87" i="43" s="1"/>
  <c r="E87" i="43"/>
  <c r="F87" i="43" s="1"/>
  <c r="O86" i="43"/>
  <c r="N86" i="43"/>
  <c r="K86" i="43"/>
  <c r="L86" i="43" s="1"/>
  <c r="I86" i="43"/>
  <c r="H86" i="43"/>
  <c r="E86" i="43"/>
  <c r="F86" i="43" s="1"/>
  <c r="N85" i="43"/>
  <c r="O85" i="43" s="1"/>
  <c r="K85" i="43"/>
  <c r="L85" i="43" s="1"/>
  <c r="H85" i="43"/>
  <c r="I85" i="43" s="1"/>
  <c r="E85" i="43"/>
  <c r="F85" i="43" s="1"/>
  <c r="N84" i="43"/>
  <c r="O84" i="43" s="1"/>
  <c r="K84" i="43"/>
  <c r="L84" i="43" s="1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L82" i="43"/>
  <c r="K82" i="43"/>
  <c r="I82" i="43"/>
  <c r="H82" i="43"/>
  <c r="E82" i="43"/>
  <c r="F82" i="43" s="1"/>
  <c r="N81" i="43"/>
  <c r="O81" i="43" s="1"/>
  <c r="K81" i="43"/>
  <c r="L81" i="43" s="1"/>
  <c r="H81" i="43"/>
  <c r="I81" i="43" s="1"/>
  <c r="E81" i="43"/>
  <c r="F81" i="43" s="1"/>
  <c r="N80" i="43"/>
  <c r="O80" i="43" s="1"/>
  <c r="K80" i="43"/>
  <c r="L80" i="43" s="1"/>
  <c r="I80" i="43"/>
  <c r="H80" i="43"/>
  <c r="E80" i="43"/>
  <c r="F80" i="43" s="1"/>
  <c r="O79" i="43"/>
  <c r="N79" i="43"/>
  <c r="L79" i="43"/>
  <c r="K79" i="43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O77" i="43"/>
  <c r="N77" i="43"/>
  <c r="K77" i="43"/>
  <c r="L77" i="43" s="1"/>
  <c r="H77" i="43"/>
  <c r="I77" i="43" s="1"/>
  <c r="E77" i="43"/>
  <c r="F77" i="43" s="1"/>
  <c r="O76" i="43"/>
  <c r="N76" i="43"/>
  <c r="K76" i="43"/>
  <c r="L76" i="43" s="1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O74" i="43"/>
  <c r="N74" i="43"/>
  <c r="L74" i="43"/>
  <c r="K74" i="43"/>
  <c r="I74" i="43"/>
  <c r="H74" i="43"/>
  <c r="E74" i="43"/>
  <c r="F74" i="43" s="1"/>
  <c r="N73" i="43"/>
  <c r="O73" i="43" s="1"/>
  <c r="K73" i="43"/>
  <c r="L73" i="43" s="1"/>
  <c r="H73" i="43"/>
  <c r="I73" i="43" s="1"/>
  <c r="E73" i="43"/>
  <c r="F73" i="43" s="1"/>
  <c r="O72" i="43"/>
  <c r="N72" i="43"/>
  <c r="K72" i="43"/>
  <c r="L72" i="43" s="1"/>
  <c r="I72" i="43"/>
  <c r="H72" i="43"/>
  <c r="E72" i="43"/>
  <c r="F72" i="43" s="1"/>
  <c r="N71" i="43"/>
  <c r="L71" i="43"/>
  <c r="K71" i="43"/>
  <c r="H71" i="43"/>
  <c r="H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H59" i="43"/>
  <c r="I59" i="43" s="1"/>
  <c r="E59" i="43"/>
  <c r="F59" i="43" s="1"/>
  <c r="O58" i="43"/>
  <c r="N58" i="43"/>
  <c r="L58" i="43"/>
  <c r="K58" i="43"/>
  <c r="H58" i="43"/>
  <c r="I58" i="43" s="1"/>
  <c r="F58" i="43"/>
  <c r="E58" i="43"/>
  <c r="O57" i="43"/>
  <c r="N57" i="43"/>
  <c r="K57" i="43"/>
  <c r="L57" i="43" s="1"/>
  <c r="H57" i="43"/>
  <c r="I57" i="43" s="1"/>
  <c r="F57" i="43"/>
  <c r="E57" i="43"/>
  <c r="N56" i="43"/>
  <c r="O56" i="43" s="1"/>
  <c r="L56" i="43"/>
  <c r="K56" i="43"/>
  <c r="H56" i="43"/>
  <c r="I56" i="43" s="1"/>
  <c r="F56" i="43"/>
  <c r="E56" i="43"/>
  <c r="N55" i="43"/>
  <c r="O55" i="43" s="1"/>
  <c r="K55" i="43"/>
  <c r="L55" i="43" s="1"/>
  <c r="H55" i="43"/>
  <c r="I55" i="43" s="1"/>
  <c r="F55" i="43"/>
  <c r="E55" i="43"/>
  <c r="O54" i="43"/>
  <c r="N54" i="43"/>
  <c r="L54" i="43"/>
  <c r="K54" i="43"/>
  <c r="H54" i="43"/>
  <c r="I54" i="43" s="1"/>
  <c r="F54" i="43"/>
  <c r="E54" i="43"/>
  <c r="N53" i="43"/>
  <c r="O53" i="43" s="1"/>
  <c r="K53" i="43"/>
  <c r="L53" i="43" s="1"/>
  <c r="H53" i="43"/>
  <c r="I53" i="43" s="1"/>
  <c r="F53" i="43"/>
  <c r="E53" i="43"/>
  <c r="O52" i="43"/>
  <c r="N52" i="43"/>
  <c r="L52" i="43"/>
  <c r="K52" i="43"/>
  <c r="H52" i="43"/>
  <c r="I52" i="43" s="1"/>
  <c r="F52" i="43"/>
  <c r="E52" i="43"/>
  <c r="O51" i="43"/>
  <c r="N51" i="43"/>
  <c r="K51" i="43"/>
  <c r="L51" i="43" s="1"/>
  <c r="H51" i="43"/>
  <c r="I51" i="43" s="1"/>
  <c r="F51" i="43"/>
  <c r="E51" i="43"/>
  <c r="O50" i="43"/>
  <c r="N50" i="43"/>
  <c r="L50" i="43"/>
  <c r="K50" i="43"/>
  <c r="H50" i="43"/>
  <c r="I50" i="43" s="1"/>
  <c r="F50" i="43"/>
  <c r="E50" i="43"/>
  <c r="O49" i="43"/>
  <c r="N49" i="43"/>
  <c r="K49" i="43"/>
  <c r="L49" i="43" s="1"/>
  <c r="H49" i="43"/>
  <c r="I49" i="43" s="1"/>
  <c r="F49" i="43"/>
  <c r="E49" i="43"/>
  <c r="N48" i="43"/>
  <c r="O48" i="43" s="1"/>
  <c r="L48" i="43"/>
  <c r="K48" i="43"/>
  <c r="H48" i="43"/>
  <c r="I48" i="43" s="1"/>
  <c r="F48" i="43"/>
  <c r="E48" i="43"/>
  <c r="N47" i="43"/>
  <c r="O47" i="43" s="1"/>
  <c r="K47" i="43"/>
  <c r="L47" i="43" s="1"/>
  <c r="H47" i="43"/>
  <c r="I47" i="43" s="1"/>
  <c r="F47" i="43"/>
  <c r="E47" i="43"/>
  <c r="O46" i="43"/>
  <c r="N46" i="43"/>
  <c r="L46" i="43"/>
  <c r="K46" i="43"/>
  <c r="H46" i="43"/>
  <c r="I46" i="43" s="1"/>
  <c r="F46" i="43"/>
  <c r="E46" i="43"/>
  <c r="N45" i="43"/>
  <c r="O45" i="43" s="1"/>
  <c r="K45" i="43"/>
  <c r="L45" i="43" s="1"/>
  <c r="H45" i="43"/>
  <c r="I45" i="43" s="1"/>
  <c r="F45" i="43"/>
  <c r="E45" i="43"/>
  <c r="O44" i="43"/>
  <c r="N44" i="43"/>
  <c r="L44" i="43"/>
  <c r="K44" i="43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K169" i="42"/>
  <c r="L169" i="42" s="1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N165" i="42"/>
  <c r="O165" i="42" s="1"/>
  <c r="K165" i="42"/>
  <c r="L165" i="42" s="1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K161" i="42"/>
  <c r="L161" i="42" s="1"/>
  <c r="H161" i="42"/>
  <c r="I161" i="42" s="1"/>
  <c r="F161" i="42"/>
  <c r="E161" i="42"/>
  <c r="O160" i="42"/>
  <c r="N160" i="42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N157" i="42"/>
  <c r="O157" i="42" s="1"/>
  <c r="K157" i="42"/>
  <c r="L157" i="42" s="1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K153" i="42"/>
  <c r="L153" i="42" s="1"/>
  <c r="H153" i="42"/>
  <c r="I153" i="42" s="1"/>
  <c r="F153" i="42"/>
  <c r="E153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N104" i="42"/>
  <c r="O104" i="42" s="1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N102" i="42"/>
  <c r="O102" i="42" s="1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L90" i="42"/>
  <c r="K90" i="42"/>
  <c r="H90" i="42"/>
  <c r="I90" i="42" s="1"/>
  <c r="F90" i="42"/>
  <c r="E90" i="42"/>
  <c r="O89" i="42"/>
  <c r="N89" i="42"/>
  <c r="K89" i="42"/>
  <c r="L89" i="42" s="1"/>
  <c r="H89" i="42"/>
  <c r="I89" i="42" s="1"/>
  <c r="F89" i="42"/>
  <c r="E89" i="42"/>
  <c r="O88" i="42"/>
  <c r="N88" i="42"/>
  <c r="L88" i="42"/>
  <c r="K88" i="42"/>
  <c r="H88" i="42"/>
  <c r="I88" i="42" s="1"/>
  <c r="F88" i="42"/>
  <c r="E88" i="42"/>
  <c r="N87" i="42"/>
  <c r="O87" i="42" s="1"/>
  <c r="K87" i="42"/>
  <c r="L87" i="42" s="1"/>
  <c r="H87" i="42"/>
  <c r="I87" i="42" s="1"/>
  <c r="F87" i="42"/>
  <c r="E87" i="42"/>
  <c r="N86" i="42"/>
  <c r="O86" i="42" s="1"/>
  <c r="L86" i="42"/>
  <c r="K86" i="42"/>
  <c r="H86" i="42"/>
  <c r="I86" i="42" s="1"/>
  <c r="F86" i="42"/>
  <c r="E86" i="42"/>
  <c r="N85" i="42"/>
  <c r="O85" i="42" s="1"/>
  <c r="K85" i="42"/>
  <c r="L85" i="42" s="1"/>
  <c r="H85" i="42"/>
  <c r="I85" i="42" s="1"/>
  <c r="F85" i="42"/>
  <c r="E85" i="42"/>
  <c r="O84" i="42"/>
  <c r="N84" i="42"/>
  <c r="L84" i="42"/>
  <c r="K84" i="42"/>
  <c r="H84" i="42"/>
  <c r="I84" i="42" s="1"/>
  <c r="F84" i="42"/>
  <c r="E84" i="42"/>
  <c r="N83" i="42"/>
  <c r="O83" i="42" s="1"/>
  <c r="K83" i="42"/>
  <c r="L83" i="42" s="1"/>
  <c r="H83" i="42"/>
  <c r="I83" i="42" s="1"/>
  <c r="F83" i="42"/>
  <c r="E83" i="42"/>
  <c r="N82" i="42"/>
  <c r="O82" i="42" s="1"/>
  <c r="L82" i="42"/>
  <c r="K82" i="42"/>
  <c r="H82" i="42"/>
  <c r="I82" i="42" s="1"/>
  <c r="F82" i="42"/>
  <c r="E82" i="42"/>
  <c r="O81" i="42"/>
  <c r="N81" i="42"/>
  <c r="K81" i="42"/>
  <c r="L81" i="42" s="1"/>
  <c r="H81" i="42"/>
  <c r="I81" i="42" s="1"/>
  <c r="F81" i="42"/>
  <c r="E81" i="42"/>
  <c r="N80" i="42"/>
  <c r="O80" i="42" s="1"/>
  <c r="L80" i="42"/>
  <c r="K80" i="42"/>
  <c r="H80" i="42"/>
  <c r="I80" i="42" s="1"/>
  <c r="F80" i="42"/>
  <c r="E80" i="42"/>
  <c r="N79" i="42"/>
  <c r="O79" i="42" s="1"/>
  <c r="K79" i="42"/>
  <c r="L79" i="42" s="1"/>
  <c r="H79" i="42"/>
  <c r="I79" i="42" s="1"/>
  <c r="F79" i="42"/>
  <c r="E79" i="42"/>
  <c r="N78" i="42"/>
  <c r="O78" i="42" s="1"/>
  <c r="L78" i="42"/>
  <c r="K78" i="42"/>
  <c r="H78" i="42"/>
  <c r="I78" i="42" s="1"/>
  <c r="F78" i="42"/>
  <c r="E78" i="42"/>
  <c r="N77" i="42"/>
  <c r="O77" i="42" s="1"/>
  <c r="K77" i="42"/>
  <c r="L77" i="42" s="1"/>
  <c r="H77" i="42"/>
  <c r="I77" i="42" s="1"/>
  <c r="F77" i="42"/>
  <c r="E77" i="42"/>
  <c r="O76" i="42"/>
  <c r="N76" i="42"/>
  <c r="L76" i="42"/>
  <c r="K76" i="42"/>
  <c r="H76" i="42"/>
  <c r="I76" i="42" s="1"/>
  <c r="F76" i="42"/>
  <c r="E76" i="42"/>
  <c r="N75" i="42"/>
  <c r="O75" i="42" s="1"/>
  <c r="K75" i="42"/>
  <c r="L75" i="42" s="1"/>
  <c r="H75" i="42"/>
  <c r="I75" i="42" s="1"/>
  <c r="F75" i="42"/>
  <c r="E75" i="42"/>
  <c r="N74" i="42"/>
  <c r="O74" i="42" s="1"/>
  <c r="L74" i="42"/>
  <c r="K74" i="42"/>
  <c r="H74" i="42"/>
  <c r="I74" i="42" s="1"/>
  <c r="F74" i="42"/>
  <c r="E74" i="42"/>
  <c r="O73" i="42"/>
  <c r="N73" i="42"/>
  <c r="K73" i="42"/>
  <c r="L73" i="42" s="1"/>
  <c r="H73" i="42"/>
  <c r="I73" i="42" s="1"/>
  <c r="F73" i="42"/>
  <c r="E73" i="42"/>
  <c r="N72" i="42"/>
  <c r="O72" i="42" s="1"/>
  <c r="L72" i="42"/>
  <c r="K72" i="42"/>
  <c r="H72" i="42"/>
  <c r="I72" i="42" s="1"/>
  <c r="F72" i="42"/>
  <c r="E72" i="42"/>
  <c r="N71" i="42"/>
  <c r="K71" i="42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F58" i="42"/>
  <c r="E58" i="42"/>
  <c r="O57" i="42"/>
  <c r="N57" i="42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N55" i="42"/>
  <c r="O55" i="42" s="1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H53" i="42"/>
  <c r="I53" i="42" s="1"/>
  <c r="E53" i="42"/>
  <c r="F53" i="42" s="1"/>
  <c r="N52" i="42"/>
  <c r="O52" i="42" s="1"/>
  <c r="K52" i="42"/>
  <c r="L52" i="42" s="1"/>
  <c r="I52" i="42"/>
  <c r="H52" i="42"/>
  <c r="E52" i="42"/>
  <c r="F52" i="42" s="1"/>
  <c r="N51" i="42"/>
  <c r="O51" i="42" s="1"/>
  <c r="L51" i="42"/>
  <c r="K51" i="42"/>
  <c r="I51" i="42"/>
  <c r="H51" i="42"/>
  <c r="E51" i="42"/>
  <c r="F51" i="42" s="1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L47" i="42"/>
  <c r="K47" i="42"/>
  <c r="I47" i="42"/>
  <c r="H47" i="42"/>
  <c r="E47" i="42"/>
  <c r="F47" i="42" s="1"/>
  <c r="N46" i="42"/>
  <c r="O46" i="42" s="1"/>
  <c r="K46" i="42"/>
  <c r="L46" i="42" s="1"/>
  <c r="I46" i="42"/>
  <c r="H46" i="42"/>
  <c r="E46" i="42"/>
  <c r="F46" i="42" s="1"/>
  <c r="N45" i="42"/>
  <c r="O45" i="42" s="1"/>
  <c r="L45" i="42"/>
  <c r="K45" i="42"/>
  <c r="H45" i="42"/>
  <c r="I45" i="42" s="1"/>
  <c r="E45" i="42"/>
  <c r="F45" i="42" s="1"/>
  <c r="N44" i="42"/>
  <c r="O44" i="42" s="1"/>
  <c r="L44" i="42"/>
  <c r="K44" i="42"/>
  <c r="K6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N197" i="41"/>
  <c r="O197" i="41" s="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N195" i="41"/>
  <c r="O195" i="41" s="1"/>
  <c r="K195" i="41"/>
  <c r="L195" i="41" s="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K187" i="41"/>
  <c r="L187" i="41" s="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N181" i="41"/>
  <c r="O181" i="41" s="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K171" i="41"/>
  <c r="L171" i="41" s="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L168" i="41"/>
  <c r="K168" i="41"/>
  <c r="H168" i="41"/>
  <c r="I168" i="41" s="1"/>
  <c r="F168" i="41"/>
  <c r="E168" i="41"/>
  <c r="N167" i="41"/>
  <c r="O167" i="41" s="1"/>
  <c r="K167" i="41"/>
  <c r="L167" i="41" s="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L164" i="41"/>
  <c r="K164" i="41"/>
  <c r="H164" i="41"/>
  <c r="I164" i="41" s="1"/>
  <c r="F164" i="41"/>
  <c r="E164" i="41"/>
  <c r="O163" i="41"/>
  <c r="N163" i="41"/>
  <c r="K163" i="41"/>
  <c r="L163" i="41" s="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L160" i="41"/>
  <c r="K160" i="41"/>
  <c r="H160" i="41"/>
  <c r="I160" i="41" s="1"/>
  <c r="F160" i="41"/>
  <c r="E160" i="41"/>
  <c r="N159" i="41"/>
  <c r="O159" i="41" s="1"/>
  <c r="K159" i="41"/>
  <c r="L159" i="41" s="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L156" i="41"/>
  <c r="K156" i="41"/>
  <c r="H156" i="41"/>
  <c r="I156" i="41" s="1"/>
  <c r="F156" i="41"/>
  <c r="E156" i="41"/>
  <c r="O155" i="41"/>
  <c r="N155" i="41"/>
  <c r="K155" i="41"/>
  <c r="L155" i="41" s="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L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N140" i="41"/>
  <c r="O140" i="41" s="1"/>
  <c r="L140" i="41"/>
  <c r="K140" i="41"/>
  <c r="H140" i="41"/>
  <c r="I140" i="41" s="1"/>
  <c r="F140" i="41"/>
  <c r="E140" i="41"/>
  <c r="N139" i="41"/>
  <c r="O139" i="41" s="1"/>
  <c r="K139" i="41"/>
  <c r="L139" i="41" s="1"/>
  <c r="H139" i="41"/>
  <c r="I139" i="41" s="1"/>
  <c r="F139" i="41"/>
  <c r="E139" i="41"/>
  <c r="N138" i="41"/>
  <c r="O138" i="41" s="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L136" i="41"/>
  <c r="K136" i="41"/>
  <c r="H136" i="41"/>
  <c r="I136" i="41" s="1"/>
  <c r="F136" i="41"/>
  <c r="E136" i="41"/>
  <c r="N135" i="41"/>
  <c r="O135" i="41" s="1"/>
  <c r="K135" i="41"/>
  <c r="L135" i="41" s="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N133" i="41"/>
  <c r="O133" i="41" s="1"/>
  <c r="L133" i="41"/>
  <c r="K133" i="41"/>
  <c r="H133" i="41"/>
  <c r="I133" i="41" s="1"/>
  <c r="F133" i="41"/>
  <c r="E133" i="41"/>
  <c r="N132" i="41"/>
  <c r="O132" i="41" s="1"/>
  <c r="L132" i="41"/>
  <c r="K132" i="41"/>
  <c r="H132" i="41"/>
  <c r="I132" i="41" s="1"/>
  <c r="F132" i="41"/>
  <c r="E132" i="41"/>
  <c r="N131" i="41"/>
  <c r="O131" i="41" s="1"/>
  <c r="K131" i="41"/>
  <c r="L131" i="41" s="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L128" i="41"/>
  <c r="K128" i="41"/>
  <c r="H128" i="41"/>
  <c r="I128" i="41" s="1"/>
  <c r="F128" i="41"/>
  <c r="E128" i="41"/>
  <c r="N127" i="41"/>
  <c r="O127" i="41" s="1"/>
  <c r="K127" i="41"/>
  <c r="L127" i="41" s="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N125" i="41"/>
  <c r="N145" i="41" s="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L117" i="41"/>
  <c r="K117" i="4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N115" i="41"/>
  <c r="O115" i="41" s="1"/>
  <c r="K115" i="41"/>
  <c r="L115" i="41" s="1"/>
  <c r="H115" i="41"/>
  <c r="I115" i="41" s="1"/>
  <c r="F115" i="41"/>
  <c r="E115" i="41"/>
  <c r="N114" i="41"/>
  <c r="O114" i="41" s="1"/>
  <c r="K114" i="41"/>
  <c r="L114" i="41" s="1"/>
  <c r="H114" i="41"/>
  <c r="I114" i="41" s="1"/>
  <c r="F114" i="41"/>
  <c r="E114" i="41"/>
  <c r="N113" i="41"/>
  <c r="O113" i="41" s="1"/>
  <c r="L113" i="41"/>
  <c r="K113" i="4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O111" i="41"/>
  <c r="N111" i="41"/>
  <c r="K111" i="41"/>
  <c r="L111" i="41" s="1"/>
  <c r="H111" i="41"/>
  <c r="I111" i="41" s="1"/>
  <c r="F111" i="41"/>
  <c r="E111" i="41"/>
  <c r="N110" i="41"/>
  <c r="O110" i="41" s="1"/>
  <c r="K110" i="41"/>
  <c r="L110" i="41" s="1"/>
  <c r="H110" i="41"/>
  <c r="I110" i="41" s="1"/>
  <c r="F110" i="41"/>
  <c r="E110" i="41"/>
  <c r="O109" i="41"/>
  <c r="N109" i="41"/>
  <c r="L109" i="41"/>
  <c r="K109" i="41"/>
  <c r="H109" i="41"/>
  <c r="I109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N106" i="41"/>
  <c r="O106" i="41" s="1"/>
  <c r="K106" i="41"/>
  <c r="L106" i="41" s="1"/>
  <c r="H106" i="41"/>
  <c r="I106" i="41" s="1"/>
  <c r="F106" i="41"/>
  <c r="E106" i="41"/>
  <c r="N105" i="41"/>
  <c r="O105" i="41" s="1"/>
  <c r="L105" i="41"/>
  <c r="K105" i="4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O102" i="41"/>
  <c r="N102" i="41"/>
  <c r="K102" i="41"/>
  <c r="L102" i="41" s="1"/>
  <c r="H102" i="41"/>
  <c r="I102" i="41" s="1"/>
  <c r="F102" i="41"/>
  <c r="E102" i="41"/>
  <c r="N101" i="41"/>
  <c r="O101" i="41" s="1"/>
  <c r="L101" i="41"/>
  <c r="K101" i="4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N99" i="41"/>
  <c r="O99" i="41" s="1"/>
  <c r="K99" i="41"/>
  <c r="L99" i="41" s="1"/>
  <c r="H99" i="41"/>
  <c r="I99" i="41" s="1"/>
  <c r="F99" i="41"/>
  <c r="E99" i="41"/>
  <c r="N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L90" i="41"/>
  <c r="K90" i="41"/>
  <c r="H90" i="41"/>
  <c r="I90" i="41" s="1"/>
  <c r="E90" i="41"/>
  <c r="F90" i="41" s="1"/>
  <c r="N89" i="41"/>
  <c r="O89" i="41" s="1"/>
  <c r="K89" i="41"/>
  <c r="L89" i="41" s="1"/>
  <c r="H89" i="41"/>
  <c r="I89" i="41" s="1"/>
  <c r="E89" i="41"/>
  <c r="F89" i="41" s="1"/>
  <c r="O88" i="41"/>
  <c r="N88" i="41"/>
  <c r="L88" i="41"/>
  <c r="K88" i="41"/>
  <c r="H88" i="41"/>
  <c r="I88" i="41" s="1"/>
  <c r="E88" i="41"/>
  <c r="F88" i="41" s="1"/>
  <c r="O87" i="41"/>
  <c r="N87" i="41"/>
  <c r="K87" i="41"/>
  <c r="L87" i="41" s="1"/>
  <c r="I87" i="41"/>
  <c r="H87" i="41"/>
  <c r="E87" i="41"/>
  <c r="F87" i="41" s="1"/>
  <c r="O86" i="41"/>
  <c r="N86" i="41"/>
  <c r="L86" i="41"/>
  <c r="K86" i="41"/>
  <c r="H86" i="41"/>
  <c r="I86" i="41" s="1"/>
  <c r="E86" i="41"/>
  <c r="F86" i="41" s="1"/>
  <c r="O85" i="41"/>
  <c r="N85" i="41"/>
  <c r="K85" i="41"/>
  <c r="L85" i="41" s="1"/>
  <c r="H85" i="41"/>
  <c r="I85" i="41" s="1"/>
  <c r="E85" i="41"/>
  <c r="F85" i="41" s="1"/>
  <c r="N84" i="41"/>
  <c r="O84" i="41" s="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K82" i="41"/>
  <c r="L82" i="41" s="1"/>
  <c r="H82" i="41"/>
  <c r="I82" i="41" s="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K80" i="41"/>
  <c r="L80" i="41" s="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K77" i="41"/>
  <c r="L77" i="41" s="1"/>
  <c r="H77" i="41"/>
  <c r="I77" i="41" s="1"/>
  <c r="E77" i="41"/>
  <c r="F77" i="41" s="1"/>
  <c r="N76" i="41"/>
  <c r="O76" i="41" s="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L73" i="41"/>
  <c r="K73" i="41"/>
  <c r="H73" i="41"/>
  <c r="I73" i="41" s="1"/>
  <c r="E73" i="41"/>
  <c r="F73" i="41" s="1"/>
  <c r="O72" i="41"/>
  <c r="N72" i="41"/>
  <c r="L72" i="41"/>
  <c r="K72" i="4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N59" i="41"/>
  <c r="O59" i="41" s="1"/>
  <c r="K59" i="41"/>
  <c r="L59" i="41" s="1"/>
  <c r="H59" i="41"/>
  <c r="I59" i="41" s="1"/>
  <c r="E59" i="41"/>
  <c r="F59" i="41" s="1"/>
  <c r="O58" i="41"/>
  <c r="N58" i="41"/>
  <c r="K58" i="41"/>
  <c r="L58" i="41" s="1"/>
  <c r="H58" i="41"/>
  <c r="I58" i="41" s="1"/>
  <c r="E58" i="41"/>
  <c r="F58" i="41" s="1"/>
  <c r="N57" i="41"/>
  <c r="O57" i="41" s="1"/>
  <c r="L57" i="41"/>
  <c r="K57" i="41"/>
  <c r="H57" i="41"/>
  <c r="I57" i="41" s="1"/>
  <c r="E57" i="41"/>
  <c r="F57" i="41" s="1"/>
  <c r="N56" i="41"/>
  <c r="O56" i="41" s="1"/>
  <c r="K56" i="41"/>
  <c r="L56" i="41" s="1"/>
  <c r="I56" i="41"/>
  <c r="H56" i="41"/>
  <c r="E56" i="41"/>
  <c r="F56" i="41" s="1"/>
  <c r="N55" i="41"/>
  <c r="O55" i="41" s="1"/>
  <c r="L55" i="41"/>
  <c r="K55" i="41"/>
  <c r="H55" i="41"/>
  <c r="I55" i="41" s="1"/>
  <c r="E55" i="41"/>
  <c r="F55" i="41" s="1"/>
  <c r="N54" i="41"/>
  <c r="O54" i="41" s="1"/>
  <c r="L54" i="41"/>
  <c r="K54" i="41"/>
  <c r="H54" i="41"/>
  <c r="I54" i="41" s="1"/>
  <c r="E54" i="41"/>
  <c r="F54" i="41" s="1"/>
  <c r="N53" i="41"/>
  <c r="O53" i="41" s="1"/>
  <c r="L53" i="41"/>
  <c r="K53" i="41"/>
  <c r="H53" i="41"/>
  <c r="I53" i="41" s="1"/>
  <c r="E53" i="41"/>
  <c r="F53" i="41" s="1"/>
  <c r="N52" i="41"/>
  <c r="O52" i="41" s="1"/>
  <c r="L52" i="41"/>
  <c r="K52" i="41"/>
  <c r="I52" i="41"/>
  <c r="H52" i="41"/>
  <c r="E52" i="41"/>
  <c r="F52" i="41" s="1"/>
  <c r="O51" i="41"/>
  <c r="N51" i="41"/>
  <c r="K51" i="41"/>
  <c r="L51" i="41" s="1"/>
  <c r="H51" i="41"/>
  <c r="I51" i="41" s="1"/>
  <c r="E51" i="41"/>
  <c r="F51" i="41" s="1"/>
  <c r="N50" i="41"/>
  <c r="O50" i="41" s="1"/>
  <c r="L50" i="41"/>
  <c r="K50" i="41"/>
  <c r="H50" i="41"/>
  <c r="I50" i="41" s="1"/>
  <c r="E50" i="41"/>
  <c r="F50" i="41" s="1"/>
  <c r="N49" i="41"/>
  <c r="O49" i="41" s="1"/>
  <c r="K49" i="41"/>
  <c r="L49" i="41" s="1"/>
  <c r="H49" i="41"/>
  <c r="I49" i="41" s="1"/>
  <c r="E49" i="41"/>
  <c r="F49" i="41" s="1"/>
  <c r="O48" i="41"/>
  <c r="N48" i="41"/>
  <c r="L48" i="41"/>
  <c r="K48" i="41"/>
  <c r="I48" i="41"/>
  <c r="H48" i="41"/>
  <c r="E48" i="41"/>
  <c r="F48" i="41" s="1"/>
  <c r="N47" i="41"/>
  <c r="O47" i="41" s="1"/>
  <c r="L47" i="41"/>
  <c r="K47" i="41"/>
  <c r="H47" i="41"/>
  <c r="I47" i="41" s="1"/>
  <c r="E47" i="41"/>
  <c r="F47" i="41" s="1"/>
  <c r="O46" i="41"/>
  <c r="N46" i="41"/>
  <c r="K46" i="41"/>
  <c r="L46" i="41" s="1"/>
  <c r="H46" i="41"/>
  <c r="I46" i="41" s="1"/>
  <c r="E46" i="41"/>
  <c r="F46" i="41" s="1"/>
  <c r="O45" i="41"/>
  <c r="N45" i="41"/>
  <c r="L45" i="41"/>
  <c r="K45" i="4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G149" i="39"/>
  <c r="M149" i="39"/>
  <c r="B150" i="39"/>
  <c r="D150" i="39"/>
  <c r="G150" i="39"/>
  <c r="J150" i="39"/>
  <c r="M150" i="39"/>
  <c r="E152" i="39"/>
  <c r="E172" i="39" s="1"/>
  <c r="H152" i="39"/>
  <c r="K152" i="39"/>
  <c r="N152" i="39"/>
  <c r="E153" i="39"/>
  <c r="H153" i="39"/>
  <c r="K153" i="39"/>
  <c r="N153" i="39"/>
  <c r="E154" i="39"/>
  <c r="H154" i="39"/>
  <c r="K154" i="39"/>
  <c r="N154" i="39"/>
  <c r="E155" i="39"/>
  <c r="H155" i="39"/>
  <c r="K155" i="39"/>
  <c r="N155" i="39"/>
  <c r="E156" i="39"/>
  <c r="H156" i="39"/>
  <c r="K156" i="39"/>
  <c r="N156" i="39"/>
  <c r="E157" i="39"/>
  <c r="H157" i="39"/>
  <c r="K157" i="39"/>
  <c r="L157" i="39" s="1"/>
  <c r="N157" i="39"/>
  <c r="E158" i="39"/>
  <c r="H158" i="39"/>
  <c r="K158" i="39"/>
  <c r="L158" i="39" s="1"/>
  <c r="N158" i="39"/>
  <c r="E159" i="39"/>
  <c r="H159" i="39"/>
  <c r="K159" i="39"/>
  <c r="L159" i="39" s="1"/>
  <c r="N159" i="39"/>
  <c r="E160" i="39"/>
  <c r="H160" i="39"/>
  <c r="K160" i="39"/>
  <c r="L160" i="39" s="1"/>
  <c r="N160" i="39"/>
  <c r="E161" i="39"/>
  <c r="H161" i="39"/>
  <c r="K161" i="39"/>
  <c r="L161" i="39" s="1"/>
  <c r="N161" i="39"/>
  <c r="E162" i="39"/>
  <c r="H162" i="39"/>
  <c r="K162" i="39"/>
  <c r="L162" i="39"/>
  <c r="N162" i="39"/>
  <c r="E163" i="39"/>
  <c r="H163" i="39"/>
  <c r="K163" i="39"/>
  <c r="L163" i="39" s="1"/>
  <c r="N163" i="39"/>
  <c r="E164" i="39"/>
  <c r="H164" i="39"/>
  <c r="K164" i="39"/>
  <c r="L164" i="39"/>
  <c r="N164" i="39"/>
  <c r="E165" i="39"/>
  <c r="H165" i="39"/>
  <c r="K165" i="39"/>
  <c r="L165" i="39"/>
  <c r="N165" i="39"/>
  <c r="E166" i="39"/>
  <c r="H166" i="39"/>
  <c r="K166" i="39"/>
  <c r="L166" i="39"/>
  <c r="N166" i="39"/>
  <c r="E167" i="39"/>
  <c r="H167" i="39"/>
  <c r="K167" i="39"/>
  <c r="L167" i="39" s="1"/>
  <c r="N167" i="39"/>
  <c r="E168" i="39"/>
  <c r="H168" i="39"/>
  <c r="K168" i="39"/>
  <c r="L168" i="39" s="1"/>
  <c r="N168" i="39"/>
  <c r="E169" i="39"/>
  <c r="H169" i="39"/>
  <c r="K169" i="39"/>
  <c r="L169" i="39" s="1"/>
  <c r="N169" i="39"/>
  <c r="E170" i="39"/>
  <c r="H170" i="39"/>
  <c r="K170" i="39"/>
  <c r="L170" i="39" s="1"/>
  <c r="N170" i="39"/>
  <c r="E171" i="39"/>
  <c r="H171" i="39"/>
  <c r="K171" i="39"/>
  <c r="L171" i="39" s="1"/>
  <c r="N171" i="39"/>
  <c r="B172" i="39"/>
  <c r="F152" i="39" s="1"/>
  <c r="H172" i="39"/>
  <c r="N172" i="39"/>
  <c r="B199" i="40"/>
  <c r="O198" i="40"/>
  <c r="N198" i="40"/>
  <c r="K198" i="40"/>
  <c r="L198" i="40" s="1"/>
  <c r="I198" i="40"/>
  <c r="H198" i="40"/>
  <c r="F198" i="40"/>
  <c r="E198" i="40"/>
  <c r="N197" i="40"/>
  <c r="O197" i="40" s="1"/>
  <c r="K197" i="40"/>
  <c r="L197" i="40" s="1"/>
  <c r="I197" i="40"/>
  <c r="H197" i="40"/>
  <c r="F197" i="40"/>
  <c r="E197" i="40"/>
  <c r="N196" i="40"/>
  <c r="O196" i="40" s="1"/>
  <c r="K196" i="40"/>
  <c r="L196" i="40" s="1"/>
  <c r="I196" i="40"/>
  <c r="H196" i="40"/>
  <c r="F196" i="40"/>
  <c r="E196" i="40"/>
  <c r="N195" i="40"/>
  <c r="O195" i="40" s="1"/>
  <c r="K195" i="40"/>
  <c r="L195" i="40" s="1"/>
  <c r="I195" i="40"/>
  <c r="H195" i="40"/>
  <c r="F195" i="40"/>
  <c r="E195" i="40"/>
  <c r="O194" i="40"/>
  <c r="N194" i="40"/>
  <c r="K194" i="40"/>
  <c r="L194" i="40" s="1"/>
  <c r="I194" i="40"/>
  <c r="H194" i="40"/>
  <c r="F194" i="40"/>
  <c r="E194" i="40"/>
  <c r="N193" i="40"/>
  <c r="O193" i="40" s="1"/>
  <c r="K193" i="40"/>
  <c r="L193" i="40" s="1"/>
  <c r="I193" i="40"/>
  <c r="H193" i="40"/>
  <c r="F193" i="40"/>
  <c r="E193" i="40"/>
  <c r="N192" i="40"/>
  <c r="O192" i="40" s="1"/>
  <c r="K192" i="40"/>
  <c r="L192" i="40" s="1"/>
  <c r="I192" i="40"/>
  <c r="H192" i="40"/>
  <c r="F192" i="40"/>
  <c r="E192" i="40"/>
  <c r="N191" i="40"/>
  <c r="O191" i="40" s="1"/>
  <c r="K191" i="40"/>
  <c r="L191" i="40" s="1"/>
  <c r="I191" i="40"/>
  <c r="H191" i="40"/>
  <c r="F191" i="40"/>
  <c r="E191" i="40"/>
  <c r="O190" i="40"/>
  <c r="N190" i="40"/>
  <c r="K190" i="40"/>
  <c r="L190" i="40" s="1"/>
  <c r="I190" i="40"/>
  <c r="H190" i="40"/>
  <c r="F190" i="40"/>
  <c r="E190" i="40"/>
  <c r="N189" i="40"/>
  <c r="O189" i="40" s="1"/>
  <c r="K189" i="40"/>
  <c r="L189" i="40" s="1"/>
  <c r="I189" i="40"/>
  <c r="H189" i="40"/>
  <c r="F189" i="40"/>
  <c r="E189" i="40"/>
  <c r="N188" i="40"/>
  <c r="O188" i="40" s="1"/>
  <c r="K188" i="40"/>
  <c r="L188" i="40" s="1"/>
  <c r="I188" i="40"/>
  <c r="H188" i="40"/>
  <c r="F188" i="40"/>
  <c r="E188" i="40"/>
  <c r="N187" i="40"/>
  <c r="O187" i="40" s="1"/>
  <c r="K187" i="40"/>
  <c r="L187" i="40" s="1"/>
  <c r="I187" i="40"/>
  <c r="H187" i="40"/>
  <c r="F187" i="40"/>
  <c r="E187" i="40"/>
  <c r="O186" i="40"/>
  <c r="N186" i="40"/>
  <c r="K186" i="40"/>
  <c r="L186" i="40" s="1"/>
  <c r="I186" i="40"/>
  <c r="H186" i="40"/>
  <c r="F186" i="40"/>
  <c r="E186" i="40"/>
  <c r="N185" i="40"/>
  <c r="O185" i="40" s="1"/>
  <c r="K185" i="40"/>
  <c r="L185" i="40" s="1"/>
  <c r="I185" i="40"/>
  <c r="H185" i="40"/>
  <c r="F185" i="40"/>
  <c r="E185" i="40"/>
  <c r="N184" i="40"/>
  <c r="O184" i="40" s="1"/>
  <c r="K184" i="40"/>
  <c r="L184" i="40" s="1"/>
  <c r="I184" i="40"/>
  <c r="H184" i="40"/>
  <c r="F184" i="40"/>
  <c r="E184" i="40"/>
  <c r="N183" i="40"/>
  <c r="O183" i="40" s="1"/>
  <c r="K183" i="40"/>
  <c r="L183" i="40" s="1"/>
  <c r="I183" i="40"/>
  <c r="H183" i="40"/>
  <c r="F183" i="40"/>
  <c r="E183" i="40"/>
  <c r="O182" i="40"/>
  <c r="N182" i="40"/>
  <c r="K182" i="40"/>
  <c r="L182" i="40" s="1"/>
  <c r="I182" i="40"/>
  <c r="H182" i="40"/>
  <c r="F182" i="40"/>
  <c r="E182" i="40"/>
  <c r="N181" i="40"/>
  <c r="O181" i="40" s="1"/>
  <c r="K181" i="40"/>
  <c r="L181" i="40" s="1"/>
  <c r="I181" i="40"/>
  <c r="H181" i="40"/>
  <c r="F181" i="40"/>
  <c r="E181" i="40"/>
  <c r="N180" i="40"/>
  <c r="O180" i="40" s="1"/>
  <c r="K180" i="40"/>
  <c r="L180" i="40" s="1"/>
  <c r="I180" i="40"/>
  <c r="H180" i="40"/>
  <c r="F180" i="40"/>
  <c r="E180" i="40"/>
  <c r="N179" i="40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K171" i="40"/>
  <c r="L171" i="40" s="1"/>
  <c r="I171" i="40"/>
  <c r="H171" i="40"/>
  <c r="F171" i="40"/>
  <c r="E171" i="40"/>
  <c r="N170" i="40"/>
  <c r="O170" i="40" s="1"/>
  <c r="K170" i="40"/>
  <c r="L170" i="40" s="1"/>
  <c r="I170" i="40"/>
  <c r="H170" i="40"/>
  <c r="F170" i="40"/>
  <c r="E170" i="40"/>
  <c r="O169" i="40"/>
  <c r="N169" i="40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O167" i="40"/>
  <c r="N167" i="40"/>
  <c r="K167" i="40"/>
  <c r="L167" i="40" s="1"/>
  <c r="I167" i="40"/>
  <c r="H167" i="40"/>
  <c r="F167" i="40"/>
  <c r="E167" i="40"/>
  <c r="N166" i="40"/>
  <c r="O166" i="40" s="1"/>
  <c r="K166" i="40"/>
  <c r="L166" i="40" s="1"/>
  <c r="I166" i="40"/>
  <c r="H166" i="40"/>
  <c r="F166" i="40"/>
  <c r="E166" i="40"/>
  <c r="O165" i="40"/>
  <c r="N165" i="40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O163" i="40"/>
  <c r="N163" i="40"/>
  <c r="K163" i="40"/>
  <c r="L163" i="40" s="1"/>
  <c r="I163" i="40"/>
  <c r="H163" i="40"/>
  <c r="F163" i="40"/>
  <c r="E163" i="40"/>
  <c r="N162" i="40"/>
  <c r="O162" i="40" s="1"/>
  <c r="K162" i="40"/>
  <c r="L162" i="40" s="1"/>
  <c r="I162" i="40"/>
  <c r="H162" i="40"/>
  <c r="F162" i="40"/>
  <c r="E162" i="40"/>
  <c r="O161" i="40"/>
  <c r="N161" i="40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O159" i="40"/>
  <c r="N159" i="40"/>
  <c r="K159" i="40"/>
  <c r="L159" i="40" s="1"/>
  <c r="I159" i="40"/>
  <c r="H159" i="40"/>
  <c r="F159" i="40"/>
  <c r="E159" i="40"/>
  <c r="N158" i="40"/>
  <c r="O158" i="40" s="1"/>
  <c r="K158" i="40"/>
  <c r="L158" i="40" s="1"/>
  <c r="I158" i="40"/>
  <c r="H158" i="40"/>
  <c r="F158" i="40"/>
  <c r="E158" i="40"/>
  <c r="O157" i="40"/>
  <c r="N157" i="40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O155" i="40"/>
  <c r="N155" i="40"/>
  <c r="K155" i="40"/>
  <c r="L155" i="40" s="1"/>
  <c r="I155" i="40"/>
  <c r="H155" i="40"/>
  <c r="F155" i="40"/>
  <c r="E155" i="40"/>
  <c r="N154" i="40"/>
  <c r="O154" i="40" s="1"/>
  <c r="K154" i="40"/>
  <c r="L154" i="40" s="1"/>
  <c r="I154" i="40"/>
  <c r="H154" i="40"/>
  <c r="F154" i="40"/>
  <c r="E154" i="40"/>
  <c r="O153" i="40"/>
  <c r="N153" i="40"/>
  <c r="K153" i="40"/>
  <c r="L153" i="40" s="1"/>
  <c r="I153" i="40"/>
  <c r="H153" i="40"/>
  <c r="F153" i="40"/>
  <c r="E153" i="40"/>
  <c r="N152" i="40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K140" i="40"/>
  <c r="L140" i="40" s="1"/>
  <c r="H140" i="40"/>
  <c r="I140" i="40" s="1"/>
  <c r="F140" i="40"/>
  <c r="E140" i="40"/>
  <c r="O139" i="40"/>
  <c r="N139" i="40"/>
  <c r="L139" i="40"/>
  <c r="K139" i="40"/>
  <c r="I139" i="40"/>
  <c r="H139" i="40"/>
  <c r="E139" i="40"/>
  <c r="F139" i="40" s="1"/>
  <c r="N138" i="40"/>
  <c r="O138" i="40" s="1"/>
  <c r="K138" i="40"/>
  <c r="L138" i="40" s="1"/>
  <c r="I138" i="40"/>
  <c r="H138" i="40"/>
  <c r="F138" i="40"/>
  <c r="E138" i="40"/>
  <c r="O137" i="40"/>
  <c r="N137" i="40"/>
  <c r="K137" i="40"/>
  <c r="L137" i="40" s="1"/>
  <c r="I137" i="40"/>
  <c r="H137" i="40"/>
  <c r="F137" i="40"/>
  <c r="E137" i="40"/>
  <c r="N136" i="40"/>
  <c r="O136" i="40" s="1"/>
  <c r="K136" i="40"/>
  <c r="L136" i="40" s="1"/>
  <c r="I136" i="40"/>
  <c r="H136" i="40"/>
  <c r="F136" i="40"/>
  <c r="E136" i="40"/>
  <c r="O135" i="40"/>
  <c r="N135" i="40"/>
  <c r="K135" i="40"/>
  <c r="L135" i="40" s="1"/>
  <c r="I135" i="40"/>
  <c r="H135" i="40"/>
  <c r="F135" i="40"/>
  <c r="E135" i="40"/>
  <c r="N134" i="40"/>
  <c r="O134" i="40" s="1"/>
  <c r="K134" i="40"/>
  <c r="L134" i="40" s="1"/>
  <c r="I134" i="40"/>
  <c r="H134" i="40"/>
  <c r="F134" i="40"/>
  <c r="E134" i="40"/>
  <c r="O133" i="40"/>
  <c r="N133" i="40"/>
  <c r="K133" i="40"/>
  <c r="L133" i="40" s="1"/>
  <c r="I133" i="40"/>
  <c r="H133" i="40"/>
  <c r="F133" i="40"/>
  <c r="E133" i="40"/>
  <c r="N132" i="40"/>
  <c r="O132" i="40" s="1"/>
  <c r="K132" i="40"/>
  <c r="L132" i="40" s="1"/>
  <c r="I132" i="40"/>
  <c r="H132" i="40"/>
  <c r="F132" i="40"/>
  <c r="E132" i="40"/>
  <c r="O131" i="40"/>
  <c r="N131" i="40"/>
  <c r="K131" i="40"/>
  <c r="L131" i="40" s="1"/>
  <c r="I131" i="40"/>
  <c r="H131" i="40"/>
  <c r="F131" i="40"/>
  <c r="E131" i="40"/>
  <c r="N130" i="40"/>
  <c r="O130" i="40" s="1"/>
  <c r="K130" i="40"/>
  <c r="L130" i="40" s="1"/>
  <c r="I130" i="40"/>
  <c r="H130" i="40"/>
  <c r="F130" i="40"/>
  <c r="E130" i="40"/>
  <c r="O129" i="40"/>
  <c r="N129" i="40"/>
  <c r="K129" i="40"/>
  <c r="L129" i="40" s="1"/>
  <c r="I129" i="40"/>
  <c r="H129" i="40"/>
  <c r="F129" i="40"/>
  <c r="E129" i="40"/>
  <c r="N128" i="40"/>
  <c r="O128" i="40" s="1"/>
  <c r="K128" i="40"/>
  <c r="L128" i="40" s="1"/>
  <c r="I128" i="40"/>
  <c r="H128" i="40"/>
  <c r="F128" i="40"/>
  <c r="E128" i="40"/>
  <c r="O127" i="40"/>
  <c r="N127" i="40"/>
  <c r="K127" i="40"/>
  <c r="L127" i="40" s="1"/>
  <c r="I127" i="40"/>
  <c r="H127" i="40"/>
  <c r="F127" i="40"/>
  <c r="E127" i="40"/>
  <c r="N126" i="40"/>
  <c r="O126" i="40" s="1"/>
  <c r="K126" i="40"/>
  <c r="L126" i="40" s="1"/>
  <c r="I126" i="40"/>
  <c r="H126" i="40"/>
  <c r="F126" i="40"/>
  <c r="E126" i="40"/>
  <c r="O125" i="40"/>
  <c r="N125" i="40"/>
  <c r="K125" i="40"/>
  <c r="L125" i="40" s="1"/>
  <c r="L145" i="40" s="1"/>
  <c r="I125" i="40"/>
  <c r="H125" i="40"/>
  <c r="H145" i="40" s="1"/>
  <c r="F125" i="40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I117" i="40"/>
  <c r="H117" i="40"/>
  <c r="E117" i="40"/>
  <c r="F117" i="40" s="1"/>
  <c r="N116" i="40"/>
  <c r="O116" i="40" s="1"/>
  <c r="L116" i="40"/>
  <c r="K116" i="40"/>
  <c r="H116" i="40"/>
  <c r="I116" i="40" s="1"/>
  <c r="E116" i="40"/>
  <c r="F116" i="40" s="1"/>
  <c r="N115" i="40"/>
  <c r="O115" i="40" s="1"/>
  <c r="K115" i="40"/>
  <c r="L115" i="40" s="1"/>
  <c r="H115" i="40"/>
  <c r="I115" i="40" s="1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O112" i="40"/>
  <c r="N112" i="40"/>
  <c r="K112" i="40"/>
  <c r="L112" i="40" s="1"/>
  <c r="H112" i="40"/>
  <c r="I112" i="40" s="1"/>
  <c r="E112" i="40"/>
  <c r="F112" i="40" s="1"/>
  <c r="N111" i="40"/>
  <c r="O111" i="40" s="1"/>
  <c r="K111" i="40"/>
  <c r="L111" i="40" s="1"/>
  <c r="H111" i="40"/>
  <c r="I111" i="40" s="1"/>
  <c r="E111" i="40"/>
  <c r="F111" i="40" s="1"/>
  <c r="N110" i="40"/>
  <c r="O110" i="40" s="1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L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N103" i="40"/>
  <c r="O103" i="40" s="1"/>
  <c r="K103" i="40"/>
  <c r="L103" i="40" s="1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N101" i="40"/>
  <c r="O101" i="40" s="1"/>
  <c r="K101" i="40"/>
  <c r="L101" i="40" s="1"/>
  <c r="I101" i="40"/>
  <c r="H101" i="40"/>
  <c r="E101" i="40"/>
  <c r="F101" i="40" s="1"/>
  <c r="N100" i="40"/>
  <c r="O100" i="40" s="1"/>
  <c r="L100" i="40"/>
  <c r="K100" i="40"/>
  <c r="H100" i="40"/>
  <c r="I100" i="40" s="1"/>
  <c r="E100" i="40"/>
  <c r="F100" i="40" s="1"/>
  <c r="N99" i="40"/>
  <c r="O99" i="40" s="1"/>
  <c r="K99" i="40"/>
  <c r="L99" i="40" s="1"/>
  <c r="H99" i="40"/>
  <c r="I99" i="40" s="1"/>
  <c r="E99" i="40"/>
  <c r="F99" i="40" s="1"/>
  <c r="O98" i="40"/>
  <c r="N98" i="40"/>
  <c r="L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F90" i="40"/>
  <c r="E90" i="40"/>
  <c r="N89" i="40"/>
  <c r="O89" i="40" s="1"/>
  <c r="K89" i="40"/>
  <c r="L89" i="40" s="1"/>
  <c r="I89" i="40"/>
  <c r="H89" i="40"/>
  <c r="F89" i="40"/>
  <c r="E89" i="40"/>
  <c r="O88" i="40"/>
  <c r="N88" i="40"/>
  <c r="K88" i="40"/>
  <c r="L88" i="40" s="1"/>
  <c r="I88" i="40"/>
  <c r="H88" i="40"/>
  <c r="F88" i="40"/>
  <c r="E88" i="40"/>
  <c r="N87" i="40"/>
  <c r="O87" i="40" s="1"/>
  <c r="K87" i="40"/>
  <c r="L87" i="40" s="1"/>
  <c r="I87" i="40"/>
  <c r="H87" i="40"/>
  <c r="F87" i="40"/>
  <c r="E87" i="40"/>
  <c r="N86" i="40"/>
  <c r="O86" i="40" s="1"/>
  <c r="K86" i="40"/>
  <c r="L86" i="40" s="1"/>
  <c r="I86" i="40"/>
  <c r="H86" i="40"/>
  <c r="F86" i="40"/>
  <c r="E86" i="40"/>
  <c r="N85" i="40"/>
  <c r="O85" i="40" s="1"/>
  <c r="K85" i="40"/>
  <c r="L85" i="40" s="1"/>
  <c r="I85" i="40"/>
  <c r="H85" i="40"/>
  <c r="F85" i="40"/>
  <c r="E85" i="40"/>
  <c r="O84" i="40"/>
  <c r="N84" i="40"/>
  <c r="K84" i="40"/>
  <c r="L84" i="40" s="1"/>
  <c r="I84" i="40"/>
  <c r="H84" i="40"/>
  <c r="F84" i="40"/>
  <c r="E84" i="40"/>
  <c r="N83" i="40"/>
  <c r="O83" i="40" s="1"/>
  <c r="K83" i="40"/>
  <c r="L83" i="40" s="1"/>
  <c r="I83" i="40"/>
  <c r="H83" i="40"/>
  <c r="F83" i="40"/>
  <c r="E83" i="40"/>
  <c r="N82" i="40"/>
  <c r="O82" i="40" s="1"/>
  <c r="K82" i="40"/>
  <c r="L82" i="40" s="1"/>
  <c r="I82" i="40"/>
  <c r="H82" i="40"/>
  <c r="F82" i="40"/>
  <c r="E82" i="40"/>
  <c r="N81" i="40"/>
  <c r="O81" i="40" s="1"/>
  <c r="K81" i="40"/>
  <c r="L81" i="40" s="1"/>
  <c r="I81" i="40"/>
  <c r="H81" i="40"/>
  <c r="F81" i="40"/>
  <c r="E81" i="40"/>
  <c r="O80" i="40"/>
  <c r="N80" i="40"/>
  <c r="K80" i="40"/>
  <c r="L80" i="40" s="1"/>
  <c r="I80" i="40"/>
  <c r="H80" i="40"/>
  <c r="F80" i="40"/>
  <c r="E80" i="40"/>
  <c r="N79" i="40"/>
  <c r="O79" i="40" s="1"/>
  <c r="K79" i="40"/>
  <c r="L79" i="40" s="1"/>
  <c r="I79" i="40"/>
  <c r="H79" i="40"/>
  <c r="F79" i="40"/>
  <c r="E79" i="40"/>
  <c r="N78" i="40"/>
  <c r="O78" i="40" s="1"/>
  <c r="L78" i="40"/>
  <c r="K78" i="40"/>
  <c r="I78" i="40"/>
  <c r="H78" i="40"/>
  <c r="F78" i="40"/>
  <c r="E78" i="40"/>
  <c r="N77" i="40"/>
  <c r="O77" i="40" s="1"/>
  <c r="L77" i="40"/>
  <c r="K77" i="40"/>
  <c r="I77" i="40"/>
  <c r="H77" i="40"/>
  <c r="F77" i="40"/>
  <c r="E77" i="40"/>
  <c r="N76" i="40"/>
  <c r="O76" i="40" s="1"/>
  <c r="L76" i="40"/>
  <c r="K76" i="40"/>
  <c r="I76" i="40"/>
  <c r="H76" i="40"/>
  <c r="F76" i="40"/>
  <c r="E76" i="40"/>
  <c r="N75" i="40"/>
  <c r="O75" i="40" s="1"/>
  <c r="L75" i="40"/>
  <c r="K75" i="40"/>
  <c r="I75" i="40"/>
  <c r="H75" i="40"/>
  <c r="F75" i="40"/>
  <c r="E75" i="40"/>
  <c r="N74" i="40"/>
  <c r="O74" i="40" s="1"/>
  <c r="L74" i="40"/>
  <c r="K74" i="40"/>
  <c r="I74" i="40"/>
  <c r="H74" i="40"/>
  <c r="F74" i="40"/>
  <c r="E74" i="40"/>
  <c r="N73" i="40"/>
  <c r="O73" i="40" s="1"/>
  <c r="L73" i="40"/>
  <c r="K73" i="40"/>
  <c r="I73" i="40"/>
  <c r="H73" i="40"/>
  <c r="F73" i="40"/>
  <c r="E73" i="40"/>
  <c r="N72" i="40"/>
  <c r="O72" i="40" s="1"/>
  <c r="L72" i="40"/>
  <c r="K72" i="40"/>
  <c r="I72" i="40"/>
  <c r="H72" i="40"/>
  <c r="F72" i="40"/>
  <c r="E72" i="40"/>
  <c r="N71" i="40"/>
  <c r="L71" i="40"/>
  <c r="K71" i="40"/>
  <c r="K91" i="40" s="1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N59" i="40"/>
  <c r="O59" i="40" s="1"/>
  <c r="K59" i="40"/>
  <c r="L59" i="40" s="1"/>
  <c r="I59" i="40"/>
  <c r="H59" i="40"/>
  <c r="E59" i="40"/>
  <c r="F59" i="40" s="1"/>
  <c r="O58" i="40"/>
  <c r="N58" i="40"/>
  <c r="K58" i="40"/>
  <c r="L58" i="40" s="1"/>
  <c r="H58" i="40"/>
  <c r="I58" i="40" s="1"/>
  <c r="E58" i="40"/>
  <c r="F58" i="40" s="1"/>
  <c r="N57" i="40"/>
  <c r="O57" i="40" s="1"/>
  <c r="K57" i="40"/>
  <c r="L57" i="40" s="1"/>
  <c r="H57" i="40"/>
  <c r="I57" i="40" s="1"/>
  <c r="E57" i="40"/>
  <c r="F57" i="40" s="1"/>
  <c r="N56" i="40"/>
  <c r="O56" i="40" s="1"/>
  <c r="K56" i="40"/>
  <c r="L56" i="40" s="1"/>
  <c r="I56" i="40"/>
  <c r="H56" i="40"/>
  <c r="E56" i="40"/>
  <c r="F56" i="40" s="1"/>
  <c r="O55" i="40"/>
  <c r="N55" i="40"/>
  <c r="L55" i="40"/>
  <c r="K55" i="40"/>
  <c r="I55" i="40"/>
  <c r="H55" i="40"/>
  <c r="E55" i="40"/>
  <c r="F55" i="40" s="1"/>
  <c r="N54" i="40"/>
  <c r="O54" i="40" s="1"/>
  <c r="K54" i="40"/>
  <c r="L54" i="40" s="1"/>
  <c r="H54" i="40"/>
  <c r="I54" i="40" s="1"/>
  <c r="E54" i="40"/>
  <c r="F54" i="40" s="1"/>
  <c r="O53" i="40"/>
  <c r="N53" i="40"/>
  <c r="K53" i="40"/>
  <c r="L53" i="40" s="1"/>
  <c r="H53" i="40"/>
  <c r="I53" i="40" s="1"/>
  <c r="E53" i="40"/>
  <c r="F53" i="40" s="1"/>
  <c r="N52" i="40"/>
  <c r="O52" i="40" s="1"/>
  <c r="K52" i="40"/>
  <c r="L52" i="40" s="1"/>
  <c r="I52" i="40"/>
  <c r="H52" i="40"/>
  <c r="E52" i="40"/>
  <c r="F52" i="40" s="1"/>
  <c r="N51" i="40"/>
  <c r="O51" i="40" s="1"/>
  <c r="K51" i="40"/>
  <c r="L51" i="40" s="1"/>
  <c r="I51" i="40"/>
  <c r="H51" i="40"/>
  <c r="E51" i="40"/>
  <c r="F51" i="40" s="1"/>
  <c r="N50" i="40"/>
  <c r="O50" i="40" s="1"/>
  <c r="K50" i="40"/>
  <c r="L50" i="40" s="1"/>
  <c r="H50" i="40"/>
  <c r="I50" i="40" s="1"/>
  <c r="E50" i="40"/>
  <c r="F50" i="40" s="1"/>
  <c r="N49" i="40"/>
  <c r="O49" i="40" s="1"/>
  <c r="K49" i="40"/>
  <c r="L49" i="40" s="1"/>
  <c r="H49" i="40"/>
  <c r="I49" i="40" s="1"/>
  <c r="E49" i="40"/>
  <c r="F49" i="40" s="1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I47" i="40"/>
  <c r="H47" i="40"/>
  <c r="E47" i="40"/>
  <c r="F47" i="40" s="1"/>
  <c r="O46" i="40"/>
  <c r="N46" i="40"/>
  <c r="K46" i="40"/>
  <c r="L46" i="40" s="1"/>
  <c r="H46" i="40"/>
  <c r="I46" i="40" s="1"/>
  <c r="E46" i="40"/>
  <c r="F46" i="40" s="1"/>
  <c r="N45" i="40"/>
  <c r="O45" i="40" s="1"/>
  <c r="K45" i="40"/>
  <c r="L45" i="40" s="1"/>
  <c r="H45" i="40"/>
  <c r="I45" i="40" s="1"/>
  <c r="E45" i="40"/>
  <c r="F45" i="40" s="1"/>
  <c r="N44" i="40"/>
  <c r="K44" i="40"/>
  <c r="K64" i="40" s="1"/>
  <c r="I44" i="40"/>
  <c r="H44" i="40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K140" i="39"/>
  <c r="L140" i="39" s="1"/>
  <c r="I140" i="39"/>
  <c r="H140" i="39"/>
  <c r="F140" i="39"/>
  <c r="E140" i="39"/>
  <c r="N139" i="39"/>
  <c r="O139" i="39" s="1"/>
  <c r="K139" i="39"/>
  <c r="L139" i="39" s="1"/>
  <c r="I139" i="39"/>
  <c r="H139" i="39"/>
  <c r="F139" i="39"/>
  <c r="E139" i="39"/>
  <c r="N138" i="39"/>
  <c r="O138" i="39" s="1"/>
  <c r="K138" i="39"/>
  <c r="L138" i="39" s="1"/>
  <c r="I138" i="39"/>
  <c r="H138" i="39"/>
  <c r="F138" i="39"/>
  <c r="E138" i="39"/>
  <c r="N137" i="39"/>
  <c r="O137" i="39" s="1"/>
  <c r="L137" i="39"/>
  <c r="K137" i="39"/>
  <c r="I137" i="39"/>
  <c r="H137" i="39"/>
  <c r="F137" i="39"/>
  <c r="E137" i="39"/>
  <c r="N136" i="39"/>
  <c r="O136" i="39" s="1"/>
  <c r="K136" i="39"/>
  <c r="L136" i="39" s="1"/>
  <c r="I136" i="39"/>
  <c r="H136" i="39"/>
  <c r="F136" i="39"/>
  <c r="E136" i="39"/>
  <c r="N135" i="39"/>
  <c r="O135" i="39" s="1"/>
  <c r="K135" i="39"/>
  <c r="L135" i="39" s="1"/>
  <c r="I135" i="39"/>
  <c r="H135" i="39"/>
  <c r="F135" i="39"/>
  <c r="E135" i="39"/>
  <c r="N134" i="39"/>
  <c r="O134" i="39" s="1"/>
  <c r="K134" i="39"/>
  <c r="L134" i="39" s="1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K132" i="39"/>
  <c r="L132" i="39" s="1"/>
  <c r="I132" i="39"/>
  <c r="H132" i="39"/>
  <c r="F132" i="39"/>
  <c r="E132" i="39"/>
  <c r="N131" i="39"/>
  <c r="O131" i="39" s="1"/>
  <c r="K131" i="39"/>
  <c r="L131" i="39" s="1"/>
  <c r="I131" i="39"/>
  <c r="H131" i="39"/>
  <c r="F131" i="39"/>
  <c r="E131" i="39"/>
  <c r="N130" i="39"/>
  <c r="O130" i="39" s="1"/>
  <c r="K130" i="39"/>
  <c r="L130" i="39" s="1"/>
  <c r="I130" i="39"/>
  <c r="H130" i="39"/>
  <c r="F130" i="39"/>
  <c r="E130" i="39"/>
  <c r="N129" i="39"/>
  <c r="O129" i="39" s="1"/>
  <c r="K129" i="39"/>
  <c r="L129" i="39" s="1"/>
  <c r="I129" i="39"/>
  <c r="H129" i="39"/>
  <c r="F129" i="39"/>
  <c r="E129" i="39"/>
  <c r="N128" i="39"/>
  <c r="O128" i="39" s="1"/>
  <c r="K128" i="39"/>
  <c r="L128" i="39" s="1"/>
  <c r="I128" i="39"/>
  <c r="H128" i="39"/>
  <c r="F128" i="39"/>
  <c r="E128" i="39"/>
  <c r="N127" i="39"/>
  <c r="O127" i="39" s="1"/>
  <c r="K127" i="39"/>
  <c r="L127" i="39" s="1"/>
  <c r="I127" i="39"/>
  <c r="H127" i="39"/>
  <c r="F127" i="39"/>
  <c r="E127" i="39"/>
  <c r="N126" i="39"/>
  <c r="O126" i="39" s="1"/>
  <c r="K126" i="39"/>
  <c r="L126" i="39" s="1"/>
  <c r="I126" i="39"/>
  <c r="H126" i="39"/>
  <c r="F126" i="39"/>
  <c r="E126" i="39"/>
  <c r="N125" i="39"/>
  <c r="N145" i="39" s="1"/>
  <c r="L125" i="39"/>
  <c r="K125" i="39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L110" i="39"/>
  <c r="K110" i="39"/>
  <c r="H110" i="39"/>
  <c r="I110" i="39" s="1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O106" i="39"/>
  <c r="N106" i="39"/>
  <c r="L106" i="39"/>
  <c r="K106" i="39"/>
  <c r="H106" i="39"/>
  <c r="I106" i="39" s="1"/>
  <c r="F106" i="39"/>
  <c r="E106" i="39"/>
  <c r="N105" i="39"/>
  <c r="O105" i="39" s="1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O102" i="39"/>
  <c r="N102" i="39"/>
  <c r="L102" i="39"/>
  <c r="K102" i="39"/>
  <c r="H102" i="39"/>
  <c r="I102" i="39" s="1"/>
  <c r="F102" i="39"/>
  <c r="E102" i="39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L99" i="39"/>
  <c r="K99" i="39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K88" i="39"/>
  <c r="L88" i="39" s="1"/>
  <c r="I88" i="39"/>
  <c r="H88" i="39"/>
  <c r="E88" i="39"/>
  <c r="F88" i="39" s="1"/>
  <c r="O87" i="39"/>
  <c r="N87" i="39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O79" i="39"/>
  <c r="N79" i="39"/>
  <c r="L79" i="39"/>
  <c r="K79" i="39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N75" i="39"/>
  <c r="O75" i="39" s="1"/>
  <c r="L75" i="39"/>
  <c r="K75" i="39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N72" i="39"/>
  <c r="O72" i="39" s="1"/>
  <c r="K72" i="39"/>
  <c r="L72" i="39" s="1"/>
  <c r="I72" i="39"/>
  <c r="H72" i="39"/>
  <c r="E72" i="39"/>
  <c r="F72" i="39" s="1"/>
  <c r="O71" i="39"/>
  <c r="N71" i="39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N59" i="39"/>
  <c r="O59" i="39" s="1"/>
  <c r="K59" i="39"/>
  <c r="L59" i="39" s="1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E57" i="39"/>
  <c r="F57" i="39" s="1"/>
  <c r="N56" i="39"/>
  <c r="O56" i="39" s="1"/>
  <c r="L56" i="39"/>
  <c r="K56" i="39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O52" i="39"/>
  <c r="N52" i="39"/>
  <c r="K52" i="39"/>
  <c r="L52" i="39" s="1"/>
  <c r="I52" i="39"/>
  <c r="H52" i="39"/>
  <c r="E52" i="39"/>
  <c r="F52" i="39" s="1"/>
  <c r="N51" i="39"/>
  <c r="O51" i="39" s="1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L47" i="39"/>
  <c r="K47" i="39"/>
  <c r="H47" i="39"/>
  <c r="I47" i="39" s="1"/>
  <c r="E47" i="39"/>
  <c r="F47" i="39" s="1"/>
  <c r="N46" i="39"/>
  <c r="O46" i="39" s="1"/>
  <c r="K46" i="39"/>
  <c r="L46" i="39" s="1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N44" i="39"/>
  <c r="K44" i="39"/>
  <c r="L44" i="39" s="1"/>
  <c r="I44" i="39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H140" i="38"/>
  <c r="I140" i="38" s="1"/>
  <c r="E140" i="38"/>
  <c r="F140" i="38" s="1"/>
  <c r="N139" i="38"/>
  <c r="O139" i="38" s="1"/>
  <c r="K139" i="38"/>
  <c r="L139" i="38" s="1"/>
  <c r="I139" i="38"/>
  <c r="H139" i="38"/>
  <c r="E139" i="38"/>
  <c r="F139" i="38" s="1"/>
  <c r="O138" i="38"/>
  <c r="N138" i="38"/>
  <c r="L138" i="38"/>
  <c r="K138" i="38"/>
  <c r="H138" i="38"/>
  <c r="I138" i="38" s="1"/>
  <c r="E138" i="38"/>
  <c r="F138" i="38" s="1"/>
  <c r="N137" i="38"/>
  <c r="O137" i="38" s="1"/>
  <c r="L137" i="38"/>
  <c r="K137" i="38"/>
  <c r="I137" i="38"/>
  <c r="H137" i="38"/>
  <c r="E137" i="38"/>
  <c r="F137" i="38" s="1"/>
  <c r="O136" i="38"/>
  <c r="N136" i="38"/>
  <c r="K136" i="38"/>
  <c r="L136" i="38" s="1"/>
  <c r="H136" i="38"/>
  <c r="I136" i="38" s="1"/>
  <c r="E136" i="38"/>
  <c r="F136" i="38" s="1"/>
  <c r="O135" i="38"/>
  <c r="N135" i="38"/>
  <c r="L135" i="38"/>
  <c r="K135" i="38"/>
  <c r="I135" i="38"/>
  <c r="H135" i="38"/>
  <c r="E135" i="38"/>
  <c r="F135" i="38" s="1"/>
  <c r="O134" i="38"/>
  <c r="N134" i="38"/>
  <c r="L134" i="38"/>
  <c r="K134" i="38"/>
  <c r="H134" i="38"/>
  <c r="I134" i="38" s="1"/>
  <c r="E134" i="38"/>
  <c r="F134" i="38" s="1"/>
  <c r="N133" i="38"/>
  <c r="O133" i="38" s="1"/>
  <c r="L133" i="38"/>
  <c r="K133" i="38"/>
  <c r="I133" i="38"/>
  <c r="H133" i="38"/>
  <c r="E133" i="38"/>
  <c r="F133" i="38" s="1"/>
  <c r="N132" i="38"/>
  <c r="O132" i="38" s="1"/>
  <c r="L132" i="38"/>
  <c r="K132" i="38"/>
  <c r="H132" i="38"/>
  <c r="I132" i="38" s="1"/>
  <c r="E132" i="38"/>
  <c r="F132" i="38" s="1"/>
  <c r="O131" i="38"/>
  <c r="N131" i="38"/>
  <c r="K131" i="38"/>
  <c r="L131" i="38" s="1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O129" i="38"/>
  <c r="N129" i="38"/>
  <c r="L129" i="38"/>
  <c r="K129" i="38"/>
  <c r="I129" i="38"/>
  <c r="H129" i="38"/>
  <c r="E129" i="38"/>
  <c r="F129" i="38" s="1"/>
  <c r="N128" i="38"/>
  <c r="O128" i="38" s="1"/>
  <c r="K128" i="38"/>
  <c r="L128" i="38" s="1"/>
  <c r="H128" i="38"/>
  <c r="I128" i="38" s="1"/>
  <c r="E128" i="38"/>
  <c r="F128" i="38" s="1"/>
  <c r="O127" i="38"/>
  <c r="N127" i="38"/>
  <c r="L127" i="38"/>
  <c r="K127" i="38"/>
  <c r="I127" i="38"/>
  <c r="H127" i="38"/>
  <c r="E127" i="38"/>
  <c r="F127" i="38" s="1"/>
  <c r="N126" i="38"/>
  <c r="O126" i="38" s="1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I125" i="38"/>
  <c r="H125" i="38"/>
  <c r="E125" i="38"/>
  <c r="E145" i="38" s="1"/>
  <c r="M123" i="38"/>
  <c r="J123" i="38"/>
  <c r="G123" i="38"/>
  <c r="D123" i="38"/>
  <c r="B123" i="38"/>
  <c r="M122" i="38"/>
  <c r="G122" i="38"/>
  <c r="E118" i="38"/>
  <c r="B118" i="38"/>
  <c r="N117" i="38"/>
  <c r="O117" i="38" s="1"/>
  <c r="K117" i="38"/>
  <c r="L117" i="38" s="1"/>
  <c r="I117" i="38"/>
  <c r="H117" i="38"/>
  <c r="F117" i="38"/>
  <c r="E117" i="38"/>
  <c r="O116" i="38"/>
  <c r="N116" i="38"/>
  <c r="K116" i="38"/>
  <c r="L116" i="38" s="1"/>
  <c r="I116" i="38"/>
  <c r="H116" i="38"/>
  <c r="F116" i="38"/>
  <c r="E116" i="38"/>
  <c r="N115" i="38"/>
  <c r="O115" i="38" s="1"/>
  <c r="K115" i="38"/>
  <c r="L115" i="38" s="1"/>
  <c r="I115" i="38"/>
  <c r="H115" i="38"/>
  <c r="F115" i="38"/>
  <c r="E115" i="38"/>
  <c r="N114" i="38"/>
  <c r="O114" i="38" s="1"/>
  <c r="K114" i="38"/>
  <c r="L114" i="38" s="1"/>
  <c r="I114" i="38"/>
  <c r="H114" i="38"/>
  <c r="F114" i="38"/>
  <c r="E114" i="38"/>
  <c r="N113" i="38"/>
  <c r="O113" i="38" s="1"/>
  <c r="K113" i="38"/>
  <c r="L113" i="38" s="1"/>
  <c r="I113" i="38"/>
  <c r="H113" i="38"/>
  <c r="F113" i="38"/>
  <c r="E113" i="38"/>
  <c r="O112" i="38"/>
  <c r="N112" i="38"/>
  <c r="K112" i="38"/>
  <c r="L112" i="38" s="1"/>
  <c r="I112" i="38"/>
  <c r="H112" i="38"/>
  <c r="F112" i="38"/>
  <c r="E112" i="38"/>
  <c r="N111" i="38"/>
  <c r="O111" i="38" s="1"/>
  <c r="K111" i="38"/>
  <c r="L111" i="38" s="1"/>
  <c r="I111" i="38"/>
  <c r="H111" i="38"/>
  <c r="F111" i="38"/>
  <c r="E111" i="38"/>
  <c r="N110" i="38"/>
  <c r="O110" i="38" s="1"/>
  <c r="K110" i="38"/>
  <c r="L110" i="38" s="1"/>
  <c r="I110" i="38"/>
  <c r="H110" i="38"/>
  <c r="F110" i="38"/>
  <c r="E110" i="38"/>
  <c r="N109" i="38"/>
  <c r="O109" i="38" s="1"/>
  <c r="K109" i="38"/>
  <c r="L109" i="38" s="1"/>
  <c r="I109" i="38"/>
  <c r="H109" i="38"/>
  <c r="F109" i="38"/>
  <c r="E109" i="38"/>
  <c r="O108" i="38"/>
  <c r="N108" i="38"/>
  <c r="K108" i="38"/>
  <c r="L108" i="38" s="1"/>
  <c r="I108" i="38"/>
  <c r="H108" i="38"/>
  <c r="F108" i="38"/>
  <c r="E108" i="38"/>
  <c r="N107" i="38"/>
  <c r="O107" i="38" s="1"/>
  <c r="K107" i="38"/>
  <c r="L107" i="38" s="1"/>
  <c r="I107" i="38"/>
  <c r="H107" i="38"/>
  <c r="F107" i="38"/>
  <c r="E107" i="38"/>
  <c r="N106" i="38"/>
  <c r="O106" i="38" s="1"/>
  <c r="K106" i="38"/>
  <c r="L106" i="38" s="1"/>
  <c r="I106" i="38"/>
  <c r="H106" i="38"/>
  <c r="F106" i="38"/>
  <c r="E106" i="38"/>
  <c r="N105" i="38"/>
  <c r="O105" i="38" s="1"/>
  <c r="K105" i="38"/>
  <c r="L105" i="38" s="1"/>
  <c r="I105" i="38"/>
  <c r="H105" i="38"/>
  <c r="F105" i="38"/>
  <c r="E105" i="38"/>
  <c r="O104" i="38"/>
  <c r="N104" i="38"/>
  <c r="K104" i="38"/>
  <c r="L104" i="38" s="1"/>
  <c r="I104" i="38"/>
  <c r="H104" i="38"/>
  <c r="F104" i="38"/>
  <c r="E104" i="38"/>
  <c r="N103" i="38"/>
  <c r="O103" i="38" s="1"/>
  <c r="K103" i="38"/>
  <c r="L103" i="38" s="1"/>
  <c r="I103" i="38"/>
  <c r="H103" i="38"/>
  <c r="F103" i="38"/>
  <c r="E103" i="38"/>
  <c r="N102" i="38"/>
  <c r="O102" i="38" s="1"/>
  <c r="K102" i="38"/>
  <c r="L102" i="38" s="1"/>
  <c r="I102" i="38"/>
  <c r="H102" i="38"/>
  <c r="F102" i="38"/>
  <c r="E102" i="38"/>
  <c r="N101" i="38"/>
  <c r="O101" i="38" s="1"/>
  <c r="K101" i="38"/>
  <c r="L101" i="38" s="1"/>
  <c r="I101" i="38"/>
  <c r="H101" i="38"/>
  <c r="F101" i="38"/>
  <c r="E101" i="38"/>
  <c r="O100" i="38"/>
  <c r="N100" i="38"/>
  <c r="K100" i="38"/>
  <c r="L100" i="38" s="1"/>
  <c r="I100" i="38"/>
  <c r="H100" i="38"/>
  <c r="F100" i="38"/>
  <c r="E100" i="38"/>
  <c r="N99" i="38"/>
  <c r="O99" i="38" s="1"/>
  <c r="K99" i="38"/>
  <c r="L99" i="38" s="1"/>
  <c r="I99" i="38"/>
  <c r="H99" i="38"/>
  <c r="F99" i="38"/>
  <c r="E99" i="38"/>
  <c r="N98" i="38"/>
  <c r="K98" i="38"/>
  <c r="K118" i="38" s="1"/>
  <c r="I98" i="38"/>
  <c r="I118" i="38" s="1"/>
  <c r="H98" i="38"/>
  <c r="H118" i="38" s="1"/>
  <c r="F98" i="38"/>
  <c r="F118" i="38" s="1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L87" i="38"/>
  <c r="K87" i="38"/>
  <c r="H87" i="38"/>
  <c r="I87" i="38" s="1"/>
  <c r="F87" i="38"/>
  <c r="E87" i="38"/>
  <c r="N86" i="38"/>
  <c r="O86" i="38" s="1"/>
  <c r="K86" i="38"/>
  <c r="L86" i="38" s="1"/>
  <c r="H86" i="38"/>
  <c r="I86" i="38" s="1"/>
  <c r="F86" i="38"/>
  <c r="E86" i="38"/>
  <c r="O85" i="38"/>
  <c r="N85" i="38"/>
  <c r="K85" i="38"/>
  <c r="L85" i="38" s="1"/>
  <c r="H85" i="38"/>
  <c r="I85" i="38" s="1"/>
  <c r="F85" i="38"/>
  <c r="E85" i="38"/>
  <c r="N84" i="38"/>
  <c r="O84" i="38" s="1"/>
  <c r="K84" i="38"/>
  <c r="L84" i="38" s="1"/>
  <c r="H84" i="38"/>
  <c r="I84" i="38" s="1"/>
  <c r="F84" i="38"/>
  <c r="E84" i="38"/>
  <c r="O83" i="38"/>
  <c r="N83" i="38"/>
  <c r="L83" i="38"/>
  <c r="K83" i="38"/>
  <c r="H83" i="38"/>
  <c r="I83" i="38" s="1"/>
  <c r="F83" i="38"/>
  <c r="E83" i="38"/>
  <c r="N82" i="38"/>
  <c r="O82" i="38" s="1"/>
  <c r="K82" i="38"/>
  <c r="L82" i="38" s="1"/>
  <c r="H82" i="38"/>
  <c r="I82" i="38" s="1"/>
  <c r="F82" i="38"/>
  <c r="E82" i="38"/>
  <c r="N81" i="38"/>
  <c r="O81" i="38" s="1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N79" i="38"/>
  <c r="O79" i="38" s="1"/>
  <c r="L79" i="38"/>
  <c r="K79" i="38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O76" i="38"/>
  <c r="N76" i="38"/>
  <c r="K76" i="38"/>
  <c r="L76" i="38" s="1"/>
  <c r="H76" i="38"/>
  <c r="I76" i="38" s="1"/>
  <c r="F76" i="38"/>
  <c r="E76" i="38"/>
  <c r="N75" i="38"/>
  <c r="O75" i="38" s="1"/>
  <c r="L75" i="38"/>
  <c r="K75" i="38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N72" i="38"/>
  <c r="O72" i="38" s="1"/>
  <c r="K72" i="38"/>
  <c r="L72" i="38" s="1"/>
  <c r="H72" i="38"/>
  <c r="I72" i="38" s="1"/>
  <c r="F72" i="38"/>
  <c r="E72" i="38"/>
  <c r="N71" i="38"/>
  <c r="N91" i="38" s="1"/>
  <c r="L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K58" i="38"/>
  <c r="L58" i="38" s="1"/>
  <c r="H58" i="38"/>
  <c r="I58" i="38" s="1"/>
  <c r="F58" i="38"/>
  <c r="E58" i="38"/>
  <c r="O57" i="38"/>
  <c r="N57" i="38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N52" i="38"/>
  <c r="O52" i="38" s="1"/>
  <c r="L52" i="38"/>
  <c r="K52" i="38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L48" i="38"/>
  <c r="K48" i="38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N169" i="37"/>
  <c r="O169" i="37" s="1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E141" i="37"/>
  <c r="F141" i="37" s="1"/>
  <c r="N140" i="37"/>
  <c r="O140" i="37" s="1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I138" i="37"/>
  <c r="H138" i="37"/>
  <c r="E138" i="37"/>
  <c r="F138" i="37" s="1"/>
  <c r="N137" i="37"/>
  <c r="O137" i="37" s="1"/>
  <c r="L137" i="37"/>
  <c r="K137" i="37"/>
  <c r="I137" i="37"/>
  <c r="H137" i="37"/>
  <c r="E137" i="37"/>
  <c r="F137" i="37" s="1"/>
  <c r="O136" i="37"/>
  <c r="N136" i="37"/>
  <c r="K136" i="37"/>
  <c r="L136" i="37" s="1"/>
  <c r="H136" i="37"/>
  <c r="I136" i="37" s="1"/>
  <c r="E136" i="37"/>
  <c r="F136" i="37" s="1"/>
  <c r="N135" i="37"/>
  <c r="O135" i="37" s="1"/>
  <c r="K135" i="37"/>
  <c r="L135" i="37" s="1"/>
  <c r="H135" i="37"/>
  <c r="I135" i="37" s="1"/>
  <c r="E135" i="37"/>
  <c r="F135" i="37" s="1"/>
  <c r="O134" i="37"/>
  <c r="N134" i="37"/>
  <c r="K134" i="37"/>
  <c r="L134" i="37" s="1"/>
  <c r="I134" i="37"/>
  <c r="H134" i="37"/>
  <c r="E134" i="37"/>
  <c r="F134" i="37" s="1"/>
  <c r="N133" i="37"/>
  <c r="O133" i="37" s="1"/>
  <c r="K133" i="37"/>
  <c r="L133" i="37" s="1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N130" i="37"/>
  <c r="O130" i="37" s="1"/>
  <c r="K130" i="37"/>
  <c r="L130" i="37" s="1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N128" i="37"/>
  <c r="O128" i="37" s="1"/>
  <c r="K128" i="37"/>
  <c r="L128" i="37" s="1"/>
  <c r="H128" i="37"/>
  <c r="I128" i="37" s="1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I126" i="37"/>
  <c r="H126" i="37"/>
  <c r="E126" i="37"/>
  <c r="F126" i="37" s="1"/>
  <c r="N125" i="37"/>
  <c r="N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N114" i="37"/>
  <c r="O114" i="37" s="1"/>
  <c r="K114" i="37"/>
  <c r="L114" i="37" s="1"/>
  <c r="I114" i="37"/>
  <c r="H114" i="37"/>
  <c r="E114" i="37"/>
  <c r="F114" i="37" s="1"/>
  <c r="N113" i="37"/>
  <c r="O113" i="37" s="1"/>
  <c r="L113" i="37"/>
  <c r="K113" i="37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L111" i="37"/>
  <c r="K111" i="37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N106" i="37"/>
  <c r="O106" i="37" s="1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N104" i="37"/>
  <c r="O104" i="37" s="1"/>
  <c r="L104" i="37"/>
  <c r="K104" i="37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L102" i="37"/>
  <c r="K102" i="37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N98" i="37"/>
  <c r="N118" i="37" s="1"/>
  <c r="K98" i="37"/>
  <c r="K118" i="37" s="1"/>
  <c r="I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K91" i="37" s="1"/>
  <c r="H71" i="37"/>
  <c r="I71" i="37" s="1"/>
  <c r="I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F60" i="37"/>
  <c r="E60" i="37"/>
  <c r="N59" i="37"/>
  <c r="O59" i="37" s="1"/>
  <c r="K59" i="37"/>
  <c r="L59" i="37" s="1"/>
  <c r="I59" i="37"/>
  <c r="H59" i="37"/>
  <c r="F59" i="37"/>
  <c r="E59" i="37"/>
  <c r="O58" i="37"/>
  <c r="N58" i="37"/>
  <c r="K58" i="37"/>
  <c r="L58" i="37" s="1"/>
  <c r="I58" i="37"/>
  <c r="H58" i="37"/>
  <c r="F58" i="37"/>
  <c r="E58" i="37"/>
  <c r="N57" i="37"/>
  <c r="O57" i="37" s="1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F54" i="37"/>
  <c r="E54" i="37"/>
  <c r="N53" i="37"/>
  <c r="O53" i="37" s="1"/>
  <c r="K53" i="37"/>
  <c r="L53" i="37" s="1"/>
  <c r="I53" i="37"/>
  <c r="H53" i="37"/>
  <c r="F53" i="37"/>
  <c r="E53" i="37"/>
  <c r="N52" i="37"/>
  <c r="O52" i="37" s="1"/>
  <c r="K52" i="37"/>
  <c r="L52" i="37" s="1"/>
  <c r="I52" i="37"/>
  <c r="H52" i="37"/>
  <c r="F52" i="37"/>
  <c r="E52" i="37"/>
  <c r="N51" i="37"/>
  <c r="O51" i="37" s="1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N48" i="37"/>
  <c r="O48" i="37" s="1"/>
  <c r="K48" i="37"/>
  <c r="L48" i="37" s="1"/>
  <c r="I48" i="37"/>
  <c r="H48" i="37"/>
  <c r="F48" i="37"/>
  <c r="E48" i="37"/>
  <c r="N47" i="37"/>
  <c r="O47" i="37" s="1"/>
  <c r="K47" i="37"/>
  <c r="L47" i="37" s="1"/>
  <c r="I47" i="37"/>
  <c r="H47" i="37"/>
  <c r="F47" i="37"/>
  <c r="E47" i="37"/>
  <c r="O46" i="37"/>
  <c r="N46" i="37"/>
  <c r="K46" i="37"/>
  <c r="L46" i="37" s="1"/>
  <c r="I46" i="37"/>
  <c r="H46" i="37"/>
  <c r="F46" i="37"/>
  <c r="E46" i="37"/>
  <c r="N45" i="37"/>
  <c r="O45" i="37" s="1"/>
  <c r="K45" i="37"/>
  <c r="L45" i="37" s="1"/>
  <c r="I45" i="37"/>
  <c r="H45" i="37"/>
  <c r="F45" i="37"/>
  <c r="E45" i="37"/>
  <c r="N44" i="37"/>
  <c r="K44" i="37"/>
  <c r="K64" i="37" s="1"/>
  <c r="I44" i="37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N114" i="36"/>
  <c r="O114" i="36" s="1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N112" i="36"/>
  <c r="O112" i="36" s="1"/>
  <c r="K112" i="36"/>
  <c r="L112" i="36" s="1"/>
  <c r="I112" i="36"/>
  <c r="H112" i="36"/>
  <c r="E112" i="36"/>
  <c r="F112" i="36" s="1"/>
  <c r="N111" i="36"/>
  <c r="O111" i="36" s="1"/>
  <c r="L111" i="36"/>
  <c r="K111" i="36"/>
  <c r="H111" i="36"/>
  <c r="I111" i="36" s="1"/>
  <c r="E111" i="36"/>
  <c r="F111" i="36" s="1"/>
  <c r="N110" i="36"/>
  <c r="O110" i="36" s="1"/>
  <c r="K110" i="36"/>
  <c r="L110" i="36" s="1"/>
  <c r="I110" i="36"/>
  <c r="H110" i="36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N107" i="36"/>
  <c r="O107" i="36" s="1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N105" i="36"/>
  <c r="O105" i="36" s="1"/>
  <c r="L105" i="36"/>
  <c r="K105" i="36"/>
  <c r="H105" i="36"/>
  <c r="I105" i="36" s="1"/>
  <c r="E105" i="36"/>
  <c r="F105" i="36" s="1"/>
  <c r="N104" i="36"/>
  <c r="O104" i="36" s="1"/>
  <c r="K104" i="36"/>
  <c r="L104" i="36" s="1"/>
  <c r="I104" i="36"/>
  <c r="H104" i="36"/>
  <c r="E104" i="36"/>
  <c r="F104" i="36" s="1"/>
  <c r="N103" i="36"/>
  <c r="O103" i="36" s="1"/>
  <c r="L103" i="36"/>
  <c r="K103" i="36"/>
  <c r="H103" i="36"/>
  <c r="I103" i="36" s="1"/>
  <c r="E103" i="36"/>
  <c r="F103" i="36" s="1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N99" i="36"/>
  <c r="O99" i="36" s="1"/>
  <c r="K99" i="36"/>
  <c r="L99" i="36" s="1"/>
  <c r="H99" i="36"/>
  <c r="I99" i="36" s="1"/>
  <c r="E99" i="36"/>
  <c r="F99" i="36" s="1"/>
  <c r="O98" i="36"/>
  <c r="N98" i="36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N87" i="36"/>
  <c r="O87" i="36" s="1"/>
  <c r="L87" i="36"/>
  <c r="K87" i="36"/>
  <c r="H87" i="36"/>
  <c r="I87" i="36" s="1"/>
  <c r="E87" i="36"/>
  <c r="F87" i="36" s="1"/>
  <c r="N86" i="36"/>
  <c r="O86" i="36" s="1"/>
  <c r="K86" i="36"/>
  <c r="L86" i="36" s="1"/>
  <c r="I86" i="36"/>
  <c r="H86" i="36"/>
  <c r="E86" i="36"/>
  <c r="F86" i="36" s="1"/>
  <c r="N85" i="36"/>
  <c r="O85" i="36" s="1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N76" i="36"/>
  <c r="O76" i="36" s="1"/>
  <c r="K76" i="36"/>
  <c r="L76" i="36" s="1"/>
  <c r="I76" i="36"/>
  <c r="H76" i="36"/>
  <c r="E76" i="36"/>
  <c r="F76" i="36" s="1"/>
  <c r="N75" i="36"/>
  <c r="O75" i="36" s="1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N71" i="36"/>
  <c r="N91" i="36" s="1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I58" i="36"/>
  <c r="H58" i="36"/>
  <c r="E58" i="36"/>
  <c r="F58" i="36" s="1"/>
  <c r="N57" i="36"/>
  <c r="O57" i="36" s="1"/>
  <c r="L57" i="36"/>
  <c r="K57" i="36"/>
  <c r="H57" i="36"/>
  <c r="I57" i="36" s="1"/>
  <c r="E57" i="36"/>
  <c r="F57" i="36" s="1"/>
  <c r="N56" i="36"/>
  <c r="O56" i="36" s="1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N44" i="36"/>
  <c r="O44" i="36" s="1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72" i="46" l="1"/>
  <c r="L152" i="46"/>
  <c r="L172" i="46" s="1"/>
  <c r="L145" i="46"/>
  <c r="K145" i="46"/>
  <c r="L98" i="46"/>
  <c r="L118" i="46" s="1"/>
  <c r="L71" i="46"/>
  <c r="L91" i="46" s="1"/>
  <c r="L44" i="46"/>
  <c r="L64" i="46" s="1"/>
  <c r="I152" i="46"/>
  <c r="I172" i="46" s="1"/>
  <c r="I125" i="46"/>
  <c r="I145" i="46" s="1"/>
  <c r="F125" i="46"/>
  <c r="F145" i="46" s="1"/>
  <c r="O179" i="45"/>
  <c r="O199" i="45" s="1"/>
  <c r="O172" i="45"/>
  <c r="N172" i="45"/>
  <c r="N145" i="45"/>
  <c r="O145" i="45"/>
  <c r="O98" i="45"/>
  <c r="O118" i="45" s="1"/>
  <c r="O91" i="45"/>
  <c r="O64" i="45"/>
  <c r="G7" i="46"/>
  <c r="G3" i="46"/>
  <c r="H37" i="46"/>
  <c r="L37" i="46"/>
  <c r="E37" i="46"/>
  <c r="K37" i="46"/>
  <c r="O37" i="46"/>
  <c r="I37" i="46"/>
  <c r="F37" i="46"/>
  <c r="N37" i="46"/>
  <c r="G9" i="46"/>
  <c r="G5" i="46"/>
  <c r="K172" i="45"/>
  <c r="L152" i="45"/>
  <c r="L172" i="45" s="1"/>
  <c r="L145" i="45"/>
  <c r="K145" i="45"/>
  <c r="L118" i="45"/>
  <c r="K118" i="45"/>
  <c r="I152" i="45"/>
  <c r="I172" i="45" s="1"/>
  <c r="I125" i="45"/>
  <c r="I145" i="45" s="1"/>
  <c r="I98" i="45"/>
  <c r="I118" i="45" s="1"/>
  <c r="E37" i="45"/>
  <c r="N145" i="44"/>
  <c r="N91" i="44"/>
  <c r="N64" i="44"/>
  <c r="K37" i="45"/>
  <c r="O37" i="45"/>
  <c r="O199" i="44"/>
  <c r="N199" i="44"/>
  <c r="N172" i="44"/>
  <c r="O152" i="44"/>
  <c r="O172" i="44" s="1"/>
  <c r="O125" i="44"/>
  <c r="O145" i="44" s="1"/>
  <c r="N118" i="44"/>
  <c r="G3" i="44" s="1"/>
  <c r="O98" i="44"/>
  <c r="O118" i="44" s="1"/>
  <c r="O71" i="44"/>
  <c r="O91" i="44" s="1"/>
  <c r="O44" i="44"/>
  <c r="O64" i="44" s="1"/>
  <c r="G5" i="44" s="1"/>
  <c r="H37" i="45"/>
  <c r="L37" i="45"/>
  <c r="I37" i="45"/>
  <c r="F37" i="45"/>
  <c r="N37" i="45"/>
  <c r="G9" i="45"/>
  <c r="G5" i="45"/>
  <c r="G7" i="45"/>
  <c r="G3" i="45"/>
  <c r="K199" i="44"/>
  <c r="L179" i="44"/>
  <c r="L199" i="44" s="1"/>
  <c r="K172" i="44"/>
  <c r="L172" i="44"/>
  <c r="K145" i="44"/>
  <c r="L145" i="44"/>
  <c r="K118" i="44"/>
  <c r="L118" i="44"/>
  <c r="K91" i="44"/>
  <c r="L91" i="44"/>
  <c r="L44" i="44"/>
  <c r="L64" i="44" s="1"/>
  <c r="I179" i="44"/>
  <c r="I199" i="44" s="1"/>
  <c r="I152" i="44"/>
  <c r="I172" i="44" s="1"/>
  <c r="I125" i="44"/>
  <c r="I145" i="44" s="1"/>
  <c r="I98" i="44"/>
  <c r="I118" i="44" s="1"/>
  <c r="I71" i="44"/>
  <c r="I91" i="44" s="1"/>
  <c r="I64" i="44"/>
  <c r="H64" i="44"/>
  <c r="F71" i="44"/>
  <c r="F91" i="44" s="1"/>
  <c r="F44" i="44"/>
  <c r="F64" i="44" s="1"/>
  <c r="O179" i="43"/>
  <c r="O199" i="43" s="1"/>
  <c r="O152" i="43"/>
  <c r="O172" i="43" s="1"/>
  <c r="O125" i="43"/>
  <c r="O145" i="43" s="1"/>
  <c r="O98" i="43"/>
  <c r="O118" i="43" s="1"/>
  <c r="N91" i="43"/>
  <c r="O71" i="43"/>
  <c r="O91" i="43" s="1"/>
  <c r="N64" i="43"/>
  <c r="O64" i="43"/>
  <c r="K37" i="44"/>
  <c r="O37" i="44"/>
  <c r="F37" i="44"/>
  <c r="N37" i="44"/>
  <c r="E37" i="44"/>
  <c r="I37" i="44"/>
  <c r="H37" i="44"/>
  <c r="L37" i="44"/>
  <c r="G7" i="44"/>
  <c r="G9" i="44"/>
  <c r="L91" i="43"/>
  <c r="K91" i="43"/>
  <c r="K64" i="43"/>
  <c r="L64" i="43"/>
  <c r="G5" i="43" s="1"/>
  <c r="I71" i="43"/>
  <c r="I91" i="43" s="1"/>
  <c r="I44" i="43"/>
  <c r="I64" i="43" s="1"/>
  <c r="F71" i="43"/>
  <c r="F91" i="43" s="1"/>
  <c r="F64" i="43"/>
  <c r="N199" i="42"/>
  <c r="O199" i="42"/>
  <c r="N172" i="42"/>
  <c r="O152" i="42"/>
  <c r="O172" i="42" s="1"/>
  <c r="O98" i="42"/>
  <c r="O118" i="42" s="1"/>
  <c r="N91" i="42"/>
  <c r="O71" i="42"/>
  <c r="O91" i="42" s="1"/>
  <c r="O64" i="42"/>
  <c r="N64" i="42"/>
  <c r="K37" i="43"/>
  <c r="O37" i="43"/>
  <c r="F37" i="43"/>
  <c r="N37" i="43"/>
  <c r="H37" i="43"/>
  <c r="L37" i="43"/>
  <c r="E37" i="43"/>
  <c r="I37" i="43"/>
  <c r="G7" i="43"/>
  <c r="G3" i="43"/>
  <c r="G9" i="43"/>
  <c r="K199" i="42"/>
  <c r="L179" i="42"/>
  <c r="L199" i="42" s="1"/>
  <c r="G9" i="42" s="1"/>
  <c r="K172" i="42"/>
  <c r="L152" i="42"/>
  <c r="L172" i="42" s="1"/>
  <c r="K118" i="42"/>
  <c r="L98" i="42"/>
  <c r="L118" i="42" s="1"/>
  <c r="K91" i="42"/>
  <c r="L71" i="42"/>
  <c r="L91" i="42" s="1"/>
  <c r="L64" i="42"/>
  <c r="I179" i="42"/>
  <c r="I199" i="42" s="1"/>
  <c r="I152" i="42"/>
  <c r="I172" i="42" s="1"/>
  <c r="I98" i="42"/>
  <c r="I118" i="42" s="1"/>
  <c r="I71" i="42"/>
  <c r="I91" i="42" s="1"/>
  <c r="H64" i="42"/>
  <c r="I44" i="42"/>
  <c r="I64" i="42" s="1"/>
  <c r="F44" i="42"/>
  <c r="F64" i="42" s="1"/>
  <c r="N199" i="41"/>
  <c r="O179" i="41"/>
  <c r="O199" i="41" s="1"/>
  <c r="O152" i="41"/>
  <c r="O172" i="41" s="1"/>
  <c r="O125" i="41"/>
  <c r="O145" i="41" s="1"/>
  <c r="N118" i="41"/>
  <c r="O98" i="41"/>
  <c r="O118" i="41" s="1"/>
  <c r="N91" i="41"/>
  <c r="O91" i="41"/>
  <c r="O64" i="41"/>
  <c r="N64" i="41"/>
  <c r="G7" i="42"/>
  <c r="K37" i="42"/>
  <c r="O37" i="42"/>
  <c r="E37" i="42"/>
  <c r="F37" i="42"/>
  <c r="N37" i="42"/>
  <c r="H37" i="42"/>
  <c r="L37" i="42"/>
  <c r="I37" i="42"/>
  <c r="G5" i="42"/>
  <c r="K199" i="41"/>
  <c r="L179" i="41"/>
  <c r="L199" i="41" s="1"/>
  <c r="K172" i="41"/>
  <c r="L172" i="41"/>
  <c r="K145" i="41"/>
  <c r="L145" i="41"/>
  <c r="K118" i="41"/>
  <c r="G3" i="41" s="1"/>
  <c r="L98" i="41"/>
  <c r="L118" i="41" s="1"/>
  <c r="K91" i="41"/>
  <c r="L91" i="41"/>
  <c r="K64" i="41"/>
  <c r="L44" i="41"/>
  <c r="L64" i="41" s="1"/>
  <c r="I179" i="41"/>
  <c r="I199" i="41" s="1"/>
  <c r="I152" i="41"/>
  <c r="I172" i="41" s="1"/>
  <c r="I125" i="41"/>
  <c r="I145" i="41" s="1"/>
  <c r="I98" i="41"/>
  <c r="I118" i="41" s="1"/>
  <c r="I91" i="41"/>
  <c r="H91" i="41"/>
  <c r="G7" i="41" s="1"/>
  <c r="I64" i="41"/>
  <c r="H64" i="41"/>
  <c r="F71" i="41"/>
  <c r="F91" i="41" s="1"/>
  <c r="F44" i="41"/>
  <c r="F64" i="41" s="1"/>
  <c r="N199" i="40"/>
  <c r="O179" i="40"/>
  <c r="O199" i="40" s="1"/>
  <c r="N172" i="40"/>
  <c r="O152" i="40"/>
  <c r="O172" i="40" s="1"/>
  <c r="O145" i="40"/>
  <c r="N145" i="40"/>
  <c r="O118" i="40"/>
  <c r="N118" i="40"/>
  <c r="G3" i="40" s="1"/>
  <c r="N91" i="40"/>
  <c r="O71" i="40"/>
  <c r="O91" i="40" s="1"/>
  <c r="N64" i="40"/>
  <c r="O44" i="40"/>
  <c r="O64" i="40" s="1"/>
  <c r="E37" i="41"/>
  <c r="H37" i="41"/>
  <c r="L37" i="41"/>
  <c r="I37" i="41"/>
  <c r="F37" i="41"/>
  <c r="N37" i="41"/>
  <c r="K37" i="41"/>
  <c r="O37" i="41"/>
  <c r="G5" i="41"/>
  <c r="G9" i="41"/>
  <c r="L179" i="40"/>
  <c r="L199" i="40" s="1"/>
  <c r="L152" i="40"/>
  <c r="L172" i="40" s="1"/>
  <c r="K145" i="40"/>
  <c r="L118" i="40"/>
  <c r="K118" i="40"/>
  <c r="L91" i="40"/>
  <c r="L44" i="40"/>
  <c r="L64" i="40" s="1"/>
  <c r="I145" i="40"/>
  <c r="H118" i="40"/>
  <c r="I98" i="40"/>
  <c r="I118" i="40" s="1"/>
  <c r="H64" i="40"/>
  <c r="I64" i="40"/>
  <c r="K199" i="39"/>
  <c r="L199" i="39"/>
  <c r="K172" i="39"/>
  <c r="O171" i="39"/>
  <c r="I171" i="39"/>
  <c r="O170" i="39"/>
  <c r="I170" i="39"/>
  <c r="O169" i="39"/>
  <c r="I169" i="39"/>
  <c r="O168" i="39"/>
  <c r="I168" i="39"/>
  <c r="O167" i="39"/>
  <c r="I167" i="39"/>
  <c r="O166" i="39"/>
  <c r="I166" i="39"/>
  <c r="O165" i="39"/>
  <c r="I165" i="39"/>
  <c r="O164" i="39"/>
  <c r="I164" i="39"/>
  <c r="O163" i="39"/>
  <c r="I163" i="39"/>
  <c r="O162" i="39"/>
  <c r="I162" i="39"/>
  <c r="O161" i="39"/>
  <c r="I161" i="39"/>
  <c r="O160" i="39"/>
  <c r="I160" i="39"/>
  <c r="O159" i="39"/>
  <c r="I159" i="39"/>
  <c r="O158" i="39"/>
  <c r="I158" i="39"/>
  <c r="O157" i="39"/>
  <c r="I157" i="39"/>
  <c r="O156" i="39"/>
  <c r="I156" i="39"/>
  <c r="O155" i="39"/>
  <c r="I155" i="39"/>
  <c r="O154" i="39"/>
  <c r="I154" i="39"/>
  <c r="O153" i="39"/>
  <c r="I153" i="39"/>
  <c r="O152" i="39"/>
  <c r="O172" i="39" s="1"/>
  <c r="I152" i="39"/>
  <c r="F171" i="39"/>
  <c r="F170" i="39"/>
  <c r="F169" i="39"/>
  <c r="F168" i="39"/>
  <c r="F167" i="39"/>
  <c r="F166" i="39"/>
  <c r="F165" i="39"/>
  <c r="F164" i="39"/>
  <c r="F163" i="39"/>
  <c r="F162" i="39"/>
  <c r="F161" i="39"/>
  <c r="F160" i="39"/>
  <c r="F159" i="39"/>
  <c r="F158" i="39"/>
  <c r="F157" i="39"/>
  <c r="L156" i="39"/>
  <c r="F156" i="39"/>
  <c r="L155" i="39"/>
  <c r="F155" i="39"/>
  <c r="L154" i="39"/>
  <c r="F154" i="39"/>
  <c r="L153" i="39"/>
  <c r="F153" i="39"/>
  <c r="F172" i="39" s="1"/>
  <c r="L152" i="39"/>
  <c r="K118" i="39"/>
  <c r="L98" i="39"/>
  <c r="L118" i="39" s="1"/>
  <c r="K91" i="39"/>
  <c r="L71" i="39"/>
  <c r="L91" i="39" s="1"/>
  <c r="L145" i="39"/>
  <c r="K145" i="39"/>
  <c r="L64" i="39"/>
  <c r="K64" i="39"/>
  <c r="F145" i="40"/>
  <c r="F98" i="40"/>
  <c r="F118" i="40" s="1"/>
  <c r="F44" i="40"/>
  <c r="F64" i="40" s="1"/>
  <c r="O199" i="39"/>
  <c r="N199" i="39"/>
  <c r="O125" i="39"/>
  <c r="O145" i="39" s="1"/>
  <c r="O118" i="39"/>
  <c r="N118" i="39"/>
  <c r="N91" i="39"/>
  <c r="O91" i="39"/>
  <c r="N64" i="39"/>
  <c r="O44" i="39"/>
  <c r="O64" i="39" s="1"/>
  <c r="F37" i="40"/>
  <c r="N37" i="40"/>
  <c r="E37" i="40"/>
  <c r="I37" i="40"/>
  <c r="K37" i="40"/>
  <c r="O37" i="40"/>
  <c r="H37" i="40"/>
  <c r="L37" i="40"/>
  <c r="G9" i="40"/>
  <c r="G5" i="40"/>
  <c r="G7" i="40"/>
  <c r="I179" i="39"/>
  <c r="I199" i="39" s="1"/>
  <c r="I98" i="39"/>
  <c r="I118" i="39" s="1"/>
  <c r="I71" i="39"/>
  <c r="I91" i="39" s="1"/>
  <c r="I64" i="39"/>
  <c r="H64" i="39"/>
  <c r="F199" i="39"/>
  <c r="G9" i="39" s="1"/>
  <c r="F71" i="39"/>
  <c r="F91" i="39" s="1"/>
  <c r="F44" i="39"/>
  <c r="F64" i="39" s="1"/>
  <c r="N199" i="38"/>
  <c r="O179" i="38"/>
  <c r="O199" i="38" s="1"/>
  <c r="N172" i="38"/>
  <c r="O152" i="38"/>
  <c r="O172" i="38" s="1"/>
  <c r="N145" i="38"/>
  <c r="O145" i="38"/>
  <c r="N118" i="38"/>
  <c r="O98" i="38"/>
  <c r="O118" i="38" s="1"/>
  <c r="O71" i="38"/>
  <c r="O91" i="38" s="1"/>
  <c r="O44" i="38"/>
  <c r="O64" i="38" s="1"/>
  <c r="F37" i="39"/>
  <c r="N37" i="39"/>
  <c r="K37" i="39"/>
  <c r="O37" i="39"/>
  <c r="H37" i="39"/>
  <c r="L37" i="39"/>
  <c r="E37" i="39"/>
  <c r="I37" i="39"/>
  <c r="G5" i="39"/>
  <c r="G3" i="39"/>
  <c r="K199" i="38"/>
  <c r="G9" i="38" s="1"/>
  <c r="L179" i="38"/>
  <c r="L199" i="38" s="1"/>
  <c r="K172" i="38"/>
  <c r="L152" i="38"/>
  <c r="L172" i="38" s="1"/>
  <c r="L145" i="38"/>
  <c r="L98" i="38"/>
  <c r="L118" i="38" s="1"/>
  <c r="L91" i="38"/>
  <c r="K91" i="38"/>
  <c r="L64" i="38"/>
  <c r="K64" i="38"/>
  <c r="I179" i="38"/>
  <c r="I199" i="38" s="1"/>
  <c r="I152" i="38"/>
  <c r="I172" i="38" s="1"/>
  <c r="I145" i="38"/>
  <c r="H145" i="38"/>
  <c r="I71" i="38"/>
  <c r="I91" i="38" s="1"/>
  <c r="I44" i="38"/>
  <c r="I64" i="38" s="1"/>
  <c r="F125" i="38"/>
  <c r="F145" i="38" s="1"/>
  <c r="O179" i="37"/>
  <c r="O199" i="37" s="1"/>
  <c r="O152" i="37"/>
  <c r="O172" i="37" s="1"/>
  <c r="O125" i="37"/>
  <c r="O145" i="37" s="1"/>
  <c r="O98" i="37"/>
  <c r="O118" i="37" s="1"/>
  <c r="N91" i="37"/>
  <c r="O71" i="37"/>
  <c r="O91" i="37" s="1"/>
  <c r="N64" i="37"/>
  <c r="O44" i="37"/>
  <c r="O64" i="37" s="1"/>
  <c r="F37" i="38"/>
  <c r="N37" i="38"/>
  <c r="K37" i="38"/>
  <c r="H37" i="38"/>
  <c r="E37" i="38"/>
  <c r="I37" i="38"/>
  <c r="L37" i="38"/>
  <c r="O37" i="38"/>
  <c r="G7" i="38"/>
  <c r="G5" i="38"/>
  <c r="G3" i="38"/>
  <c r="K172" i="37"/>
  <c r="L172" i="37"/>
  <c r="K145" i="37"/>
  <c r="L125" i="37"/>
  <c r="L145" i="37" s="1"/>
  <c r="L98" i="37"/>
  <c r="L118" i="37" s="1"/>
  <c r="L71" i="37"/>
  <c r="L91" i="37" s="1"/>
  <c r="L44" i="37"/>
  <c r="L64" i="37" s="1"/>
  <c r="I152" i="37"/>
  <c r="I172" i="37" s="1"/>
  <c r="I145" i="37"/>
  <c r="H145" i="37"/>
  <c r="I118" i="37"/>
  <c r="G3" i="37" s="1"/>
  <c r="H118" i="37"/>
  <c r="H91" i="37"/>
  <c r="I64" i="37"/>
  <c r="F199" i="37"/>
  <c r="G9" i="37" s="1"/>
  <c r="F125" i="37"/>
  <c r="F145" i="37" s="1"/>
  <c r="F98" i="37"/>
  <c r="F118" i="37" s="1"/>
  <c r="O199" i="36"/>
  <c r="N199" i="36"/>
  <c r="O152" i="36"/>
  <c r="O172" i="36" s="1"/>
  <c r="N145" i="36"/>
  <c r="O125" i="36"/>
  <c r="O145" i="36" s="1"/>
  <c r="O118" i="36"/>
  <c r="N118" i="36"/>
  <c r="O71" i="36"/>
  <c r="O91" i="36" s="1"/>
  <c r="O64" i="36"/>
  <c r="N64" i="36"/>
  <c r="K37" i="37"/>
  <c r="H37" i="37"/>
  <c r="L37" i="37"/>
  <c r="E37" i="37"/>
  <c r="I37" i="37"/>
  <c r="F37" i="37"/>
  <c r="N37" i="37"/>
  <c r="O37" i="37"/>
  <c r="G7" i="37"/>
  <c r="K199" i="36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6" l="1"/>
  <c r="G11" i="45"/>
  <c r="G11" i="44"/>
  <c r="G3" i="42"/>
  <c r="G11" i="43"/>
  <c r="G11" i="42"/>
  <c r="G11" i="41"/>
  <c r="L172" i="39"/>
  <c r="I172" i="39"/>
  <c r="G7" i="39"/>
  <c r="G11" i="40"/>
  <c r="G11" i="39"/>
  <c r="G11" i="38"/>
  <c r="G5" i="37"/>
  <c r="G11" i="37"/>
  <c r="G7" i="35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20" i="3"/>
  <c r="N274" i="9"/>
  <c r="K8" i="3"/>
  <c r="F68" i="9"/>
  <c r="H191" i="9"/>
  <c r="E222" i="9"/>
  <c r="H35" i="9"/>
  <c r="O188" i="9"/>
  <c r="C263" i="9"/>
  <c r="H119" i="9"/>
  <c r="K280" i="9"/>
  <c r="O224" i="9"/>
  <c r="H60" i="9"/>
  <c r="O99" i="9"/>
  <c r="C232" i="9"/>
  <c r="O176" i="9"/>
  <c r="F176" i="9"/>
  <c r="H107" i="9"/>
  <c r="L275" i="9"/>
  <c r="E255" i="9"/>
  <c r="O123" i="9"/>
  <c r="L181" i="9"/>
  <c r="F223" i="9"/>
  <c r="N62" i="9"/>
  <c r="O61" i="3"/>
  <c r="H118" i="9"/>
  <c r="K223" i="9"/>
  <c r="I177" i="9"/>
  <c r="L235" i="9"/>
  <c r="I23" i="9"/>
  <c r="F39" i="9"/>
  <c r="O117" i="9"/>
  <c r="I232" i="9"/>
  <c r="C115" i="9"/>
  <c r="O260" i="9"/>
  <c r="I89" i="9"/>
  <c r="L201" i="9"/>
  <c r="C196" i="9"/>
  <c r="L188" i="9"/>
  <c r="K11" i="5"/>
  <c r="E257" i="9"/>
  <c r="E36" i="9"/>
  <c r="L233" i="9"/>
  <c r="N181" i="9"/>
  <c r="L156" i="9"/>
  <c r="I242" i="9"/>
  <c r="H78" i="9"/>
  <c r="F146" i="9"/>
  <c r="C184" i="9"/>
  <c r="F82" i="9"/>
  <c r="K51" i="9"/>
  <c r="L266" i="9"/>
  <c r="N174" i="9"/>
  <c r="N235" i="9"/>
  <c r="F253" i="9"/>
  <c r="L81" i="9"/>
  <c r="N242" i="9"/>
  <c r="N30" i="9"/>
  <c r="K146" i="9"/>
  <c r="F278" i="9"/>
  <c r="L148" i="9"/>
  <c r="O140" i="9"/>
  <c r="N124" i="9"/>
  <c r="K32" i="9"/>
  <c r="H198" i="9"/>
  <c r="K47" i="9"/>
  <c r="K15" i="5"/>
  <c r="H44" i="9"/>
  <c r="K199" i="9"/>
  <c r="K61" i="9"/>
  <c r="K159" i="9"/>
  <c r="C22" i="9"/>
  <c r="N51" i="9"/>
  <c r="E174" i="9"/>
  <c r="F262" i="9"/>
  <c r="E219" i="9"/>
  <c r="O110" i="9"/>
  <c r="E65" i="9"/>
  <c r="H31" i="9"/>
  <c r="F218" i="9"/>
  <c r="H137" i="9"/>
  <c r="N204" i="9"/>
  <c r="L89" i="9"/>
  <c r="K120" i="9"/>
  <c r="O27" i="9"/>
  <c r="I142" i="9"/>
  <c r="O67" i="3"/>
  <c r="I153" i="9"/>
  <c r="F89" i="9"/>
  <c r="L153" i="9"/>
  <c r="K58" i="3"/>
  <c r="H38" i="9"/>
  <c r="O145" i="9"/>
  <c r="E267" i="9"/>
  <c r="O22" i="9"/>
  <c r="H274" i="9"/>
  <c r="L147" i="9"/>
  <c r="I199" i="9"/>
  <c r="E224" i="9"/>
  <c r="N52" i="9"/>
  <c r="E254" i="9"/>
  <c r="K41" i="9"/>
  <c r="L277" i="9"/>
  <c r="H272" i="9"/>
  <c r="F279" i="9"/>
  <c r="E273" i="9"/>
  <c r="K228" i="9"/>
  <c r="N37" i="9"/>
  <c r="F49" i="9"/>
  <c r="O144" i="9"/>
  <c r="F234" i="9"/>
  <c r="I184" i="9"/>
  <c r="I120" i="9"/>
  <c r="N255" i="9"/>
  <c r="C191" i="9"/>
  <c r="K201" i="9"/>
  <c r="H219" i="9"/>
  <c r="H150" i="9"/>
  <c r="N86" i="9"/>
  <c r="L204" i="9"/>
  <c r="F228" i="9"/>
  <c r="L62" i="9"/>
  <c r="O197" i="9"/>
  <c r="K74" i="9"/>
  <c r="E118" i="9"/>
  <c r="L254" i="9"/>
  <c r="K122" i="9"/>
  <c r="N212" i="9"/>
  <c r="I273" i="9"/>
  <c r="I115" i="9"/>
  <c r="K36" i="3"/>
  <c r="N175" i="9"/>
  <c r="F121" i="9"/>
  <c r="N178" i="9"/>
  <c r="O229" i="9"/>
  <c r="E221" i="9"/>
  <c r="E101" i="9"/>
  <c r="L77" i="9"/>
  <c r="C63" i="9"/>
  <c r="C39" i="9"/>
  <c r="H276" i="9"/>
  <c r="F237" i="9"/>
  <c r="O142" i="9"/>
  <c r="H74" i="9"/>
  <c r="E181" i="9"/>
  <c r="K87" i="9"/>
  <c r="N195" i="9"/>
  <c r="F69" i="9"/>
  <c r="F120" i="9"/>
  <c r="C76" i="9"/>
  <c r="N260" i="9"/>
  <c r="F76" i="9"/>
  <c r="C37" i="9"/>
  <c r="E223" i="9"/>
  <c r="I250" i="9"/>
  <c r="I215" i="9"/>
  <c r="N40" i="9"/>
  <c r="O81" i="9"/>
  <c r="C182" i="9"/>
  <c r="K278" i="9"/>
  <c r="I68" i="9"/>
  <c r="E250" i="9"/>
  <c r="H194" i="9"/>
  <c r="C199" i="9"/>
  <c r="H271" i="9"/>
  <c r="E111" i="9"/>
  <c r="N143" i="9"/>
  <c r="C47" i="9"/>
  <c r="L101" i="9"/>
  <c r="N77" i="9"/>
  <c r="C175" i="9"/>
  <c r="E122" i="9"/>
  <c r="O150" i="9"/>
  <c r="L198" i="9"/>
  <c r="L39" i="9"/>
  <c r="H84" i="9"/>
  <c r="H50" i="9"/>
  <c r="F238" i="9"/>
  <c r="F104" i="9"/>
  <c r="L196" i="9"/>
  <c r="K100" i="9"/>
  <c r="N142" i="9"/>
  <c r="N32" i="9"/>
  <c r="L183" i="9"/>
  <c r="L174" i="9"/>
  <c r="C201" i="9"/>
  <c r="H105" i="9"/>
  <c r="K6" i="5"/>
  <c r="H221" i="9"/>
  <c r="O100" i="9"/>
  <c r="G44" i="3"/>
  <c r="C219" i="9"/>
  <c r="O29" i="9"/>
  <c r="K261" i="9"/>
  <c r="N254" i="9"/>
  <c r="F51" i="9"/>
  <c r="O156" i="9"/>
  <c r="I230" i="9"/>
  <c r="I47" i="9"/>
  <c r="H39" i="9"/>
  <c r="N78" i="9"/>
  <c r="K19" i="5"/>
  <c r="L165" i="9"/>
  <c r="N165" i="9"/>
  <c r="E79" i="9"/>
  <c r="H61" i="9"/>
  <c r="F186" i="9"/>
  <c r="F263" i="9"/>
  <c r="N240" i="9"/>
  <c r="E184" i="9"/>
  <c r="N108" i="9"/>
  <c r="I110" i="9"/>
  <c r="L260" i="9"/>
  <c r="O47" i="3"/>
  <c r="O196" i="9"/>
  <c r="O204" i="9"/>
  <c r="C278" i="9"/>
  <c r="C204" i="9"/>
  <c r="K37" i="9"/>
  <c r="H154" i="9"/>
  <c r="O250" i="9"/>
  <c r="L115" i="9"/>
  <c r="H224" i="9"/>
  <c r="I60" i="9"/>
  <c r="C139" i="9"/>
  <c r="I267" i="9"/>
  <c r="L259" i="9"/>
  <c r="O64" i="3"/>
  <c r="H70" i="9"/>
  <c r="E146" i="9"/>
  <c r="H115" i="9"/>
  <c r="O103" i="9"/>
  <c r="H72" i="9"/>
  <c r="E117" i="9"/>
  <c r="C35" i="9"/>
  <c r="C251" i="9"/>
  <c r="O153" i="9"/>
  <c r="L191" i="9"/>
  <c r="O68" i="9"/>
  <c r="F229" i="9"/>
  <c r="O203" i="9"/>
  <c r="K17" i="3"/>
  <c r="F100" i="9"/>
  <c r="E48" i="9"/>
  <c r="L27" i="9"/>
  <c r="E200" i="9"/>
  <c r="L265" i="9"/>
  <c r="E155" i="9"/>
  <c r="K104" i="9"/>
  <c r="N229" i="9"/>
  <c r="K68" i="3"/>
  <c r="O218" i="9"/>
  <c r="I165" i="9"/>
  <c r="O230" i="9"/>
  <c r="L223" i="9"/>
  <c r="E25" i="9"/>
  <c r="I34" i="9"/>
  <c r="L164" i="9"/>
  <c r="I85" i="9"/>
  <c r="G67" i="3"/>
  <c r="H112" i="9"/>
  <c r="E149" i="9"/>
  <c r="H217" i="9"/>
  <c r="F47" i="9"/>
  <c r="H175" i="9"/>
  <c r="O194" i="9"/>
  <c r="I229" i="9"/>
  <c r="K90" i="9"/>
  <c r="K232" i="9"/>
  <c r="K73" i="3"/>
  <c r="F200" i="9"/>
  <c r="C119" i="9"/>
  <c r="C108" i="9"/>
  <c r="O77" i="9"/>
  <c r="K50" i="9"/>
  <c r="F155" i="9"/>
  <c r="K158" i="9"/>
  <c r="K242" i="9"/>
  <c r="C258" i="9"/>
  <c r="L139" i="9"/>
  <c r="O68" i="3"/>
  <c r="E165" i="9"/>
  <c r="H149" i="9"/>
  <c r="N277" i="9"/>
  <c r="F61" i="9"/>
  <c r="O26" i="9"/>
  <c r="O180" i="9"/>
  <c r="N123" i="9"/>
  <c r="L76" i="9"/>
  <c r="I87" i="9"/>
  <c r="I122" i="9"/>
  <c r="H106" i="9"/>
  <c r="I99" i="9"/>
  <c r="I179" i="9"/>
  <c r="C193" i="9"/>
  <c r="I30" i="9"/>
  <c r="N104" i="9"/>
  <c r="I150" i="9"/>
  <c r="N231" i="9"/>
  <c r="C150" i="9"/>
  <c r="E277" i="9"/>
  <c r="I41" i="9"/>
  <c r="I181" i="9"/>
  <c r="O227" i="9"/>
  <c r="F67" i="9"/>
  <c r="C32" i="9"/>
  <c r="K37" i="3"/>
  <c r="N270" i="9"/>
  <c r="K195" i="9"/>
  <c r="L273" i="9"/>
  <c r="L144" i="9"/>
  <c r="O48" i="3"/>
  <c r="C85" i="9"/>
  <c r="L109" i="9"/>
  <c r="E157" i="9"/>
  <c r="H80" i="9"/>
  <c r="L220" i="9"/>
  <c r="C157" i="9"/>
  <c r="F73" i="9"/>
  <c r="C273" i="9"/>
  <c r="O44" i="9"/>
  <c r="C67" i="9"/>
  <c r="N34" i="9"/>
  <c r="O30" i="9"/>
  <c r="K161" i="9"/>
  <c r="O216" i="9"/>
  <c r="E107" i="9"/>
  <c r="E110" i="9"/>
  <c r="K114" i="9"/>
  <c r="K64" i="9"/>
  <c r="C152" i="9"/>
  <c r="O74" i="9"/>
  <c r="N111" i="9"/>
  <c r="I66" i="9"/>
  <c r="I193" i="9"/>
  <c r="L236" i="9"/>
  <c r="O166" i="9"/>
  <c r="O65" i="3"/>
  <c r="H26" i="9"/>
  <c r="F72" i="9"/>
  <c r="H77" i="9"/>
  <c r="I42" i="9"/>
  <c r="H23" i="9"/>
  <c r="E253" i="9"/>
  <c r="N71" i="9"/>
  <c r="F147" i="9"/>
  <c r="O177" i="9"/>
  <c r="L124" i="9"/>
  <c r="K279" i="9"/>
  <c r="K13" i="3"/>
  <c r="N149" i="9"/>
  <c r="C28" i="9"/>
  <c r="E139" i="9"/>
  <c r="F137" i="9"/>
  <c r="E215" i="9"/>
  <c r="K188" i="9"/>
  <c r="K164" i="9"/>
  <c r="C66" i="9"/>
  <c r="F34" i="9"/>
  <c r="F75" i="9"/>
  <c r="O157" i="9"/>
  <c r="F264" i="9"/>
  <c r="H73" i="9"/>
  <c r="L175" i="9"/>
  <c r="O33" i="3"/>
  <c r="F119" i="9"/>
  <c r="E35" i="9"/>
  <c r="C194" i="9"/>
  <c r="F112" i="9"/>
  <c r="F114" i="9"/>
  <c r="K197" i="9"/>
  <c r="L119" i="9"/>
  <c r="L238" i="9"/>
  <c r="N191" i="9"/>
  <c r="E81" i="9"/>
  <c r="C29" i="9"/>
  <c r="I74" i="9"/>
  <c r="K128" i="9"/>
  <c r="O111" i="9"/>
  <c r="C192" i="9"/>
  <c r="I175" i="9"/>
  <c r="H226" i="9"/>
  <c r="H99" i="9"/>
  <c r="H110" i="9"/>
  <c r="N81" i="9"/>
  <c r="I38" i="9"/>
  <c r="I251" i="9"/>
  <c r="H238" i="9"/>
  <c r="K13" i="5"/>
  <c r="K112" i="9"/>
  <c r="F25" i="9"/>
  <c r="C109" i="9"/>
  <c r="K198" i="9"/>
  <c r="E31" i="9"/>
  <c r="H279" i="9"/>
  <c r="G40" i="3"/>
  <c r="F88" i="9"/>
  <c r="N29" i="9"/>
  <c r="I83" i="9"/>
  <c r="H199" i="9"/>
  <c r="F195" i="9"/>
  <c r="E108" i="9"/>
  <c r="K125" i="9"/>
  <c r="F271" i="9"/>
  <c r="E179" i="9"/>
  <c r="E175" i="9"/>
  <c r="L240" i="9"/>
  <c r="O62" i="3"/>
  <c r="C120" i="9"/>
  <c r="C144" i="9"/>
  <c r="C70" i="9"/>
  <c r="N82" i="9"/>
  <c r="F178" i="9"/>
  <c r="N268" i="9"/>
  <c r="O41" i="9"/>
  <c r="H203" i="9"/>
  <c r="F235" i="9"/>
  <c r="O75" i="3"/>
  <c r="H126" i="9"/>
  <c r="F254" i="9"/>
  <c r="G65" i="3"/>
  <c r="I253" i="9"/>
  <c r="L212" i="9"/>
  <c r="L230" i="9"/>
  <c r="L102" i="9"/>
  <c r="N230" i="9"/>
  <c r="H227" i="9"/>
  <c r="F86" i="9"/>
  <c r="I137" i="9"/>
  <c r="K23" i="3"/>
  <c r="K21" i="3"/>
  <c r="G42" i="3"/>
  <c r="K24" i="3"/>
  <c r="C74" i="9"/>
  <c r="I152" i="9"/>
  <c r="C236" i="9"/>
  <c r="E141" i="9"/>
  <c r="C180" i="9"/>
  <c r="O73" i="9"/>
  <c r="I231" i="9"/>
  <c r="O162" i="9"/>
  <c r="K148" i="9"/>
  <c r="K239" i="9"/>
  <c r="L215" i="9"/>
  <c r="E164" i="9"/>
  <c r="O265" i="9"/>
  <c r="E241" i="9"/>
  <c r="O79" i="9"/>
  <c r="L216" i="9"/>
  <c r="K185" i="9"/>
  <c r="E50" i="9"/>
  <c r="O277" i="9"/>
  <c r="N136" i="9"/>
  <c r="N266" i="9"/>
  <c r="E69" i="9"/>
  <c r="L83" i="9"/>
  <c r="K63" i="3"/>
  <c r="I219" i="9"/>
  <c r="I196" i="9"/>
  <c r="I29" i="9"/>
  <c r="K9" i="5"/>
  <c r="O148" i="9"/>
  <c r="L227" i="9"/>
  <c r="E102" i="9"/>
  <c r="O202" i="9"/>
  <c r="L78" i="9"/>
  <c r="H165" i="9"/>
  <c r="K34" i="3"/>
  <c r="O183" i="9"/>
  <c r="E278" i="9"/>
  <c r="K273" i="9"/>
  <c r="K21" i="5"/>
  <c r="F87" i="9"/>
  <c r="C268" i="9"/>
  <c r="K187" i="9"/>
  <c r="K272" i="9"/>
  <c r="O75" i="9"/>
  <c r="L276" i="9"/>
  <c r="I272" i="9"/>
  <c r="I128" i="9"/>
  <c r="I86" i="9"/>
  <c r="K215" i="9"/>
  <c r="O193" i="9"/>
  <c r="I31" i="9"/>
  <c r="K265" i="9"/>
  <c r="L150" i="9"/>
  <c r="E252" i="9"/>
  <c r="C163" i="9"/>
  <c r="K83" i="9"/>
  <c r="E225" i="9"/>
  <c r="L117" i="9"/>
  <c r="H98" i="9"/>
  <c r="H103" i="9"/>
  <c r="L202" i="9"/>
  <c r="K186" i="9"/>
  <c r="K155" i="9"/>
  <c r="F275" i="9"/>
  <c r="H86" i="9"/>
  <c r="E105" i="9"/>
  <c r="I73" i="9"/>
  <c r="L278" i="9"/>
  <c r="N192" i="9"/>
  <c r="H222" i="9"/>
  <c r="H100" i="9"/>
  <c r="E275" i="9"/>
  <c r="F115" i="9"/>
  <c r="K39" i="3"/>
  <c r="H180" i="9"/>
  <c r="H197" i="9"/>
  <c r="I126" i="9"/>
  <c r="E262" i="9"/>
  <c r="E240" i="9"/>
  <c r="G41" i="3"/>
  <c r="L146" i="9"/>
  <c r="E70" i="9"/>
  <c r="I117" i="9"/>
  <c r="K160" i="9"/>
  <c r="K42" i="9"/>
  <c r="C100" i="9"/>
  <c r="H229" i="9"/>
  <c r="O126" i="9"/>
  <c r="C121" i="9"/>
  <c r="C214" i="9"/>
  <c r="E194" i="9"/>
  <c r="O74" i="3"/>
  <c r="O255" i="9"/>
  <c r="E29" i="9"/>
  <c r="K271" i="9"/>
  <c r="N42" i="9"/>
  <c r="K119" i="9"/>
  <c r="H49" i="9"/>
  <c r="K166" i="9"/>
  <c r="O50" i="3"/>
  <c r="L269" i="9"/>
  <c r="G38" i="3"/>
  <c r="O72" i="3"/>
  <c r="N84" i="9"/>
  <c r="K147" i="9"/>
  <c r="O276" i="9"/>
  <c r="I254" i="9"/>
  <c r="G72" i="3"/>
  <c r="C198" i="9"/>
  <c r="L25" i="9"/>
  <c r="O36" i="9"/>
  <c r="L272" i="9"/>
  <c r="E30" i="9"/>
  <c r="H204" i="9"/>
  <c r="K108" i="9"/>
  <c r="E270" i="9"/>
  <c r="L166" i="9"/>
  <c r="E228" i="9"/>
  <c r="K59" i="3"/>
  <c r="G75" i="3"/>
  <c r="H212" i="9"/>
  <c r="K189" i="9"/>
  <c r="F274" i="9"/>
  <c r="N83" i="9"/>
  <c r="F62" i="9"/>
  <c r="L158" i="9"/>
  <c r="E121" i="9"/>
  <c r="K270" i="9"/>
  <c r="N158" i="9"/>
  <c r="E232" i="9"/>
  <c r="C252" i="9"/>
  <c r="H164" i="9"/>
  <c r="C231" i="9"/>
  <c r="L111" i="9"/>
  <c r="I65" i="9"/>
  <c r="H218" i="9"/>
  <c r="E24" i="9"/>
  <c r="F50" i="9"/>
  <c r="L123" i="9"/>
  <c r="L155" i="9"/>
  <c r="C77" i="9"/>
  <c r="K60" i="9"/>
  <c r="H90" i="9"/>
  <c r="C262" i="9"/>
  <c r="K216" i="9"/>
  <c r="K227" i="9"/>
  <c r="F256" i="9"/>
  <c r="K157" i="9"/>
  <c r="E158" i="9"/>
  <c r="F185" i="9"/>
  <c r="F24" i="9"/>
  <c r="E166" i="9"/>
  <c r="O221" i="9"/>
  <c r="L151" i="9"/>
  <c r="K49" i="9"/>
  <c r="F127" i="9"/>
  <c r="H254" i="9"/>
  <c r="C81" i="9"/>
  <c r="N24" i="9"/>
  <c r="F265" i="9"/>
  <c r="K85" i="9"/>
  <c r="C225" i="9"/>
  <c r="H41" i="9"/>
  <c r="I224" i="9"/>
  <c r="I228" i="9"/>
  <c r="H37" i="9"/>
  <c r="K274" i="9"/>
  <c r="H256" i="9"/>
  <c r="C276" i="9"/>
  <c r="L28" i="9"/>
  <c r="H116" i="9"/>
  <c r="F231" i="9"/>
  <c r="C149" i="9"/>
  <c r="N49" i="9"/>
  <c r="C124" i="9"/>
  <c r="F188" i="9"/>
  <c r="G31" i="3"/>
  <c r="K136" i="9"/>
  <c r="O67" i="9"/>
  <c r="F224" i="9"/>
  <c r="F214" i="9"/>
  <c r="C42" i="9"/>
  <c r="K121" i="9"/>
  <c r="O138" i="9"/>
  <c r="K219" i="9"/>
  <c r="K101" i="9"/>
  <c r="I24" i="9"/>
  <c r="K140" i="9"/>
  <c r="C185" i="9"/>
  <c r="H71" i="9"/>
  <c r="N182" i="9"/>
  <c r="E112" i="9"/>
  <c r="F219" i="9"/>
  <c r="L163" i="9"/>
  <c r="E218" i="9"/>
  <c r="F225" i="9"/>
  <c r="N219" i="9"/>
  <c r="C110" i="9"/>
  <c r="E43" i="9"/>
  <c r="H257" i="9"/>
  <c r="H42" i="9"/>
  <c r="E103" i="9"/>
  <c r="N261" i="9"/>
  <c r="F28" i="9"/>
  <c r="O32" i="9"/>
  <c r="O233" i="9"/>
  <c r="F158" i="9"/>
  <c r="K66" i="3"/>
  <c r="L179" i="9"/>
  <c r="F142" i="9"/>
  <c r="F153" i="9"/>
  <c r="K175" i="9"/>
  <c r="C217" i="9"/>
  <c r="O101" i="9"/>
  <c r="K75" i="3"/>
  <c r="O105" i="9"/>
  <c r="N156" i="9"/>
  <c r="E23" i="9"/>
  <c r="L200" i="9"/>
  <c r="N200" i="9"/>
  <c r="I157" i="9"/>
  <c r="N263" i="9"/>
  <c r="E189" i="9"/>
  <c r="L112" i="9"/>
  <c r="K213" i="9"/>
  <c r="O35" i="3"/>
  <c r="O46" i="3"/>
  <c r="L226" i="9"/>
  <c r="C127" i="9"/>
  <c r="K62" i="3"/>
  <c r="H214" i="9"/>
  <c r="N31" i="9"/>
  <c r="I234" i="9"/>
  <c r="O62" i="9"/>
  <c r="O63" i="3"/>
  <c r="G45" i="3"/>
  <c r="E265" i="9"/>
  <c r="L68" i="9"/>
  <c r="K139" i="9"/>
  <c r="C260" i="9"/>
  <c r="O39" i="3"/>
  <c r="L71" i="9"/>
  <c r="F192" i="9"/>
  <c r="K65" i="9"/>
  <c r="O37" i="9"/>
  <c r="C88" i="9"/>
  <c r="K78" i="9"/>
  <c r="I141" i="9"/>
  <c r="C160" i="9"/>
  <c r="O42" i="9"/>
  <c r="C73" i="9"/>
  <c r="E185" i="9"/>
  <c r="G58" i="3"/>
  <c r="E75" i="9"/>
  <c r="L113" i="9"/>
  <c r="C261" i="9"/>
  <c r="N60" i="9"/>
  <c r="E40" i="9"/>
  <c r="I239" i="9"/>
  <c r="O179" i="9"/>
  <c r="K266" i="9"/>
  <c r="F111" i="9"/>
  <c r="N128" i="9"/>
  <c r="E160" i="9"/>
  <c r="H255" i="9"/>
  <c r="N193" i="9"/>
  <c r="E78" i="9"/>
  <c r="L214" i="9"/>
  <c r="I221" i="9"/>
  <c r="H120" i="9"/>
  <c r="H258" i="9"/>
  <c r="N236" i="9"/>
  <c r="H82" i="9"/>
  <c r="O242" i="9"/>
  <c r="E32" i="9"/>
  <c r="E116" i="9"/>
  <c r="N38" i="9"/>
  <c r="N63" i="9"/>
  <c r="C181" i="9"/>
  <c r="K73" i="9"/>
  <c r="C158" i="9"/>
  <c r="C48" i="9"/>
  <c r="F84" i="9"/>
  <c r="N126" i="9"/>
  <c r="K179" i="9"/>
  <c r="I22" i="9"/>
  <c r="L263" i="9"/>
  <c r="N185" i="9"/>
  <c r="H109" i="9"/>
  <c r="F190" i="9"/>
  <c r="F212" i="9"/>
  <c r="C195" i="9"/>
  <c r="K233" i="9"/>
  <c r="F30" i="9"/>
  <c r="F48" i="9"/>
  <c r="L110" i="9"/>
  <c r="H200" i="9"/>
  <c r="F148" i="9"/>
  <c r="O124" i="9"/>
  <c r="F79" i="9"/>
  <c r="I256" i="9"/>
  <c r="K12" i="5"/>
  <c r="N251" i="9"/>
  <c r="E203" i="9"/>
  <c r="C79" i="9"/>
  <c r="O272" i="9"/>
  <c r="O154" i="9"/>
  <c r="L63" i="9"/>
  <c r="I265" i="9"/>
  <c r="H233" i="9"/>
  <c r="K145" i="9"/>
  <c r="N117" i="9"/>
  <c r="F23" i="9"/>
  <c r="H184" i="9"/>
  <c r="H234" i="9"/>
  <c r="K152" i="9"/>
  <c r="K25" i="3"/>
  <c r="I100" i="9"/>
  <c r="C277" i="9"/>
  <c r="E163" i="9"/>
  <c r="I40" i="9"/>
  <c r="L67" i="9"/>
  <c r="H75" i="9"/>
  <c r="F128" i="9"/>
  <c r="G39" i="3"/>
  <c r="C267" i="9"/>
  <c r="L125" i="9"/>
  <c r="C229" i="9"/>
  <c r="L86" i="9"/>
  <c r="N272" i="9"/>
  <c r="N103" i="9"/>
  <c r="O160" i="9"/>
  <c r="H142" i="9"/>
  <c r="E233" i="9"/>
  <c r="K44" i="9"/>
  <c r="I143" i="9"/>
  <c r="K142" i="9"/>
  <c r="H79" i="9"/>
  <c r="N145" i="9"/>
  <c r="E42" i="9"/>
  <c r="O122" i="9"/>
  <c r="C90" i="9"/>
  <c r="H190" i="9"/>
  <c r="K76" i="9"/>
  <c r="H152" i="9"/>
  <c r="F65" i="9"/>
  <c r="E251" i="9"/>
  <c r="H185" i="9"/>
  <c r="I124" i="9"/>
  <c r="O113" i="9"/>
  <c r="K203" i="9"/>
  <c r="H139" i="9"/>
  <c r="H236" i="9"/>
  <c r="O51" i="9"/>
  <c r="N201" i="9"/>
  <c r="I217" i="9"/>
  <c r="L137" i="9"/>
  <c r="I200" i="9"/>
  <c r="E123" i="9"/>
  <c r="E154" i="9"/>
  <c r="I197" i="9"/>
  <c r="K10" i="3"/>
  <c r="K41" i="3"/>
  <c r="C25" i="9"/>
  <c r="L66" i="9"/>
  <c r="C34" i="9"/>
  <c r="I71" i="9"/>
  <c r="K79" i="9"/>
  <c r="E260" i="9"/>
  <c r="L35" i="9"/>
  <c r="O76" i="9"/>
  <c r="C62" i="9"/>
  <c r="K35" i="9"/>
  <c r="G34" i="3"/>
  <c r="I201" i="9"/>
  <c r="F273" i="9"/>
  <c r="L121" i="9"/>
  <c r="E120" i="9"/>
  <c r="K237" i="9"/>
  <c r="O190" i="9"/>
  <c r="F136" i="9"/>
  <c r="N50" i="9"/>
  <c r="L60" i="9"/>
  <c r="I263" i="9"/>
  <c r="H157" i="9"/>
  <c r="N157" i="9"/>
  <c r="C126" i="9"/>
  <c r="L221" i="9"/>
  <c r="O69" i="3"/>
  <c r="N199" i="9"/>
  <c r="F175" i="9"/>
  <c r="E183" i="9"/>
  <c r="I227" i="9"/>
  <c r="C259" i="9"/>
  <c r="K115" i="9"/>
  <c r="O191" i="9"/>
  <c r="E137" i="9"/>
  <c r="I261" i="9"/>
  <c r="H241" i="9"/>
  <c r="I212" i="9"/>
  <c r="F182" i="9"/>
  <c r="O198" i="9"/>
  <c r="I275" i="9"/>
  <c r="K56" i="3"/>
  <c r="C202" i="9"/>
  <c r="O98" i="9"/>
  <c r="I151" i="9"/>
  <c r="O90" i="9"/>
  <c r="K263" i="9"/>
  <c r="K257" i="9"/>
  <c r="I50" i="9"/>
  <c r="F71" i="9"/>
  <c r="I98" i="9"/>
  <c r="N122" i="9"/>
  <c r="C166" i="9"/>
  <c r="F45" i="9"/>
  <c r="G48" i="3"/>
  <c r="O253" i="9"/>
  <c r="E67" i="9"/>
  <c r="O65" i="9"/>
  <c r="K11" i="3"/>
  <c r="K68" i="9"/>
  <c r="K34" i="9"/>
  <c r="N23" i="9"/>
  <c r="O38" i="3"/>
  <c r="C30" i="9"/>
  <c r="F181" i="9"/>
  <c r="I136" i="9"/>
  <c r="L262" i="9"/>
  <c r="K81" i="9"/>
  <c r="H160" i="9"/>
  <c r="L46" i="9"/>
  <c r="N36" i="9"/>
  <c r="N144" i="9"/>
  <c r="H228" i="9"/>
  <c r="L36" i="9"/>
  <c r="N114" i="9"/>
  <c r="K126" i="9"/>
  <c r="N44" i="9"/>
  <c r="I127" i="9"/>
  <c r="L40" i="9"/>
  <c r="K110" i="9"/>
  <c r="N252" i="9"/>
  <c r="N66" i="9"/>
  <c r="E113" i="9"/>
  <c r="O112" i="9"/>
  <c r="K25" i="5"/>
  <c r="F174" i="9"/>
  <c r="C125" i="9"/>
  <c r="G60" i="3"/>
  <c r="O219" i="9"/>
  <c r="O116" i="9"/>
  <c r="H64" i="9"/>
  <c r="O149" i="9"/>
  <c r="E88" i="9"/>
  <c r="H201" i="9"/>
  <c r="O238" i="9"/>
  <c r="C99" i="9"/>
  <c r="O40" i="3"/>
  <c r="F85" i="9"/>
  <c r="O60" i="3"/>
  <c r="I270" i="9"/>
  <c r="E226" i="9"/>
  <c r="O222" i="9"/>
  <c r="I69" i="9"/>
  <c r="F102" i="9"/>
  <c r="O234" i="9"/>
  <c r="K72" i="3"/>
  <c r="N262" i="9"/>
  <c r="O252" i="9"/>
  <c r="C275" i="9"/>
  <c r="G50" i="3"/>
  <c r="N223" i="9"/>
  <c r="E227" i="9"/>
  <c r="N89" i="9"/>
  <c r="F41" i="9"/>
  <c r="L190" i="9"/>
  <c r="E76" i="9"/>
  <c r="C220" i="9"/>
  <c r="K69" i="9"/>
  <c r="E119" i="9"/>
  <c r="C154" i="9"/>
  <c r="I236" i="9"/>
  <c r="G68" i="3"/>
  <c r="I268" i="9"/>
  <c r="O36" i="3"/>
  <c r="G69" i="3"/>
  <c r="L271" i="9"/>
  <c r="L122" i="9"/>
  <c r="H52" i="9"/>
  <c r="H123" i="9"/>
  <c r="N80" i="9"/>
  <c r="C65" i="9"/>
  <c r="K277" i="9"/>
  <c r="F144" i="9"/>
  <c r="O42" i="3"/>
  <c r="F260" i="9"/>
  <c r="I218" i="9"/>
  <c r="H151" i="9"/>
  <c r="K113" i="9"/>
  <c r="E258" i="9"/>
  <c r="H273" i="9"/>
  <c r="N218" i="9"/>
  <c r="O155" i="9"/>
  <c r="N118" i="9"/>
  <c r="I259" i="9"/>
  <c r="H146" i="9"/>
  <c r="E177" i="9"/>
  <c r="C274" i="9"/>
  <c r="O64" i="9"/>
  <c r="O259" i="9"/>
  <c r="C161" i="9"/>
  <c r="N237" i="9"/>
  <c r="O236" i="9"/>
  <c r="H225" i="9"/>
  <c r="F191" i="9"/>
  <c r="I70" i="9"/>
  <c r="E230" i="9"/>
  <c r="K165" i="9"/>
  <c r="I223" i="9"/>
  <c r="I114" i="9"/>
  <c r="F31" i="9"/>
  <c r="O57" i="3"/>
  <c r="E41" i="9"/>
  <c r="L203" i="9"/>
  <c r="L52" i="9"/>
  <c r="F77" i="9"/>
  <c r="L222" i="9"/>
  <c r="N217" i="9"/>
  <c r="E63" i="9"/>
  <c r="N120" i="9"/>
  <c r="I111" i="9"/>
  <c r="H24" i="9"/>
  <c r="C114" i="9"/>
  <c r="I182" i="9"/>
  <c r="E150" i="9"/>
  <c r="O34" i="9"/>
  <c r="N22" i="9"/>
  <c r="I180" i="9"/>
  <c r="H104" i="9"/>
  <c r="N67" i="9"/>
  <c r="I225" i="9"/>
  <c r="I78" i="9"/>
  <c r="C44" i="9"/>
  <c r="I125" i="9"/>
  <c r="O161" i="9"/>
  <c r="K32" i="3"/>
  <c r="O181" i="9"/>
  <c r="O60" i="9"/>
  <c r="N234" i="9"/>
  <c r="I63" i="9"/>
  <c r="I101" i="9"/>
  <c r="F124" i="9"/>
  <c r="F240" i="9"/>
  <c r="I163" i="9"/>
  <c r="N70" i="9"/>
  <c r="E71" i="9"/>
  <c r="F138" i="9"/>
  <c r="N155" i="9"/>
  <c r="O34" i="3"/>
  <c r="K67" i="3"/>
  <c r="F64" i="9"/>
  <c r="E268" i="9"/>
  <c r="F46" i="9"/>
  <c r="K117" i="9"/>
  <c r="K25" i="9"/>
  <c r="I156" i="9"/>
  <c r="C265" i="9"/>
  <c r="E47" i="9"/>
  <c r="K42" i="3"/>
  <c r="I64" i="9"/>
  <c r="N198" i="9"/>
  <c r="I107" i="9"/>
  <c r="O217" i="9"/>
  <c r="I48" i="9"/>
  <c r="K118" i="9"/>
  <c r="N220" i="9"/>
  <c r="C164" i="9"/>
  <c r="I220" i="9"/>
  <c r="N74" i="9"/>
  <c r="K217" i="9"/>
  <c r="C75" i="9"/>
  <c r="E39" i="9"/>
  <c r="L100" i="9"/>
  <c r="F196" i="9"/>
  <c r="F29" i="9"/>
  <c r="O84" i="9"/>
  <c r="H261" i="9"/>
  <c r="I185" i="9"/>
  <c r="F164" i="9"/>
  <c r="I32" i="9"/>
  <c r="I274" i="9"/>
  <c r="L255" i="9"/>
  <c r="E266" i="9"/>
  <c r="K105" i="9"/>
  <c r="K67" i="9"/>
  <c r="L279" i="9"/>
  <c r="E162" i="9"/>
  <c r="E201" i="9"/>
  <c r="F258" i="9"/>
  <c r="K137" i="9"/>
  <c r="K38" i="3"/>
  <c r="L225" i="9"/>
  <c r="H202" i="9"/>
  <c r="L252" i="9"/>
  <c r="N280" i="9"/>
  <c r="F272" i="9"/>
  <c r="E46" i="9"/>
  <c r="F198" i="9"/>
  <c r="K38" i="9"/>
  <c r="I123" i="9"/>
  <c r="K77" i="9"/>
  <c r="I237" i="9"/>
  <c r="K14" i="3"/>
  <c r="I276" i="9"/>
  <c r="L228" i="9"/>
  <c r="C257" i="9"/>
  <c r="C33" i="9"/>
  <c r="H148" i="9"/>
  <c r="O214" i="9"/>
  <c r="L43" i="9"/>
  <c r="H231" i="9"/>
  <c r="H29" i="9"/>
  <c r="O49" i="3"/>
  <c r="L128" i="9"/>
  <c r="F252" i="9"/>
  <c r="F220" i="9"/>
  <c r="I44" i="9"/>
  <c r="I77" i="9"/>
  <c r="K184" i="9"/>
  <c r="H280" i="9"/>
  <c r="C46" i="9"/>
  <c r="C89" i="9"/>
  <c r="I166" i="9"/>
  <c r="K144" i="9"/>
  <c r="I255" i="9"/>
  <c r="F187" i="9"/>
  <c r="L192" i="9"/>
  <c r="E128" i="9"/>
  <c r="E106" i="9"/>
  <c r="N176" i="9"/>
  <c r="I49" i="9"/>
  <c r="L90" i="9"/>
  <c r="C61" i="9"/>
  <c r="K182" i="9"/>
  <c r="H88" i="9"/>
  <c r="L229" i="9"/>
  <c r="L251" i="9"/>
  <c r="N148" i="9"/>
  <c r="K88" i="9"/>
  <c r="C147" i="9"/>
  <c r="O127" i="9"/>
  <c r="C264" i="9"/>
  <c r="O164" i="9"/>
  <c r="H36" i="9"/>
  <c r="H260" i="9"/>
  <c r="H114" i="9"/>
  <c r="O254" i="9"/>
  <c r="I238" i="9"/>
  <c r="E64" i="9"/>
  <c r="G35" i="3"/>
  <c r="F202" i="9"/>
  <c r="K253" i="9"/>
  <c r="I188" i="9"/>
  <c r="C183" i="9"/>
  <c r="O47" i="9"/>
  <c r="O41" i="3"/>
  <c r="O80" i="9"/>
  <c r="H213" i="9"/>
  <c r="L176" i="9"/>
  <c r="H111" i="9"/>
  <c r="L45" i="9"/>
  <c r="G64" i="3"/>
  <c r="F145" i="9"/>
  <c r="O58" i="3"/>
  <c r="E195" i="9"/>
  <c r="E98" i="9"/>
  <c r="E196" i="9"/>
  <c r="N278" i="9"/>
  <c r="F226" i="9"/>
  <c r="I164" i="9"/>
  <c r="K43" i="9"/>
  <c r="I161" i="9"/>
  <c r="N139" i="9"/>
  <c r="N33" i="9"/>
  <c r="O147" i="9"/>
  <c r="K226" i="9"/>
  <c r="N141" i="9"/>
  <c r="N69" i="9"/>
  <c r="G59" i="3"/>
  <c r="C234" i="9"/>
  <c r="O151" i="9"/>
  <c r="I158" i="9"/>
  <c r="F160" i="9"/>
  <c r="K45" i="9"/>
  <c r="E52" i="9"/>
  <c r="E202" i="9"/>
  <c r="K162" i="9"/>
  <c r="L280" i="9"/>
  <c r="N226" i="9"/>
  <c r="F42" i="9"/>
  <c r="K48" i="9"/>
  <c r="L42" i="9"/>
  <c r="I241" i="9"/>
  <c r="O225" i="9"/>
  <c r="F276" i="9"/>
  <c r="K7" i="5"/>
  <c r="C227" i="9"/>
  <c r="E28" i="9"/>
  <c r="C31" i="9"/>
  <c r="F183" i="9"/>
  <c r="O39" i="9"/>
  <c r="O163" i="9"/>
  <c r="N154" i="9"/>
  <c r="F259" i="9"/>
  <c r="F26" i="9"/>
  <c r="L104" i="9"/>
  <c r="K183" i="9"/>
  <c r="K50" i="3"/>
  <c r="F213" i="9"/>
  <c r="E186" i="9"/>
  <c r="E82" i="9"/>
  <c r="K154" i="9"/>
  <c r="G74" i="3"/>
  <c r="E193" i="9"/>
  <c r="O61" i="9"/>
  <c r="N257" i="9"/>
  <c r="C72" i="9"/>
  <c r="E151" i="9"/>
  <c r="F32" i="9"/>
  <c r="F105" i="9"/>
  <c r="F99" i="9"/>
  <c r="H163" i="9"/>
  <c r="I216" i="9"/>
  <c r="F221" i="9"/>
  <c r="L84" i="9"/>
  <c r="C128" i="9"/>
  <c r="O215" i="9"/>
  <c r="N259" i="9"/>
  <c r="F233" i="9"/>
  <c r="L180" i="9"/>
  <c r="N125" i="9"/>
  <c r="N46" i="9"/>
  <c r="H48" i="9"/>
  <c r="N79" i="9"/>
  <c r="N35" i="9"/>
  <c r="F113" i="9"/>
  <c r="N164" i="9"/>
  <c r="N68" i="9"/>
  <c r="C68" i="9"/>
  <c r="G61" i="3"/>
  <c r="L44" i="9"/>
  <c r="K251" i="9"/>
  <c r="N273" i="9"/>
  <c r="F63" i="9"/>
  <c r="F122" i="9"/>
  <c r="L161" i="9"/>
  <c r="H25" i="9"/>
  <c r="O279" i="9"/>
  <c r="K22" i="3"/>
  <c r="E61" i="9"/>
  <c r="O273" i="9"/>
  <c r="K107" i="9"/>
  <c r="N196" i="9"/>
  <c r="C270" i="9"/>
  <c r="F109" i="9"/>
  <c r="E280" i="9"/>
  <c r="H196" i="9"/>
  <c r="H159" i="9"/>
  <c r="K255" i="9"/>
  <c r="E85" i="9"/>
  <c r="G43" i="3"/>
  <c r="L218" i="9"/>
  <c r="C104" i="9"/>
  <c r="E274" i="9"/>
  <c r="O119" i="9"/>
  <c r="C203" i="9"/>
  <c r="H28" i="9"/>
  <c r="C141" i="9"/>
  <c r="K63" i="9"/>
  <c r="C223" i="9"/>
  <c r="K260" i="9"/>
  <c r="H69" i="9"/>
  <c r="N105" i="9"/>
  <c r="O72" i="9"/>
  <c r="C80" i="9"/>
  <c r="C255" i="9"/>
  <c r="F250" i="9"/>
  <c r="C145" i="9"/>
  <c r="L256" i="9"/>
  <c r="E259" i="9"/>
  <c r="K178" i="9"/>
  <c r="F44" i="9"/>
  <c r="E161" i="9"/>
  <c r="I35" i="9"/>
  <c r="O107" i="9"/>
  <c r="E33" i="9"/>
  <c r="L108" i="9"/>
  <c r="O66" i="3"/>
  <c r="K16" i="3"/>
  <c r="C165" i="9"/>
  <c r="H108" i="9"/>
  <c r="H141" i="9"/>
  <c r="C49" i="9"/>
  <c r="N28" i="9"/>
  <c r="E104" i="9"/>
  <c r="C84" i="9"/>
  <c r="I235" i="9"/>
  <c r="F157" i="9"/>
  <c r="E90" i="9"/>
  <c r="F194" i="9"/>
  <c r="F101" i="9"/>
  <c r="K259" i="9"/>
  <c r="E136" i="9"/>
  <c r="L193" i="9"/>
  <c r="L184" i="9"/>
  <c r="O87" i="9"/>
  <c r="E261" i="9"/>
  <c r="K61" i="3"/>
  <c r="G66" i="3"/>
  <c r="N100" i="9"/>
  <c r="N112" i="9"/>
  <c r="N127" i="9"/>
  <c r="C136" i="9"/>
  <c r="O25" i="9"/>
  <c r="L32" i="9"/>
  <c r="H259" i="9"/>
  <c r="K35" i="3"/>
  <c r="K45" i="3"/>
  <c r="K236" i="9"/>
  <c r="H242" i="9"/>
  <c r="E26" i="9"/>
  <c r="C116" i="9"/>
  <c r="N233" i="9"/>
  <c r="H87" i="9"/>
  <c r="E34" i="9"/>
  <c r="C117" i="9"/>
  <c r="I139" i="9"/>
  <c r="F180" i="9"/>
  <c r="K225" i="9"/>
  <c r="F43" i="9"/>
  <c r="F162" i="9"/>
  <c r="E84" i="9"/>
  <c r="H237" i="9"/>
  <c r="G62" i="3"/>
  <c r="C24" i="9"/>
  <c r="I102" i="9"/>
  <c r="H239" i="9"/>
  <c r="E147" i="9"/>
  <c r="N256" i="9"/>
  <c r="C45" i="9"/>
  <c r="F37" i="9"/>
  <c r="H121" i="9"/>
  <c r="K84" i="9"/>
  <c r="H125" i="9"/>
  <c r="C279" i="9"/>
  <c r="F110" i="9"/>
  <c r="H144" i="9"/>
  <c r="I233" i="9"/>
  <c r="L261" i="9"/>
  <c r="K231" i="9"/>
  <c r="C102" i="9"/>
  <c r="N250" i="9"/>
  <c r="H155" i="9"/>
  <c r="L105" i="9"/>
  <c r="H153" i="9"/>
  <c r="K127" i="9"/>
  <c r="H67" i="9"/>
  <c r="L30" i="9"/>
  <c r="E38" i="9"/>
  <c r="C101" i="9"/>
  <c r="H223" i="9"/>
  <c r="H124" i="9"/>
  <c r="I269" i="9"/>
  <c r="E191" i="9"/>
  <c r="E197" i="9"/>
  <c r="F116" i="9"/>
  <c r="K69" i="3"/>
  <c r="C86" i="9"/>
  <c r="L274" i="9"/>
  <c r="I149" i="9"/>
  <c r="K163" i="9"/>
  <c r="N186" i="9"/>
  <c r="H270" i="9"/>
  <c r="H187" i="9"/>
  <c r="L213" i="9"/>
  <c r="I140" i="9"/>
  <c r="E83" i="9"/>
  <c r="C272" i="9"/>
  <c r="F267" i="9"/>
  <c r="C190" i="9"/>
  <c r="F126" i="9"/>
  <c r="F193" i="9"/>
  <c r="L49" i="9"/>
  <c r="N215" i="9"/>
  <c r="E152" i="9"/>
  <c r="O231" i="9"/>
  <c r="K24" i="9"/>
  <c r="H128" i="9"/>
  <c r="H162" i="9"/>
  <c r="I27" i="9"/>
  <c r="H45" i="9"/>
  <c r="O31" i="9"/>
  <c r="F66" i="9"/>
  <c r="I213" i="9"/>
  <c r="O143" i="9"/>
  <c r="O35" i="9"/>
  <c r="K8" i="5"/>
  <c r="N227" i="9"/>
  <c r="E89" i="9"/>
  <c r="K221" i="9"/>
  <c r="I118" i="9"/>
  <c r="G73" i="3"/>
  <c r="C177" i="9"/>
  <c r="K39" i="9"/>
  <c r="K19" i="3"/>
  <c r="H232" i="9"/>
  <c r="E192" i="9"/>
  <c r="E114" i="9"/>
  <c r="N279" i="9"/>
  <c r="E159" i="9"/>
  <c r="E127" i="9"/>
  <c r="C186" i="9"/>
  <c r="F107" i="9"/>
  <c r="C226" i="9"/>
  <c r="K191" i="9"/>
  <c r="K275" i="9"/>
  <c r="F125" i="9"/>
  <c r="N187" i="9"/>
  <c r="F201" i="9"/>
  <c r="L140" i="9"/>
  <c r="O43" i="9"/>
  <c r="F232" i="9"/>
  <c r="K204" i="9"/>
  <c r="E73" i="9"/>
  <c r="N26" i="9"/>
  <c r="L33" i="9"/>
  <c r="F217" i="9"/>
  <c r="F108" i="9"/>
  <c r="E217" i="9"/>
  <c r="N271" i="9"/>
  <c r="N197" i="9"/>
  <c r="I271" i="9"/>
  <c r="N137" i="9"/>
  <c r="G32" i="3"/>
  <c r="F60" i="9"/>
  <c r="O88" i="9"/>
  <c r="K17" i="5"/>
  <c r="E27" i="9"/>
  <c r="C78" i="9"/>
  <c r="I190" i="9"/>
  <c r="C222" i="9"/>
  <c r="H85" i="9"/>
  <c r="L182" i="9"/>
  <c r="O59" i="3"/>
  <c r="O262" i="9"/>
  <c r="E242" i="9"/>
  <c r="F90" i="9"/>
  <c r="I67" i="9"/>
  <c r="I25" i="9"/>
  <c r="N264" i="9"/>
  <c r="F163" i="9"/>
  <c r="E236" i="9"/>
  <c r="L194" i="9"/>
  <c r="I145" i="9"/>
  <c r="K29" i="9"/>
  <c r="L99" i="9"/>
  <c r="E256" i="9"/>
  <c r="H62" i="9"/>
  <c r="O40" i="9"/>
  <c r="F40" i="9"/>
  <c r="E148" i="9"/>
  <c r="C113" i="9"/>
  <c r="N194" i="9"/>
  <c r="E51" i="9"/>
  <c r="K23" i="9"/>
  <c r="K194" i="9"/>
  <c r="I116" i="9"/>
  <c r="O239" i="9"/>
  <c r="O278" i="9"/>
  <c r="K151" i="9"/>
  <c r="E271" i="9"/>
  <c r="I108" i="9"/>
  <c r="I119" i="9"/>
  <c r="O89" i="9"/>
  <c r="H176" i="9"/>
  <c r="K47" i="3"/>
  <c r="C174" i="9"/>
  <c r="O187" i="9"/>
  <c r="G57" i="3"/>
  <c r="O71" i="9"/>
  <c r="N101" i="9"/>
  <c r="G37" i="3"/>
  <c r="H265" i="9"/>
  <c r="L224" i="9"/>
  <c r="O200" i="9"/>
  <c r="E272" i="9"/>
  <c r="K200" i="9"/>
  <c r="C155" i="9"/>
  <c r="L80" i="9"/>
  <c r="O52" i="9"/>
  <c r="N189" i="9"/>
  <c r="H66" i="9"/>
  <c r="F261" i="9"/>
  <c r="F280" i="9"/>
  <c r="K18" i="3"/>
  <c r="K174" i="9"/>
  <c r="I186" i="9"/>
  <c r="O139" i="9"/>
  <c r="K177" i="9"/>
  <c r="L217" i="9"/>
  <c r="K86" i="9"/>
  <c r="L187" i="9"/>
  <c r="O66" i="9"/>
  <c r="K7" i="3"/>
  <c r="L37" i="9"/>
  <c r="N102" i="9"/>
  <c r="N275" i="9"/>
  <c r="O184" i="9"/>
  <c r="H220" i="9"/>
  <c r="E279" i="9"/>
  <c r="I154" i="9"/>
  <c r="K181" i="9"/>
  <c r="C271" i="9"/>
  <c r="L154" i="9"/>
  <c r="I160" i="9"/>
  <c r="K252" i="9"/>
  <c r="E213" i="9"/>
  <c r="I51" i="9"/>
  <c r="C23" i="9"/>
  <c r="I72" i="9"/>
  <c r="I105" i="9"/>
  <c r="N109" i="9"/>
  <c r="L23" i="9"/>
  <c r="I33" i="9"/>
  <c r="N64" i="9"/>
  <c r="E86" i="9"/>
  <c r="G47" i="3"/>
  <c r="I75" i="9"/>
  <c r="I176" i="9"/>
  <c r="C50" i="9"/>
  <c r="E238" i="9"/>
  <c r="H177" i="9"/>
  <c r="F268" i="9"/>
  <c r="I280" i="9"/>
  <c r="E234" i="9"/>
  <c r="H47" i="9"/>
  <c r="O31" i="3"/>
  <c r="K22" i="9"/>
  <c r="H27" i="9"/>
  <c r="E125" i="9"/>
  <c r="F106" i="9"/>
  <c r="F179" i="9"/>
  <c r="C176" i="9"/>
  <c r="F242" i="9"/>
  <c r="L87" i="9"/>
  <c r="K230" i="9"/>
  <c r="I81" i="9"/>
  <c r="O165" i="9"/>
  <c r="O32" i="3"/>
  <c r="F83" i="9"/>
  <c r="O235" i="9"/>
  <c r="L88" i="9"/>
  <c r="C230" i="9"/>
  <c r="E198" i="9"/>
  <c r="K40" i="9"/>
  <c r="O28" i="9"/>
  <c r="E87" i="9"/>
  <c r="F27" i="9"/>
  <c r="O106" i="9"/>
  <c r="H102" i="9"/>
  <c r="L120" i="9"/>
  <c r="L241" i="9"/>
  <c r="I80" i="9"/>
  <c r="L264" i="9"/>
  <c r="E124" i="9"/>
  <c r="N152" i="9"/>
  <c r="N99" i="9"/>
  <c r="I183" i="9"/>
  <c r="E72" i="9"/>
  <c r="N159" i="9"/>
  <c r="L152" i="9"/>
  <c r="K256" i="9"/>
  <c r="H101" i="9"/>
  <c r="G36" i="3"/>
  <c r="K190" i="9"/>
  <c r="E44" i="9"/>
  <c r="N90" i="9"/>
  <c r="H240" i="9"/>
  <c r="C38" i="9"/>
  <c r="K149" i="9"/>
  <c r="C238" i="9"/>
  <c r="K220" i="9"/>
  <c r="K23" i="5"/>
  <c r="C224" i="9"/>
  <c r="L106" i="9"/>
  <c r="H278" i="9"/>
  <c r="K254" i="9"/>
  <c r="H267" i="9"/>
  <c r="K269" i="9"/>
  <c r="I189" i="9"/>
  <c r="I204" i="9"/>
  <c r="O43" i="3"/>
  <c r="L219" i="9"/>
  <c r="G33" i="3"/>
  <c r="O71" i="3"/>
  <c r="N107" i="9"/>
  <c r="L160" i="9"/>
  <c r="K109" i="9"/>
  <c r="L185" i="9"/>
  <c r="N153" i="9"/>
  <c r="I226" i="9"/>
  <c r="C71" i="9"/>
  <c r="L69" i="9"/>
  <c r="K224" i="9"/>
  <c r="F38" i="9"/>
  <c r="E235" i="9"/>
  <c r="K124" i="9"/>
  <c r="E204" i="9"/>
  <c r="F216" i="9"/>
  <c r="O115" i="9"/>
  <c r="C60" i="9"/>
  <c r="K180" i="9"/>
  <c r="O275" i="9"/>
  <c r="I45" i="9"/>
  <c r="N61" i="9"/>
  <c r="C26" i="9"/>
  <c r="F270" i="9"/>
  <c r="N39" i="9"/>
  <c r="K57" i="3"/>
  <c r="I90" i="9"/>
  <c r="E68" i="9"/>
  <c r="K98" i="9"/>
  <c r="K33" i="9"/>
  <c r="H33" i="9"/>
  <c r="N253" i="9"/>
  <c r="E263" i="9"/>
  <c r="H269" i="9"/>
  <c r="O86" i="9"/>
  <c r="H81" i="9"/>
  <c r="I159" i="9"/>
  <c r="K20" i="5"/>
  <c r="I112" i="9"/>
  <c r="N221" i="9"/>
  <c r="C140" i="9"/>
  <c r="N45" i="9"/>
  <c r="K64" i="3"/>
  <c r="F22" i="9"/>
  <c r="F141" i="9"/>
  <c r="N85" i="9"/>
  <c r="F269" i="9"/>
  <c r="N166" i="9"/>
  <c r="I240" i="9"/>
  <c r="F156" i="9"/>
  <c r="H195" i="9"/>
  <c r="O50" i="9"/>
  <c r="N25" i="9"/>
  <c r="K24" i="5"/>
  <c r="E229" i="9"/>
  <c r="C233" i="9"/>
  <c r="H166" i="9"/>
  <c r="L70" i="9"/>
  <c r="F152" i="9"/>
  <c r="H192" i="9"/>
  <c r="K241" i="9"/>
  <c r="N265" i="9"/>
  <c r="N113" i="9"/>
  <c r="K214" i="9"/>
  <c r="O186" i="9"/>
  <c r="K240" i="9"/>
  <c r="L159" i="9"/>
  <c r="L189" i="9"/>
  <c r="I195" i="9"/>
  <c r="O118" i="9"/>
  <c r="F189" i="9"/>
  <c r="L142" i="9"/>
  <c r="O174" i="9"/>
  <c r="E264" i="9"/>
  <c r="C64" i="9"/>
  <c r="F117" i="9"/>
  <c r="N160" i="9"/>
  <c r="C122" i="9"/>
  <c r="H262" i="9"/>
  <c r="N190" i="9"/>
  <c r="E66" i="9"/>
  <c r="K10" i="5"/>
  <c r="K60" i="3"/>
  <c r="F74" i="9"/>
  <c r="L24" i="9"/>
  <c r="I262" i="9"/>
  <c r="K212" i="9"/>
  <c r="E182" i="9"/>
  <c r="L85" i="9"/>
  <c r="O56" i="3"/>
  <c r="F230" i="9"/>
  <c r="C138" i="9"/>
  <c r="I138" i="9"/>
  <c r="N232" i="9"/>
  <c r="O264" i="9"/>
  <c r="H145" i="9"/>
  <c r="H22" i="9"/>
  <c r="K276" i="9"/>
  <c r="C240" i="9"/>
  <c r="N72" i="9"/>
  <c r="C235" i="9"/>
  <c r="O226" i="9"/>
  <c r="L31" i="9"/>
  <c r="O23" i="9"/>
  <c r="N228" i="9"/>
  <c r="K103" i="9"/>
  <c r="L186" i="9"/>
  <c r="L75" i="9"/>
  <c r="H183" i="9"/>
  <c r="N276" i="9"/>
  <c r="C148" i="9"/>
  <c r="K22" i="5"/>
  <c r="I202" i="9"/>
  <c r="K62" i="9"/>
  <c r="L79" i="9"/>
  <c r="O213" i="9"/>
  <c r="O108" i="9"/>
  <c r="O24" i="9"/>
  <c r="K72" i="9"/>
  <c r="H40" i="9"/>
  <c r="L48" i="9"/>
  <c r="C106" i="9"/>
  <c r="L138" i="9"/>
  <c r="L177" i="9"/>
  <c r="L149" i="9"/>
  <c r="F159" i="9"/>
  <c r="E62" i="9"/>
  <c r="H161" i="9"/>
  <c r="C51" i="9"/>
  <c r="O280" i="9"/>
  <c r="N65" i="9"/>
  <c r="O128" i="9"/>
  <c r="E180" i="9"/>
  <c r="L73" i="9"/>
  <c r="O268" i="9"/>
  <c r="O137" i="9"/>
  <c r="K82" i="9"/>
  <c r="I258" i="9"/>
  <c r="E212" i="9"/>
  <c r="C189" i="9"/>
  <c r="O121" i="9"/>
  <c r="K123" i="9"/>
  <c r="L145" i="9"/>
  <c r="N179" i="9"/>
  <c r="O175" i="9"/>
  <c r="I266" i="9"/>
  <c r="I277" i="9"/>
  <c r="H65" i="9"/>
  <c r="C87" i="9"/>
  <c r="C242" i="9"/>
  <c r="L257" i="9"/>
  <c r="I76" i="9"/>
  <c r="L242" i="9"/>
  <c r="H216" i="9"/>
  <c r="E37" i="9"/>
  <c r="H127" i="9"/>
  <c r="N214" i="9"/>
  <c r="O33" i="9"/>
  <c r="H140" i="9"/>
  <c r="C153" i="9"/>
  <c r="I178" i="9"/>
  <c r="K49" i="3"/>
  <c r="H189" i="9"/>
  <c r="L234" i="9"/>
  <c r="L162" i="9"/>
  <c r="E239" i="9"/>
  <c r="N151" i="9"/>
  <c r="F151" i="9"/>
  <c r="I43" i="9"/>
  <c r="N47" i="9"/>
  <c r="C82" i="9"/>
  <c r="C142" i="9"/>
  <c r="I39" i="9"/>
  <c r="H51" i="9"/>
  <c r="I194" i="9"/>
  <c r="L237" i="9"/>
  <c r="O37" i="3"/>
  <c r="K264" i="9"/>
  <c r="C146" i="9"/>
  <c r="O78" i="9"/>
  <c r="L72" i="9"/>
  <c r="I252" i="9"/>
  <c r="H76" i="9"/>
  <c r="K65" i="3"/>
  <c r="C159" i="9"/>
  <c r="O271" i="9"/>
  <c r="F227" i="9"/>
  <c r="C179" i="9"/>
  <c r="N146" i="9"/>
  <c r="N222" i="9"/>
  <c r="O263" i="9"/>
  <c r="C254" i="9"/>
  <c r="L51" i="9"/>
  <c r="E199" i="9"/>
  <c r="O220" i="9"/>
  <c r="L50" i="9"/>
  <c r="E100" i="9"/>
  <c r="K192" i="9"/>
  <c r="K153" i="9"/>
  <c r="E140" i="9"/>
  <c r="K26" i="9"/>
  <c r="F203" i="9"/>
  <c r="L41" i="9"/>
  <c r="C212" i="9"/>
  <c r="L127" i="9"/>
  <c r="E143" i="9"/>
  <c r="L114" i="9"/>
  <c r="H158" i="9"/>
  <c r="E237" i="9"/>
  <c r="K229" i="9"/>
  <c r="N75" i="9"/>
  <c r="L47" i="9"/>
  <c r="O185" i="9"/>
  <c r="C41" i="9"/>
  <c r="L195" i="9"/>
  <c r="C280" i="9"/>
  <c r="K33" i="3"/>
  <c r="O70" i="3"/>
  <c r="F277" i="9"/>
  <c r="F255" i="9"/>
  <c r="H252" i="9"/>
  <c r="F184" i="9"/>
  <c r="I62" i="9"/>
  <c r="H266" i="9"/>
  <c r="I79" i="9"/>
  <c r="L103" i="9"/>
  <c r="K250" i="9"/>
  <c r="L116" i="9"/>
  <c r="F33" i="9"/>
  <c r="K44" i="3"/>
  <c r="C188" i="9"/>
  <c r="I155" i="9"/>
  <c r="L239" i="9"/>
  <c r="H113" i="9"/>
  <c r="G63" i="3"/>
  <c r="I192" i="9"/>
  <c r="K9" i="3"/>
  <c r="L253" i="9"/>
  <c r="E115" i="9"/>
  <c r="L267" i="9"/>
  <c r="E126" i="9"/>
  <c r="K102" i="9"/>
  <c r="L22" i="9"/>
  <c r="N216" i="9"/>
  <c r="G46" i="3"/>
  <c r="C98" i="9"/>
  <c r="I46" i="9"/>
  <c r="C228" i="9"/>
  <c r="N119" i="9"/>
  <c r="F251" i="9"/>
  <c r="L118" i="9"/>
  <c r="O261" i="9"/>
  <c r="C221" i="9"/>
  <c r="N161" i="9"/>
  <c r="K18" i="5"/>
  <c r="C156" i="9"/>
  <c r="O73" i="3"/>
  <c r="L38" i="9"/>
  <c r="O158" i="9"/>
  <c r="E187" i="9"/>
  <c r="E214" i="9"/>
  <c r="F177" i="9"/>
  <c r="K234" i="9"/>
  <c r="I278" i="9"/>
  <c r="F161" i="9"/>
  <c r="G70" i="3"/>
  <c r="C107" i="9"/>
  <c r="H122" i="9"/>
  <c r="I103" i="9"/>
  <c r="I36" i="9"/>
  <c r="F98" i="9"/>
  <c r="E22" i="9"/>
  <c r="L231" i="9"/>
  <c r="N202" i="9"/>
  <c r="F257" i="9"/>
  <c r="E109" i="9"/>
  <c r="N110" i="9"/>
  <c r="O237" i="9"/>
  <c r="C253" i="9"/>
  <c r="O195" i="9"/>
  <c r="N183" i="9"/>
  <c r="K156" i="9"/>
  <c r="I104" i="9"/>
  <c r="O269" i="9"/>
  <c r="I113" i="9"/>
  <c r="K75" i="9"/>
  <c r="K46" i="9"/>
  <c r="C103" i="9"/>
  <c r="O45" i="3"/>
  <c r="L143" i="9"/>
  <c r="C256" i="9"/>
  <c r="K70" i="9"/>
  <c r="L65" i="9"/>
  <c r="C40" i="9"/>
  <c r="K6" i="3"/>
  <c r="K218" i="9"/>
  <c r="L178" i="9"/>
  <c r="C137" i="9"/>
  <c r="K36" i="9"/>
  <c r="C213" i="9"/>
  <c r="H156" i="9"/>
  <c r="K52" i="9"/>
  <c r="E99" i="9"/>
  <c r="K141" i="9"/>
  <c r="F143" i="9"/>
  <c r="K15" i="3"/>
  <c r="K89" i="9"/>
  <c r="K31" i="9"/>
  <c r="N138" i="9"/>
  <c r="E156" i="9"/>
  <c r="H89" i="9"/>
  <c r="K71" i="3"/>
  <c r="O240" i="9"/>
  <c r="E60" i="9"/>
  <c r="H43" i="9"/>
  <c r="O267" i="9"/>
  <c r="O159" i="9"/>
  <c r="C241" i="9"/>
  <c r="O223" i="9"/>
  <c r="F154" i="9"/>
  <c r="O256" i="9"/>
  <c r="L250" i="9"/>
  <c r="F118" i="9"/>
  <c r="F78" i="9"/>
  <c r="N267" i="9"/>
  <c r="O141" i="9"/>
  <c r="K80" i="9"/>
  <c r="L82" i="9"/>
  <c r="I264" i="9"/>
  <c r="H251" i="9"/>
  <c r="E153" i="9"/>
  <c r="E176" i="9"/>
  <c r="I148" i="9"/>
  <c r="F150" i="9"/>
  <c r="H193" i="9"/>
  <c r="C269" i="9"/>
  <c r="N269" i="9"/>
  <c r="O228" i="9"/>
  <c r="H275" i="9"/>
  <c r="L64" i="9"/>
  <c r="K71" i="9"/>
  <c r="C218" i="9"/>
  <c r="L107" i="9"/>
  <c r="H138" i="9"/>
  <c r="N48" i="9"/>
  <c r="K48" i="3"/>
  <c r="F149" i="9"/>
  <c r="C123" i="9"/>
  <c r="E231" i="9"/>
  <c r="O125" i="9"/>
  <c r="L199" i="9"/>
  <c r="H186" i="9"/>
  <c r="E145" i="9"/>
  <c r="C52" i="9"/>
  <c r="K40" i="3"/>
  <c r="H268" i="9"/>
  <c r="E144" i="9"/>
  <c r="O83" i="9"/>
  <c r="O136" i="9"/>
  <c r="I146" i="9"/>
  <c r="K268" i="9"/>
  <c r="C118" i="9"/>
  <c r="N116" i="9"/>
  <c r="K30" i="9"/>
  <c r="C43" i="9"/>
  <c r="O152" i="9"/>
  <c r="I144" i="9"/>
  <c r="O102" i="9"/>
  <c r="C36" i="9"/>
  <c r="F236" i="9"/>
  <c r="C187" i="9"/>
  <c r="E77" i="9"/>
  <c r="F241" i="9"/>
  <c r="F35" i="9"/>
  <c r="N98" i="9"/>
  <c r="L34" i="9"/>
  <c r="O192" i="9"/>
  <c r="O146" i="9"/>
  <c r="H277" i="9"/>
  <c r="K196" i="9"/>
  <c r="O63" i="9"/>
  <c r="I279" i="9"/>
  <c r="I257" i="9"/>
  <c r="O38" i="9"/>
  <c r="H46" i="9"/>
  <c r="K27" i="9"/>
  <c r="I82" i="9"/>
  <c r="H83" i="9"/>
  <c r="I88" i="9"/>
  <c r="C112" i="9"/>
  <c r="E190" i="9"/>
  <c r="E276" i="9"/>
  <c r="L74" i="9"/>
  <c r="N88" i="9"/>
  <c r="I260" i="9"/>
  <c r="H136" i="9"/>
  <c r="K66" i="9"/>
  <c r="H30" i="9"/>
  <c r="N239" i="9"/>
  <c r="I174" i="9"/>
  <c r="F239" i="9"/>
  <c r="K222" i="9"/>
  <c r="K99" i="9"/>
  <c r="O109" i="9"/>
  <c r="K238" i="9"/>
  <c r="O44" i="3"/>
  <c r="E178" i="9"/>
  <c r="O257" i="9"/>
  <c r="L270" i="9"/>
  <c r="K46" i="3"/>
  <c r="N177" i="9"/>
  <c r="C143" i="9"/>
  <c r="C111" i="9"/>
  <c r="F70" i="9"/>
  <c r="N43" i="9"/>
  <c r="L136" i="9"/>
  <c r="C239" i="9"/>
  <c r="E80" i="9"/>
  <c r="G56" i="3"/>
  <c r="H32" i="9"/>
  <c r="O104" i="9"/>
  <c r="K143" i="9"/>
  <c r="O114" i="9"/>
  <c r="K106" i="9"/>
  <c r="F199" i="9"/>
  <c r="E142" i="9"/>
  <c r="F140" i="9"/>
  <c r="N73" i="9"/>
  <c r="O189" i="9"/>
  <c r="K202" i="9"/>
  <c r="L141" i="9"/>
  <c r="C105" i="9"/>
  <c r="C266" i="9"/>
  <c r="N121" i="9"/>
  <c r="I203" i="9"/>
  <c r="N115" i="9"/>
  <c r="K258" i="9"/>
  <c r="O82" i="9"/>
  <c r="I37" i="9"/>
  <c r="H264" i="9"/>
  <c r="I198" i="9"/>
  <c r="O274" i="9"/>
  <c r="E49" i="9"/>
  <c r="O85" i="9"/>
  <c r="L29" i="9"/>
  <c r="H68" i="9"/>
  <c r="H182" i="9"/>
  <c r="K74" i="3"/>
  <c r="K267" i="9"/>
  <c r="E220" i="9"/>
  <c r="N258" i="9"/>
  <c r="H178" i="9"/>
  <c r="H188" i="9"/>
  <c r="L61" i="9"/>
  <c r="C69" i="9"/>
  <c r="F166" i="9"/>
  <c r="H174" i="9"/>
  <c r="K31" i="3"/>
  <c r="F103" i="9"/>
  <c r="F266" i="9"/>
  <c r="L232" i="9"/>
  <c r="I52" i="9"/>
  <c r="H143" i="9"/>
  <c r="O45" i="9"/>
  <c r="N27" i="9"/>
  <c r="N76" i="9"/>
  <c r="N203" i="9"/>
  <c r="F197" i="9"/>
  <c r="L157" i="9"/>
  <c r="F123" i="9"/>
  <c r="E216" i="9"/>
  <c r="C162" i="9"/>
  <c r="O48" i="9"/>
  <c r="H179" i="9"/>
  <c r="C237" i="9"/>
  <c r="O49" i="9"/>
  <c r="O241" i="9"/>
  <c r="O199" i="9"/>
  <c r="O46" i="9"/>
  <c r="C200" i="9"/>
  <c r="I187" i="9"/>
  <c r="I61" i="9"/>
  <c r="L126" i="9"/>
  <c r="H215" i="9"/>
  <c r="I84" i="9"/>
  <c r="N224" i="9"/>
  <c r="C83" i="9"/>
  <c r="E45" i="9"/>
  <c r="I191" i="9"/>
  <c r="I109" i="9"/>
  <c r="O69" i="9"/>
  <c r="K111" i="9"/>
  <c r="F222" i="9"/>
  <c r="K116" i="9"/>
  <c r="O201" i="9"/>
  <c r="F81" i="9"/>
  <c r="H263" i="9"/>
  <c r="H34" i="9"/>
  <c r="K176" i="9"/>
  <c r="O212" i="9"/>
  <c r="K28" i="9"/>
  <c r="N140" i="9"/>
  <c r="K12" i="3"/>
  <c r="O266" i="9"/>
  <c r="N150" i="9"/>
  <c r="N162" i="9"/>
  <c r="H230" i="9"/>
  <c r="F80" i="9"/>
  <c r="G49" i="3"/>
  <c r="L258" i="9"/>
  <c r="H181" i="9"/>
  <c r="K43" i="3"/>
  <c r="I26" i="9"/>
  <c r="K138" i="9"/>
  <c r="N163" i="9"/>
  <c r="G71" i="3"/>
  <c r="C250" i="9"/>
  <c r="K235" i="9"/>
  <c r="H117" i="9"/>
  <c r="K16" i="5"/>
  <c r="F204" i="9"/>
  <c r="O251" i="9"/>
  <c r="H147" i="9"/>
  <c r="N87" i="9"/>
  <c r="I162" i="9"/>
  <c r="L197" i="9"/>
  <c r="H253" i="9"/>
  <c r="K70" i="3"/>
  <c r="E269" i="9"/>
  <c r="E74" i="9"/>
  <c r="N213" i="9"/>
  <c r="C215" i="9"/>
  <c r="O258" i="9"/>
  <c r="H235" i="9"/>
  <c r="E138" i="9"/>
  <c r="E188" i="9"/>
  <c r="I214" i="9"/>
  <c r="O120" i="9"/>
  <c r="N241" i="9"/>
  <c r="N41" i="9"/>
  <c r="C27" i="9"/>
  <c r="C151" i="9"/>
  <c r="O270" i="9"/>
  <c r="L26" i="9"/>
  <c r="F165" i="9"/>
  <c r="F52" i="9"/>
  <c r="I28" i="9"/>
  <c r="I121" i="9"/>
  <c r="N106" i="9"/>
  <c r="C197" i="9"/>
  <c r="K150" i="9"/>
  <c r="H63" i="9"/>
  <c r="F215" i="9"/>
  <c r="K262" i="9"/>
  <c r="C216" i="9"/>
  <c r="K14" i="5"/>
  <c r="L98" i="9"/>
  <c r="O232" i="9"/>
  <c r="O178" i="9"/>
  <c r="N147" i="9"/>
  <c r="L268" i="9"/>
  <c r="K193" i="9"/>
  <c r="N188" i="9"/>
  <c r="N180" i="9"/>
  <c r="I106" i="9"/>
  <c r="H250" i="9"/>
  <c r="F139" i="9"/>
  <c r="N184" i="9"/>
  <c r="N225" i="9"/>
  <c r="O70" i="9"/>
  <c r="F36" i="9"/>
  <c r="I222" i="9"/>
  <c r="I147" i="9"/>
  <c r="O182" i="9"/>
  <c r="C178" i="9"/>
  <c r="N238" i="9"/>
  <c r="D178" i="9" l="1"/>
  <c r="M178" i="9"/>
  <c r="G178" i="9"/>
  <c r="J178" i="9"/>
  <c r="L130" i="9"/>
  <c r="K130" i="9" s="1"/>
  <c r="J6" i="9" s="1"/>
  <c r="N14" i="5"/>
  <c r="L14" i="5"/>
  <c r="M14" i="5"/>
  <c r="G216" i="9"/>
  <c r="J216" i="9"/>
  <c r="D216" i="9"/>
  <c r="M216" i="9"/>
  <c r="J197" i="9"/>
  <c r="G197" i="9"/>
  <c r="D197" i="9"/>
  <c r="M197" i="9"/>
  <c r="J151" i="9"/>
  <c r="M151" i="9"/>
  <c r="G151" i="9"/>
  <c r="D151" i="9"/>
  <c r="M27" i="9"/>
  <c r="J27" i="9"/>
  <c r="G27" i="9"/>
  <c r="D27" i="9"/>
  <c r="D215" i="9"/>
  <c r="M215" i="9"/>
  <c r="G215" i="9"/>
  <c r="J215" i="9"/>
  <c r="N70" i="3"/>
  <c r="L70" i="3"/>
  <c r="M70" i="3"/>
  <c r="L16" i="5"/>
  <c r="N16" i="5"/>
  <c r="M16" i="5"/>
  <c r="C282" i="9"/>
  <c r="D250" i="9"/>
  <c r="M250" i="9"/>
  <c r="G250" i="9"/>
  <c r="J250" i="9"/>
  <c r="I71" i="3"/>
  <c r="H71" i="3"/>
  <c r="J71" i="3"/>
  <c r="L43" i="3"/>
  <c r="M43" i="3"/>
  <c r="N43" i="3"/>
  <c r="H49" i="3"/>
  <c r="I49" i="3"/>
  <c r="J49" i="3"/>
  <c r="N12" i="3"/>
  <c r="M12" i="3"/>
  <c r="L12" i="3"/>
  <c r="O244" i="9"/>
  <c r="N244" i="9" s="1"/>
  <c r="M10" i="9" s="1"/>
  <c r="D83" i="9"/>
  <c r="J83" i="9"/>
  <c r="M83" i="9"/>
  <c r="G83" i="9"/>
  <c r="D200" i="9"/>
  <c r="J200" i="9"/>
  <c r="M200" i="9"/>
  <c r="G200" i="9"/>
  <c r="J237" i="9"/>
  <c r="G237" i="9"/>
  <c r="M237" i="9"/>
  <c r="D237" i="9"/>
  <c r="D162" i="9"/>
  <c r="M162" i="9"/>
  <c r="J162" i="9"/>
  <c r="G162" i="9"/>
  <c r="L31" i="3"/>
  <c r="M31" i="3"/>
  <c r="N31" i="3"/>
  <c r="J69" i="9"/>
  <c r="D69" i="9"/>
  <c r="M69" i="9"/>
  <c r="G69" i="9"/>
  <c r="L74" i="3"/>
  <c r="N74" i="3"/>
  <c r="M74" i="3"/>
  <c r="M266" i="9"/>
  <c r="D266" i="9"/>
  <c r="J266" i="9"/>
  <c r="G266" i="9"/>
  <c r="J105" i="9"/>
  <c r="G105" i="9"/>
  <c r="D105" i="9"/>
  <c r="M105" i="9"/>
  <c r="J56" i="3"/>
  <c r="H56" i="3"/>
  <c r="I56" i="3"/>
  <c r="J239" i="9"/>
  <c r="M239" i="9"/>
  <c r="G239" i="9"/>
  <c r="D239" i="9"/>
  <c r="L168" i="9"/>
  <c r="K168" i="9" s="1"/>
  <c r="J12" i="9" s="1"/>
  <c r="J111" i="9"/>
  <c r="G111" i="9"/>
  <c r="D111" i="9"/>
  <c r="M111" i="9"/>
  <c r="J143" i="9"/>
  <c r="G143" i="9"/>
  <c r="M143" i="9"/>
  <c r="D143" i="9"/>
  <c r="M46" i="3"/>
  <c r="N46" i="3"/>
  <c r="L46" i="3"/>
  <c r="Q44" i="3"/>
  <c r="R44" i="3"/>
  <c r="P44" i="3"/>
  <c r="I206" i="9"/>
  <c r="H206" i="9" s="1"/>
  <c r="G8" i="9" s="1"/>
  <c r="M112" i="9"/>
  <c r="D112" i="9"/>
  <c r="G112" i="9"/>
  <c r="J112" i="9"/>
  <c r="D187" i="9"/>
  <c r="M187" i="9"/>
  <c r="G187" i="9"/>
  <c r="J187" i="9"/>
  <c r="J36" i="9"/>
  <c r="G36" i="9"/>
  <c r="D36" i="9"/>
  <c r="M36" i="9"/>
  <c r="D43" i="9"/>
  <c r="M43" i="9"/>
  <c r="J43" i="9"/>
  <c r="G43" i="9"/>
  <c r="J118" i="9"/>
  <c r="G118" i="9"/>
  <c r="M118" i="9"/>
  <c r="D118" i="9"/>
  <c r="O168" i="9"/>
  <c r="N168" i="9" s="1"/>
  <c r="M12" i="9" s="1"/>
  <c r="N40" i="3"/>
  <c r="M40" i="3"/>
  <c r="L40" i="3"/>
  <c r="G52" i="9"/>
  <c r="J52" i="9"/>
  <c r="D52" i="9"/>
  <c r="M52" i="9"/>
  <c r="M123" i="9"/>
  <c r="D123" i="9"/>
  <c r="J123" i="9"/>
  <c r="G123" i="9"/>
  <c r="N48" i="3"/>
  <c r="L48" i="3"/>
  <c r="M48" i="3"/>
  <c r="J218" i="9"/>
  <c r="G218" i="9"/>
  <c r="M218" i="9"/>
  <c r="D218" i="9"/>
  <c r="J269" i="9"/>
  <c r="D269" i="9"/>
  <c r="G269" i="9"/>
  <c r="M269" i="9"/>
  <c r="L282" i="9"/>
  <c r="K282" i="9" s="1"/>
  <c r="J14" i="9" s="1"/>
  <c r="D241" i="9"/>
  <c r="G241" i="9"/>
  <c r="M241" i="9"/>
  <c r="J241" i="9"/>
  <c r="N71" i="3"/>
  <c r="L71" i="3"/>
  <c r="M71" i="3"/>
  <c r="L15" i="3"/>
  <c r="N15" i="3"/>
  <c r="M15" i="3"/>
  <c r="M213" i="9"/>
  <c r="J213" i="9"/>
  <c r="D213" i="9"/>
  <c r="G213" i="9"/>
  <c r="D137" i="9"/>
  <c r="M137" i="9"/>
  <c r="J137" i="9"/>
  <c r="G137" i="9"/>
  <c r="N6" i="3"/>
  <c r="L6" i="3"/>
  <c r="M6" i="3"/>
  <c r="D40" i="9"/>
  <c r="M40" i="9"/>
  <c r="G40" i="9"/>
  <c r="J40" i="9"/>
  <c r="M256" i="9"/>
  <c r="D256" i="9"/>
  <c r="G256" i="9"/>
  <c r="J256" i="9"/>
  <c r="Q45" i="3"/>
  <c r="R45" i="3"/>
  <c r="P45" i="3"/>
  <c r="M103" i="9"/>
  <c r="J103" i="9"/>
  <c r="G103" i="9"/>
  <c r="D103" i="9"/>
  <c r="M253" i="9"/>
  <c r="J253" i="9"/>
  <c r="G253" i="9"/>
  <c r="D253" i="9"/>
  <c r="F130" i="9"/>
  <c r="E130" i="9" s="1"/>
  <c r="D6" i="9" s="1"/>
  <c r="G107" i="9"/>
  <c r="J107" i="9"/>
  <c r="M107" i="9"/>
  <c r="D107" i="9"/>
  <c r="H70" i="3"/>
  <c r="I70" i="3"/>
  <c r="J70" i="3"/>
  <c r="P73" i="3"/>
  <c r="R73" i="3"/>
  <c r="Q73" i="3"/>
  <c r="D156" i="9"/>
  <c r="M156" i="9"/>
  <c r="J156" i="9"/>
  <c r="G156" i="9"/>
  <c r="M18" i="5"/>
  <c r="N18" i="5"/>
  <c r="L18" i="5"/>
  <c r="D221" i="9"/>
  <c r="G221" i="9"/>
  <c r="J221" i="9"/>
  <c r="M221" i="9"/>
  <c r="D228" i="9"/>
  <c r="M228" i="9"/>
  <c r="G228" i="9"/>
  <c r="J228" i="9"/>
  <c r="G98" i="9"/>
  <c r="D98" i="9"/>
  <c r="C130" i="9"/>
  <c r="M98" i="9"/>
  <c r="J98" i="9"/>
  <c r="H46" i="3"/>
  <c r="J46" i="3"/>
  <c r="I46" i="3"/>
  <c r="L54" i="9"/>
  <c r="K54" i="9" s="1"/>
  <c r="J16" i="9" s="1"/>
  <c r="N9" i="3"/>
  <c r="L9" i="3"/>
  <c r="M9" i="3"/>
  <c r="H63" i="3"/>
  <c r="J63" i="3"/>
  <c r="I63" i="3"/>
  <c r="J188" i="9"/>
  <c r="G188" i="9"/>
  <c r="M188" i="9"/>
  <c r="D188" i="9"/>
  <c r="N44" i="3"/>
  <c r="L44" i="3"/>
  <c r="M44" i="3"/>
  <c r="P70" i="3"/>
  <c r="Q70" i="3"/>
  <c r="R70" i="3"/>
  <c r="N33" i="3"/>
  <c r="L33" i="3"/>
  <c r="M33" i="3"/>
  <c r="M280" i="9"/>
  <c r="G280" i="9"/>
  <c r="D280" i="9"/>
  <c r="J280" i="9"/>
  <c r="G41" i="9"/>
  <c r="D41" i="9"/>
  <c r="M41" i="9"/>
  <c r="J41" i="9"/>
  <c r="G212" i="9"/>
  <c r="C244" i="9"/>
  <c r="J212" i="9"/>
  <c r="M212" i="9"/>
  <c r="D212" i="9"/>
  <c r="J254" i="9"/>
  <c r="G254" i="9"/>
  <c r="M254" i="9"/>
  <c r="D254" i="9"/>
  <c r="J179" i="9"/>
  <c r="M179" i="9"/>
  <c r="D179" i="9"/>
  <c r="G179" i="9"/>
  <c r="M159" i="9"/>
  <c r="G159" i="9"/>
  <c r="D159" i="9"/>
  <c r="J159" i="9"/>
  <c r="M65" i="3"/>
  <c r="L65" i="3"/>
  <c r="N65" i="3"/>
  <c r="G146" i="9"/>
  <c r="D146" i="9"/>
  <c r="M146" i="9"/>
  <c r="J146" i="9"/>
  <c r="R37" i="3"/>
  <c r="P37" i="3"/>
  <c r="Q37" i="3"/>
  <c r="M142" i="9"/>
  <c r="G142" i="9"/>
  <c r="D142" i="9"/>
  <c r="J142" i="9"/>
  <c r="J82" i="9"/>
  <c r="G82" i="9"/>
  <c r="M82" i="9"/>
  <c r="D82" i="9"/>
  <c r="L49" i="3"/>
  <c r="N49" i="3"/>
  <c r="M49" i="3"/>
  <c r="D153" i="9"/>
  <c r="J153" i="9"/>
  <c r="G153" i="9"/>
  <c r="M153" i="9"/>
  <c r="G242" i="9"/>
  <c r="J242" i="9"/>
  <c r="D242" i="9"/>
  <c r="M242" i="9"/>
  <c r="D87" i="9"/>
  <c r="J87" i="9"/>
  <c r="G87" i="9"/>
  <c r="M87" i="9"/>
  <c r="M189" i="9"/>
  <c r="G189" i="9"/>
  <c r="D189" i="9"/>
  <c r="J189" i="9"/>
  <c r="J51" i="9"/>
  <c r="G51" i="9"/>
  <c r="D51" i="9"/>
  <c r="M51" i="9"/>
  <c r="G106" i="9"/>
  <c r="J106" i="9"/>
  <c r="D106" i="9"/>
  <c r="M106" i="9"/>
  <c r="L22" i="5"/>
  <c r="N22" i="5"/>
  <c r="M22" i="5"/>
  <c r="M148" i="9"/>
  <c r="J148" i="9"/>
  <c r="G148" i="9"/>
  <c r="D148" i="9"/>
  <c r="D235" i="9"/>
  <c r="J235" i="9"/>
  <c r="G235" i="9"/>
  <c r="M235" i="9"/>
  <c r="D240" i="9"/>
  <c r="G240" i="9"/>
  <c r="J240" i="9"/>
  <c r="M240" i="9"/>
  <c r="J138" i="9"/>
  <c r="G138" i="9"/>
  <c r="M138" i="9"/>
  <c r="D138" i="9"/>
  <c r="P56" i="3"/>
  <c r="R56" i="3"/>
  <c r="Q56" i="3"/>
  <c r="M60" i="3"/>
  <c r="L60" i="3"/>
  <c r="N60" i="3"/>
  <c r="L10" i="5"/>
  <c r="N10" i="5"/>
  <c r="M10" i="5"/>
  <c r="J122" i="9"/>
  <c r="M122" i="9"/>
  <c r="D122" i="9"/>
  <c r="G122" i="9"/>
  <c r="J64" i="9"/>
  <c r="G64" i="9"/>
  <c r="M64" i="9"/>
  <c r="D64" i="9"/>
  <c r="O206" i="9"/>
  <c r="N206" i="9" s="1"/>
  <c r="M8" i="9" s="1"/>
  <c r="M233" i="9"/>
  <c r="G233" i="9"/>
  <c r="J233" i="9"/>
  <c r="D233" i="9"/>
  <c r="N24" i="5"/>
  <c r="L24" i="5"/>
  <c r="M24" i="5"/>
  <c r="F54" i="9"/>
  <c r="L64" i="3"/>
  <c r="M64" i="3"/>
  <c r="N64" i="3"/>
  <c r="M140" i="9"/>
  <c r="D140" i="9"/>
  <c r="J140" i="9"/>
  <c r="G140" i="9"/>
  <c r="M20" i="5"/>
  <c r="N20" i="5"/>
  <c r="L20" i="5"/>
  <c r="L57" i="3"/>
  <c r="N57" i="3"/>
  <c r="M57" i="3"/>
  <c r="J26" i="9"/>
  <c r="D26" i="9"/>
  <c r="G26" i="9"/>
  <c r="M26" i="9"/>
  <c r="G60" i="9"/>
  <c r="J60" i="9"/>
  <c r="D60" i="9"/>
  <c r="C92" i="9"/>
  <c r="M60" i="9"/>
  <c r="J71" i="9"/>
  <c r="G71" i="9"/>
  <c r="D71" i="9"/>
  <c r="M71" i="9"/>
  <c r="Q71" i="3"/>
  <c r="R71" i="3"/>
  <c r="P71" i="3"/>
  <c r="J33" i="3"/>
  <c r="H33" i="3"/>
  <c r="I33" i="3"/>
  <c r="P43" i="3"/>
  <c r="R43" i="3"/>
  <c r="Q43" i="3"/>
  <c r="J224" i="9"/>
  <c r="D224" i="9"/>
  <c r="M224" i="9"/>
  <c r="G224" i="9"/>
  <c r="N23" i="5"/>
  <c r="L23" i="5"/>
  <c r="M23" i="5"/>
  <c r="G238" i="9"/>
  <c r="D238" i="9"/>
  <c r="J238" i="9"/>
  <c r="M238" i="9"/>
  <c r="M38" i="9"/>
  <c r="G38" i="9"/>
  <c r="D38" i="9"/>
  <c r="J38" i="9"/>
  <c r="J36" i="3"/>
  <c r="I36" i="3"/>
  <c r="H36" i="3"/>
  <c r="J230" i="9"/>
  <c r="G230" i="9"/>
  <c r="M230" i="9"/>
  <c r="D230" i="9"/>
  <c r="P32" i="3"/>
  <c r="R32" i="3"/>
  <c r="Q32" i="3"/>
  <c r="D176" i="9"/>
  <c r="M176" i="9"/>
  <c r="G176" i="9"/>
  <c r="J176" i="9"/>
  <c r="P31" i="3"/>
  <c r="R31" i="3"/>
  <c r="Q31" i="3"/>
  <c r="G50" i="9"/>
  <c r="M50" i="9"/>
  <c r="J50" i="9"/>
  <c r="D50" i="9"/>
  <c r="J47" i="3"/>
  <c r="H47" i="3"/>
  <c r="I47" i="3"/>
  <c r="G23" i="9"/>
  <c r="J23" i="9"/>
  <c r="D23" i="9"/>
  <c r="M23" i="9"/>
  <c r="G271" i="9"/>
  <c r="J271" i="9"/>
  <c r="M271" i="9"/>
  <c r="D271" i="9"/>
  <c r="N7" i="3"/>
  <c r="L7" i="3"/>
  <c r="M7" i="3"/>
  <c r="M18" i="3"/>
  <c r="L18" i="3"/>
  <c r="N18" i="3"/>
  <c r="J155" i="9"/>
  <c r="D155" i="9"/>
  <c r="M155" i="9"/>
  <c r="G155" i="9"/>
  <c r="J37" i="3"/>
  <c r="I37" i="3"/>
  <c r="H37" i="3"/>
  <c r="J57" i="3"/>
  <c r="I57" i="3"/>
  <c r="H57" i="3"/>
  <c r="G174" i="9"/>
  <c r="C206" i="9"/>
  <c r="J174" i="9"/>
  <c r="D174" i="9"/>
  <c r="M174" i="9"/>
  <c r="M47" i="3"/>
  <c r="N47" i="3"/>
  <c r="L47" i="3"/>
  <c r="G113" i="9"/>
  <c r="D113" i="9"/>
  <c r="M113" i="9"/>
  <c r="J113" i="9"/>
  <c r="P59" i="3"/>
  <c r="Q59" i="3"/>
  <c r="R59" i="3"/>
  <c r="M222" i="9"/>
  <c r="D222" i="9"/>
  <c r="J222" i="9"/>
  <c r="G222" i="9"/>
  <c r="G78" i="9"/>
  <c r="D78" i="9"/>
  <c r="M78" i="9"/>
  <c r="J78" i="9"/>
  <c r="M17" i="5"/>
  <c r="L17" i="5"/>
  <c r="N17" i="5"/>
  <c r="F92" i="9"/>
  <c r="E92" i="9" s="1"/>
  <c r="D4" i="9" s="1"/>
  <c r="I32" i="3"/>
  <c r="J32" i="3"/>
  <c r="H32" i="3"/>
  <c r="M226" i="9"/>
  <c r="J226" i="9"/>
  <c r="G226" i="9"/>
  <c r="D226" i="9"/>
  <c r="G186" i="9"/>
  <c r="J186" i="9"/>
  <c r="M186" i="9"/>
  <c r="D186" i="9"/>
  <c r="M19" i="3"/>
  <c r="N19" i="3"/>
  <c r="L19" i="3"/>
  <c r="G177" i="9"/>
  <c r="M177" i="9"/>
  <c r="J177" i="9"/>
  <c r="D177" i="9"/>
  <c r="H73" i="3"/>
  <c r="I73" i="3"/>
  <c r="J73" i="3"/>
  <c r="M8" i="5"/>
  <c r="L8" i="5"/>
  <c r="N8" i="5"/>
  <c r="M190" i="9"/>
  <c r="J190" i="9"/>
  <c r="G190" i="9"/>
  <c r="D190" i="9"/>
  <c r="D272" i="9"/>
  <c r="G272" i="9"/>
  <c r="M272" i="9"/>
  <c r="J272" i="9"/>
  <c r="M86" i="9"/>
  <c r="G86" i="9"/>
  <c r="J86" i="9"/>
  <c r="D86" i="9"/>
  <c r="N69" i="3"/>
  <c r="M69" i="3"/>
  <c r="L69" i="3"/>
  <c r="D101" i="9"/>
  <c r="G101" i="9"/>
  <c r="J101" i="9"/>
  <c r="M101" i="9"/>
  <c r="J102" i="9"/>
  <c r="G102" i="9"/>
  <c r="D102" i="9"/>
  <c r="M102" i="9"/>
  <c r="D279" i="9"/>
  <c r="G279" i="9"/>
  <c r="J279" i="9"/>
  <c r="M279" i="9"/>
  <c r="G45" i="9"/>
  <c r="D45" i="9"/>
  <c r="J45" i="9"/>
  <c r="M45" i="9"/>
  <c r="M24" i="9"/>
  <c r="G24" i="9"/>
  <c r="J24" i="9"/>
  <c r="D24" i="9"/>
  <c r="H62" i="3"/>
  <c r="I62" i="3"/>
  <c r="J62" i="3"/>
  <c r="M117" i="9"/>
  <c r="D117" i="9"/>
  <c r="G117" i="9"/>
  <c r="J117" i="9"/>
  <c r="J116" i="9"/>
  <c r="M116" i="9"/>
  <c r="D116" i="9"/>
  <c r="G116" i="9"/>
  <c r="M45" i="3"/>
  <c r="L45" i="3"/>
  <c r="N45" i="3"/>
  <c r="N35" i="3"/>
  <c r="L35" i="3"/>
  <c r="M35" i="3"/>
  <c r="M136" i="9"/>
  <c r="C168" i="9"/>
  <c r="D136" i="9"/>
  <c r="G136" i="9"/>
  <c r="J136" i="9"/>
  <c r="H66" i="3"/>
  <c r="J66" i="3"/>
  <c r="I66" i="3"/>
  <c r="L61" i="3"/>
  <c r="M61" i="3"/>
  <c r="N61" i="3"/>
  <c r="J84" i="9"/>
  <c r="M84" i="9"/>
  <c r="D84" i="9"/>
  <c r="G84" i="9"/>
  <c r="D49" i="9"/>
  <c r="M49" i="9"/>
  <c r="J49" i="9"/>
  <c r="G49" i="9"/>
  <c r="D165" i="9"/>
  <c r="J165" i="9"/>
  <c r="M165" i="9"/>
  <c r="G165" i="9"/>
  <c r="N16" i="3"/>
  <c r="M16" i="3"/>
  <c r="L16" i="3"/>
  <c r="R66" i="3"/>
  <c r="Q66" i="3"/>
  <c r="P66" i="3"/>
  <c r="D145" i="9"/>
  <c r="G145" i="9"/>
  <c r="J145" i="9"/>
  <c r="M145" i="9"/>
  <c r="F282" i="9"/>
  <c r="E282" i="9" s="1"/>
  <c r="D14" i="9" s="1"/>
  <c r="M255" i="9"/>
  <c r="J255" i="9"/>
  <c r="D255" i="9"/>
  <c r="G255" i="9"/>
  <c r="M80" i="9"/>
  <c r="D80" i="9"/>
  <c r="G80" i="9"/>
  <c r="J80" i="9"/>
  <c r="J223" i="9"/>
  <c r="G223" i="9"/>
  <c r="D223" i="9"/>
  <c r="M223" i="9"/>
  <c r="G141" i="9"/>
  <c r="M141" i="9"/>
  <c r="D141" i="9"/>
  <c r="J141" i="9"/>
  <c r="G203" i="9"/>
  <c r="D203" i="9"/>
  <c r="M203" i="9"/>
  <c r="J203" i="9"/>
  <c r="M104" i="9"/>
  <c r="J104" i="9"/>
  <c r="D104" i="9"/>
  <c r="G104" i="9"/>
  <c r="H43" i="3"/>
  <c r="I43" i="3"/>
  <c r="J43" i="3"/>
  <c r="G270" i="9"/>
  <c r="M270" i="9"/>
  <c r="J270" i="9"/>
  <c r="D270" i="9"/>
  <c r="M22" i="3"/>
  <c r="N22" i="3"/>
  <c r="L22" i="3"/>
  <c r="H61" i="3"/>
  <c r="I61" i="3"/>
  <c r="J61" i="3"/>
  <c r="D68" i="9"/>
  <c r="J68" i="9"/>
  <c r="G68" i="9"/>
  <c r="M68" i="9"/>
  <c r="G128" i="9"/>
  <c r="J128" i="9"/>
  <c r="D128" i="9"/>
  <c r="M128" i="9"/>
  <c r="M72" i="9"/>
  <c r="J72" i="9"/>
  <c r="D72" i="9"/>
  <c r="G72" i="9"/>
  <c r="I74" i="3"/>
  <c r="J74" i="3"/>
  <c r="H74" i="3"/>
  <c r="M50" i="3"/>
  <c r="L50" i="3"/>
  <c r="N50" i="3"/>
  <c r="D31" i="9"/>
  <c r="M31" i="9"/>
  <c r="G31" i="9"/>
  <c r="J31" i="9"/>
  <c r="M227" i="9"/>
  <c r="D227" i="9"/>
  <c r="G227" i="9"/>
  <c r="J227" i="9"/>
  <c r="M7" i="5"/>
  <c r="L7" i="5"/>
  <c r="N7" i="5"/>
  <c r="G234" i="9"/>
  <c r="D234" i="9"/>
  <c r="J234" i="9"/>
  <c r="M234" i="9"/>
  <c r="J59" i="3"/>
  <c r="I59" i="3"/>
  <c r="H59" i="3"/>
  <c r="P58" i="3"/>
  <c r="R58" i="3"/>
  <c r="Q58" i="3"/>
  <c r="I64" i="3"/>
  <c r="H64" i="3"/>
  <c r="J64" i="3"/>
  <c r="R41" i="3"/>
  <c r="P41" i="3"/>
  <c r="Q41" i="3"/>
  <c r="G183" i="9"/>
  <c r="J183" i="9"/>
  <c r="D183" i="9"/>
  <c r="M183" i="9"/>
  <c r="I35" i="3"/>
  <c r="H35" i="3"/>
  <c r="J35" i="3"/>
  <c r="M264" i="9"/>
  <c r="D264" i="9"/>
  <c r="J264" i="9"/>
  <c r="G264" i="9"/>
  <c r="G147" i="9"/>
  <c r="J147" i="9"/>
  <c r="D147" i="9"/>
  <c r="M147" i="9"/>
  <c r="G61" i="9"/>
  <c r="D61" i="9"/>
  <c r="J61" i="9"/>
  <c r="M61" i="9"/>
  <c r="G89" i="9"/>
  <c r="D89" i="9"/>
  <c r="J89" i="9"/>
  <c r="M89" i="9"/>
  <c r="J46" i="9"/>
  <c r="D46" i="9"/>
  <c r="M46" i="9"/>
  <c r="G46" i="9"/>
  <c r="P49" i="3"/>
  <c r="Q49" i="3"/>
  <c r="R49" i="3"/>
  <c r="D33" i="9"/>
  <c r="G33" i="9"/>
  <c r="J33" i="9"/>
  <c r="M33" i="9"/>
  <c r="M257" i="9"/>
  <c r="J257" i="9"/>
  <c r="D257" i="9"/>
  <c r="G257" i="9"/>
  <c r="M14" i="3"/>
  <c r="L14" i="3"/>
  <c r="N14" i="3"/>
  <c r="M38" i="3"/>
  <c r="N38" i="3"/>
  <c r="L38" i="3"/>
  <c r="G75" i="9"/>
  <c r="J75" i="9"/>
  <c r="M75" i="9"/>
  <c r="D75" i="9"/>
  <c r="G164" i="9"/>
  <c r="D164" i="9"/>
  <c r="J164" i="9"/>
  <c r="M164" i="9"/>
  <c r="M42" i="3"/>
  <c r="L42" i="3"/>
  <c r="N42" i="3"/>
  <c r="M265" i="9"/>
  <c r="D265" i="9"/>
  <c r="G265" i="9"/>
  <c r="J265" i="9"/>
  <c r="N67" i="3"/>
  <c r="M67" i="3"/>
  <c r="L67" i="3"/>
  <c r="R34" i="3"/>
  <c r="Q34" i="3"/>
  <c r="P34" i="3"/>
  <c r="O92" i="9"/>
  <c r="N92" i="9" s="1"/>
  <c r="M4" i="9" s="1"/>
  <c r="L32" i="3"/>
  <c r="N32" i="3"/>
  <c r="M32" i="3"/>
  <c r="M44" i="9"/>
  <c r="D44" i="9"/>
  <c r="G44" i="9"/>
  <c r="J44" i="9"/>
  <c r="G114" i="9"/>
  <c r="M114" i="9"/>
  <c r="J114" i="9"/>
  <c r="D114" i="9"/>
  <c r="R57" i="3"/>
  <c r="P57" i="3"/>
  <c r="Q57" i="3"/>
  <c r="G161" i="9"/>
  <c r="M161" i="9"/>
  <c r="D161" i="9"/>
  <c r="J161" i="9"/>
  <c r="M274" i="9"/>
  <c r="D274" i="9"/>
  <c r="J274" i="9"/>
  <c r="G274" i="9"/>
  <c r="P42" i="3"/>
  <c r="Q42" i="3"/>
  <c r="R42" i="3"/>
  <c r="J65" i="9"/>
  <c r="M65" i="9"/>
  <c r="G65" i="9"/>
  <c r="D65" i="9"/>
  <c r="H69" i="3"/>
  <c r="I69" i="3"/>
  <c r="J69" i="3"/>
  <c r="R36" i="3"/>
  <c r="P36" i="3"/>
  <c r="Q36" i="3"/>
  <c r="J68" i="3"/>
  <c r="I68" i="3"/>
  <c r="H68" i="3"/>
  <c r="M154" i="9"/>
  <c r="D154" i="9"/>
  <c r="G154" i="9"/>
  <c r="J154" i="9"/>
  <c r="M220" i="9"/>
  <c r="G220" i="9"/>
  <c r="J220" i="9"/>
  <c r="D220" i="9"/>
  <c r="J50" i="3"/>
  <c r="I50" i="3"/>
  <c r="H50" i="3"/>
  <c r="J275" i="9"/>
  <c r="M275" i="9"/>
  <c r="D275" i="9"/>
  <c r="G275" i="9"/>
  <c r="N72" i="3"/>
  <c r="L72" i="3"/>
  <c r="M72" i="3"/>
  <c r="Q60" i="3"/>
  <c r="R60" i="3"/>
  <c r="P60" i="3"/>
  <c r="P40" i="3"/>
  <c r="Q40" i="3"/>
  <c r="R40" i="3"/>
  <c r="J99" i="9"/>
  <c r="D99" i="9"/>
  <c r="M99" i="9"/>
  <c r="G99" i="9"/>
  <c r="H60" i="3"/>
  <c r="J60" i="3"/>
  <c r="I60" i="3"/>
  <c r="M125" i="9"/>
  <c r="D125" i="9"/>
  <c r="J125" i="9"/>
  <c r="G125" i="9"/>
  <c r="F206" i="9"/>
  <c r="E206" i="9" s="1"/>
  <c r="D8" i="9" s="1"/>
  <c r="L25" i="5"/>
  <c r="N25" i="5"/>
  <c r="M25" i="5"/>
  <c r="I168" i="9"/>
  <c r="H168" i="9" s="1"/>
  <c r="G12" i="9" s="1"/>
  <c r="G30" i="9"/>
  <c r="D30" i="9"/>
  <c r="J30" i="9"/>
  <c r="M30" i="9"/>
  <c r="P38" i="3"/>
  <c r="R38" i="3"/>
  <c r="Q38" i="3"/>
  <c r="N11" i="3"/>
  <c r="M11" i="3"/>
  <c r="L11" i="3"/>
  <c r="H48" i="3"/>
  <c r="J48" i="3"/>
  <c r="I48" i="3"/>
  <c r="J166" i="9"/>
  <c r="D166" i="9"/>
  <c r="M166" i="9"/>
  <c r="G166" i="9"/>
  <c r="I130" i="9"/>
  <c r="H130" i="9" s="1"/>
  <c r="G6" i="9" s="1"/>
  <c r="O130" i="9"/>
  <c r="N130" i="9" s="1"/>
  <c r="M6" i="9" s="1"/>
  <c r="D202" i="9"/>
  <c r="J202" i="9"/>
  <c r="G202" i="9"/>
  <c r="M202" i="9"/>
  <c r="L56" i="3"/>
  <c r="N56" i="3"/>
  <c r="M56" i="3"/>
  <c r="I244" i="9"/>
  <c r="H244" i="9" s="1"/>
  <c r="G10" i="9" s="1"/>
  <c r="M259" i="9"/>
  <c r="D259" i="9"/>
  <c r="J259" i="9"/>
  <c r="G259" i="9"/>
  <c r="Q69" i="3"/>
  <c r="R69" i="3"/>
  <c r="P69" i="3"/>
  <c r="M126" i="9"/>
  <c r="J126" i="9"/>
  <c r="D126" i="9"/>
  <c r="G126" i="9"/>
  <c r="L92" i="9"/>
  <c r="K92" i="9" s="1"/>
  <c r="J4" i="9" s="1"/>
  <c r="F168" i="9"/>
  <c r="E168" i="9" s="1"/>
  <c r="D12" i="9" s="1"/>
  <c r="J34" i="3"/>
  <c r="I34" i="3"/>
  <c r="H34" i="3"/>
  <c r="G62" i="9"/>
  <c r="J62" i="9"/>
  <c r="D62" i="9"/>
  <c r="M62" i="9"/>
  <c r="G34" i="9"/>
  <c r="D34" i="9"/>
  <c r="J34" i="9"/>
  <c r="M34" i="9"/>
  <c r="M25" i="9"/>
  <c r="J25" i="9"/>
  <c r="G25" i="9"/>
  <c r="D25" i="9"/>
  <c r="L41" i="3"/>
  <c r="M41" i="3"/>
  <c r="N41" i="3"/>
  <c r="N10" i="3"/>
  <c r="M10" i="3"/>
  <c r="L10" i="3"/>
  <c r="D90" i="9"/>
  <c r="M90" i="9"/>
  <c r="G90" i="9"/>
  <c r="J90" i="9"/>
  <c r="D229" i="9"/>
  <c r="J229" i="9"/>
  <c r="G229" i="9"/>
  <c r="M229" i="9"/>
  <c r="J267" i="9"/>
  <c r="D267" i="9"/>
  <c r="M267" i="9"/>
  <c r="G267" i="9"/>
  <c r="H39" i="3"/>
  <c r="I39" i="3"/>
  <c r="J39" i="3"/>
  <c r="G277" i="9"/>
  <c r="J277" i="9"/>
  <c r="M277" i="9"/>
  <c r="D277" i="9"/>
  <c r="L25" i="3"/>
  <c r="M25" i="3"/>
  <c r="N25" i="3"/>
  <c r="M79" i="9"/>
  <c r="D79" i="9"/>
  <c r="J79" i="9"/>
  <c r="G79" i="9"/>
  <c r="M12" i="5"/>
  <c r="L12" i="5"/>
  <c r="N12" i="5"/>
  <c r="D195" i="9"/>
  <c r="M195" i="9"/>
  <c r="J195" i="9"/>
  <c r="G195" i="9"/>
  <c r="F244" i="9"/>
  <c r="E244" i="9" s="1"/>
  <c r="D10" i="9" s="1"/>
  <c r="I54" i="9"/>
  <c r="H54" i="9" s="1"/>
  <c r="G16" i="9" s="1"/>
  <c r="M48" i="9"/>
  <c r="G48" i="9"/>
  <c r="D48" i="9"/>
  <c r="J48" i="9"/>
  <c r="M158" i="9"/>
  <c r="D158" i="9"/>
  <c r="J158" i="9"/>
  <c r="G158" i="9"/>
  <c r="D181" i="9"/>
  <c r="J181" i="9"/>
  <c r="M181" i="9"/>
  <c r="G181" i="9"/>
  <c r="J261" i="9"/>
  <c r="G261" i="9"/>
  <c r="D261" i="9"/>
  <c r="M261" i="9"/>
  <c r="J58" i="3"/>
  <c r="I58" i="3"/>
  <c r="H58" i="3"/>
  <c r="D73" i="9"/>
  <c r="G73" i="9"/>
  <c r="J73" i="9"/>
  <c r="M73" i="9"/>
  <c r="J160" i="9"/>
  <c r="G160" i="9"/>
  <c r="D160" i="9"/>
  <c r="M160" i="9"/>
  <c r="J88" i="9"/>
  <c r="D88" i="9"/>
  <c r="M88" i="9"/>
  <c r="G88" i="9"/>
  <c r="Q39" i="3"/>
  <c r="P39" i="3"/>
  <c r="R39" i="3"/>
  <c r="D260" i="9"/>
  <c r="J260" i="9"/>
  <c r="G260" i="9"/>
  <c r="M260" i="9"/>
  <c r="H45" i="3"/>
  <c r="J45" i="3"/>
  <c r="I45" i="3"/>
  <c r="P63" i="3"/>
  <c r="Q63" i="3"/>
  <c r="R63" i="3"/>
  <c r="M62" i="3"/>
  <c r="L62" i="3"/>
  <c r="N62" i="3"/>
  <c r="D127" i="9"/>
  <c r="J127" i="9"/>
  <c r="G127" i="9"/>
  <c r="M127" i="9"/>
  <c r="P46" i="3"/>
  <c r="R46" i="3"/>
  <c r="Q46" i="3"/>
  <c r="P35" i="3"/>
  <c r="R35" i="3"/>
  <c r="Q35" i="3"/>
  <c r="M75" i="3"/>
  <c r="L75" i="3"/>
  <c r="N75" i="3"/>
  <c r="D217" i="9"/>
  <c r="M217" i="9"/>
  <c r="J217" i="9"/>
  <c r="G217" i="9"/>
  <c r="M66" i="3"/>
  <c r="N66" i="3"/>
  <c r="L66" i="3"/>
  <c r="D110" i="9"/>
  <c r="G110" i="9"/>
  <c r="J110" i="9"/>
  <c r="M110" i="9"/>
  <c r="J185" i="9"/>
  <c r="G185" i="9"/>
  <c r="D185" i="9"/>
  <c r="M185" i="9"/>
  <c r="G42" i="9"/>
  <c r="J42" i="9"/>
  <c r="M42" i="9"/>
  <c r="D42" i="9"/>
  <c r="I31" i="3"/>
  <c r="H31" i="3"/>
  <c r="J31" i="3"/>
  <c r="J124" i="9"/>
  <c r="D124" i="9"/>
  <c r="M124" i="9"/>
  <c r="G124" i="9"/>
  <c r="G149" i="9"/>
  <c r="J149" i="9"/>
  <c r="D149" i="9"/>
  <c r="M149" i="9"/>
  <c r="M276" i="9"/>
  <c r="G276" i="9"/>
  <c r="J276" i="9"/>
  <c r="D276" i="9"/>
  <c r="J225" i="9"/>
  <c r="G225" i="9"/>
  <c r="D225" i="9"/>
  <c r="M225" i="9"/>
  <c r="M81" i="9"/>
  <c r="J81" i="9"/>
  <c r="D81" i="9"/>
  <c r="G81" i="9"/>
  <c r="D262" i="9"/>
  <c r="J262" i="9"/>
  <c r="G262" i="9"/>
  <c r="M262" i="9"/>
  <c r="J77" i="9"/>
  <c r="D77" i="9"/>
  <c r="G77" i="9"/>
  <c r="M77" i="9"/>
  <c r="J231" i="9"/>
  <c r="G231" i="9"/>
  <c r="M231" i="9"/>
  <c r="D231" i="9"/>
  <c r="G252" i="9"/>
  <c r="M252" i="9"/>
  <c r="D252" i="9"/>
  <c r="J252" i="9"/>
  <c r="H75" i="3"/>
  <c r="J75" i="3"/>
  <c r="I75" i="3"/>
  <c r="N59" i="3"/>
  <c r="M59" i="3"/>
  <c r="L59" i="3"/>
  <c r="J198" i="9"/>
  <c r="M198" i="9"/>
  <c r="D198" i="9"/>
  <c r="G198" i="9"/>
  <c r="H72" i="3"/>
  <c r="J72" i="3"/>
  <c r="I72" i="3"/>
  <c r="P72" i="3"/>
  <c r="R72" i="3"/>
  <c r="Q72" i="3"/>
  <c r="I38" i="3"/>
  <c r="H38" i="3"/>
  <c r="J38" i="3"/>
  <c r="R50" i="3"/>
  <c r="Q50" i="3"/>
  <c r="P50" i="3"/>
  <c r="P74" i="3"/>
  <c r="R74" i="3"/>
  <c r="Q74" i="3"/>
  <c r="G214" i="9"/>
  <c r="D214" i="9"/>
  <c r="J214" i="9"/>
  <c r="M214" i="9"/>
  <c r="G121" i="9"/>
  <c r="J121" i="9"/>
  <c r="D121" i="9"/>
  <c r="M121" i="9"/>
  <c r="D100" i="9"/>
  <c r="G100" i="9"/>
  <c r="M100" i="9"/>
  <c r="J100" i="9"/>
  <c r="J41" i="3"/>
  <c r="H41" i="3"/>
  <c r="I41" i="3"/>
  <c r="L39" i="3"/>
  <c r="M39" i="3"/>
  <c r="N39" i="3"/>
  <c r="D163" i="9"/>
  <c r="J163" i="9"/>
  <c r="M163" i="9"/>
  <c r="G163" i="9"/>
  <c r="D268" i="9"/>
  <c r="M268" i="9"/>
  <c r="G268" i="9"/>
  <c r="J268" i="9"/>
  <c r="M21" i="5"/>
  <c r="N21" i="5"/>
  <c r="L21" i="5"/>
  <c r="N34" i="3"/>
  <c r="L34" i="3"/>
  <c r="M34" i="3"/>
  <c r="M9" i="5"/>
  <c r="N9" i="5"/>
  <c r="L9" i="5"/>
  <c r="N63" i="3"/>
  <c r="M63" i="3"/>
  <c r="L63" i="3"/>
  <c r="G180" i="9"/>
  <c r="M180" i="9"/>
  <c r="J180" i="9"/>
  <c r="D180" i="9"/>
  <c r="G236" i="9"/>
  <c r="M236" i="9"/>
  <c r="D236" i="9"/>
  <c r="J236" i="9"/>
  <c r="G74" i="9"/>
  <c r="M74" i="9"/>
  <c r="J74" i="9"/>
  <c r="D74" i="9"/>
  <c r="N24" i="3"/>
  <c r="M24" i="3"/>
  <c r="L24" i="3"/>
  <c r="I42" i="3"/>
  <c r="J42" i="3"/>
  <c r="H42" i="3"/>
  <c r="M21" i="3"/>
  <c r="N21" i="3"/>
  <c r="L21" i="3"/>
  <c r="M23" i="3"/>
  <c r="N23" i="3"/>
  <c r="L23" i="3"/>
  <c r="L244" i="9"/>
  <c r="K244" i="9" s="1"/>
  <c r="J10" i="9" s="1"/>
  <c r="J65" i="3"/>
  <c r="H65" i="3"/>
  <c r="I65" i="3"/>
  <c r="R75" i="3"/>
  <c r="Q75" i="3"/>
  <c r="P75" i="3"/>
  <c r="J70" i="9"/>
  <c r="D70" i="9"/>
  <c r="M70" i="9"/>
  <c r="G70" i="9"/>
  <c r="G144" i="9"/>
  <c r="J144" i="9"/>
  <c r="D144" i="9"/>
  <c r="M144" i="9"/>
  <c r="D120" i="9"/>
  <c r="M120" i="9"/>
  <c r="G120" i="9"/>
  <c r="J120" i="9"/>
  <c r="Q62" i="3"/>
  <c r="P62" i="3"/>
  <c r="R62" i="3"/>
  <c r="J40" i="3"/>
  <c r="H40" i="3"/>
  <c r="I40" i="3"/>
  <c r="D109" i="9"/>
  <c r="J109" i="9"/>
  <c r="M109" i="9"/>
  <c r="G109" i="9"/>
  <c r="L13" i="5"/>
  <c r="M13" i="5"/>
  <c r="N13" i="5"/>
  <c r="J192" i="9"/>
  <c r="D192" i="9"/>
  <c r="M192" i="9"/>
  <c r="G192" i="9"/>
  <c r="J29" i="9"/>
  <c r="D29" i="9"/>
  <c r="M29" i="9"/>
  <c r="G29" i="9"/>
  <c r="M194" i="9"/>
  <c r="J194" i="9"/>
  <c r="D194" i="9"/>
  <c r="G194" i="9"/>
  <c r="Q33" i="3"/>
  <c r="P33" i="3"/>
  <c r="R33" i="3"/>
  <c r="J66" i="9"/>
  <c r="M66" i="9"/>
  <c r="G66" i="9"/>
  <c r="D66" i="9"/>
  <c r="M28" i="9"/>
  <c r="J28" i="9"/>
  <c r="D28" i="9"/>
  <c r="G28" i="9"/>
  <c r="M13" i="3"/>
  <c r="N13" i="3"/>
  <c r="L13" i="3"/>
  <c r="R65" i="3"/>
  <c r="P65" i="3"/>
  <c r="Q65" i="3"/>
  <c r="M152" i="9"/>
  <c r="J152" i="9"/>
  <c r="G152" i="9"/>
  <c r="D152" i="9"/>
  <c r="D67" i="9"/>
  <c r="J67" i="9"/>
  <c r="G67" i="9"/>
  <c r="M67" i="9"/>
  <c r="D273" i="9"/>
  <c r="G273" i="9"/>
  <c r="M273" i="9"/>
  <c r="J273" i="9"/>
  <c r="G157" i="9"/>
  <c r="M157" i="9"/>
  <c r="J157" i="9"/>
  <c r="D157" i="9"/>
  <c r="D85" i="9"/>
  <c r="G85" i="9"/>
  <c r="M85" i="9"/>
  <c r="J85" i="9"/>
  <c r="P48" i="3"/>
  <c r="R48" i="3"/>
  <c r="Q48" i="3"/>
  <c r="N37" i="3"/>
  <c r="M37" i="3"/>
  <c r="L37" i="3"/>
  <c r="M32" i="9"/>
  <c r="J32" i="9"/>
  <c r="D32" i="9"/>
  <c r="G32" i="9"/>
  <c r="M150" i="9"/>
  <c r="D150" i="9"/>
  <c r="G150" i="9"/>
  <c r="J150" i="9"/>
  <c r="G193" i="9"/>
  <c r="J193" i="9"/>
  <c r="D193" i="9"/>
  <c r="M193" i="9"/>
  <c r="Q68" i="3"/>
  <c r="R68" i="3"/>
  <c r="P68" i="3"/>
  <c r="G258" i="9"/>
  <c r="D258" i="9"/>
  <c r="M258" i="9"/>
  <c r="J258" i="9"/>
  <c r="G108" i="9"/>
  <c r="J108" i="9"/>
  <c r="M108" i="9"/>
  <c r="D108" i="9"/>
  <c r="J119" i="9"/>
  <c r="M119" i="9"/>
  <c r="D119" i="9"/>
  <c r="G119" i="9"/>
  <c r="N73" i="3"/>
  <c r="M73" i="3"/>
  <c r="L73" i="3"/>
  <c r="H67" i="3"/>
  <c r="J67" i="3"/>
  <c r="I67" i="3"/>
  <c r="L68" i="3"/>
  <c r="M68" i="3"/>
  <c r="N68" i="3"/>
  <c r="L17" i="3"/>
  <c r="N17" i="3"/>
  <c r="M17" i="3"/>
  <c r="G251" i="9"/>
  <c r="D251" i="9"/>
  <c r="J251" i="9"/>
  <c r="M251" i="9"/>
  <c r="D35" i="9"/>
  <c r="G35" i="9"/>
  <c r="M35" i="9"/>
  <c r="J35" i="9"/>
  <c r="P64" i="3"/>
  <c r="R64" i="3"/>
  <c r="Q64" i="3"/>
  <c r="G139" i="9"/>
  <c r="D139" i="9"/>
  <c r="J139" i="9"/>
  <c r="M139" i="9"/>
  <c r="I92" i="9"/>
  <c r="H92" i="9" s="1"/>
  <c r="G4" i="9" s="1"/>
  <c r="O282" i="9"/>
  <c r="N282" i="9" s="1"/>
  <c r="M14" i="9" s="1"/>
  <c r="J204" i="9"/>
  <c r="G204" i="9"/>
  <c r="D204" i="9"/>
  <c r="M204" i="9"/>
  <c r="M278" i="9"/>
  <c r="D278" i="9"/>
  <c r="G278" i="9"/>
  <c r="J278" i="9"/>
  <c r="P47" i="3"/>
  <c r="Q47" i="3"/>
  <c r="R47" i="3"/>
  <c r="L19" i="5"/>
  <c r="N19" i="5"/>
  <c r="M19" i="5"/>
  <c r="M219" i="9"/>
  <c r="D219" i="9"/>
  <c r="G219" i="9"/>
  <c r="J219" i="9"/>
  <c r="I44" i="3"/>
  <c r="J44" i="3"/>
  <c r="H44" i="3"/>
  <c r="M6" i="5"/>
  <c r="N6" i="5"/>
  <c r="L6" i="5"/>
  <c r="J201" i="9"/>
  <c r="M201" i="9"/>
  <c r="D201" i="9"/>
  <c r="G201" i="9"/>
  <c r="L206" i="9"/>
  <c r="K206" i="9" s="1"/>
  <c r="J8" i="9" s="1"/>
  <c r="J175" i="9"/>
  <c r="D175" i="9"/>
  <c r="G175" i="9"/>
  <c r="M175" i="9"/>
  <c r="M47" i="9"/>
  <c r="G47" i="9"/>
  <c r="D47" i="9"/>
  <c r="J47" i="9"/>
  <c r="M199" i="9"/>
  <c r="G199" i="9"/>
  <c r="J199" i="9"/>
  <c r="D199" i="9"/>
  <c r="M182" i="9"/>
  <c r="D182" i="9"/>
  <c r="G182" i="9"/>
  <c r="J182" i="9"/>
  <c r="I282" i="9"/>
  <c r="H282" i="9" s="1"/>
  <c r="G14" i="9" s="1"/>
  <c r="G37" i="9"/>
  <c r="D37" i="9"/>
  <c r="J37" i="9"/>
  <c r="M37" i="9"/>
  <c r="D76" i="9"/>
  <c r="J76" i="9"/>
  <c r="M76" i="9"/>
  <c r="G76" i="9"/>
  <c r="M39" i="9"/>
  <c r="J39" i="9"/>
  <c r="G39" i="9"/>
  <c r="D39" i="9"/>
  <c r="G63" i="9"/>
  <c r="M63" i="9"/>
  <c r="D63" i="9"/>
  <c r="J63" i="9"/>
  <c r="M36" i="3"/>
  <c r="N36" i="3"/>
  <c r="L36" i="3"/>
  <c r="J191" i="9"/>
  <c r="D191" i="9"/>
  <c r="G191" i="9"/>
  <c r="M191" i="9"/>
  <c r="O54" i="9"/>
  <c r="N54" i="9" s="1"/>
  <c r="M16" i="9" s="1"/>
  <c r="M58" i="3"/>
  <c r="L58" i="3"/>
  <c r="N58" i="3"/>
  <c r="R67" i="3"/>
  <c r="P67" i="3"/>
  <c r="Q67" i="3"/>
  <c r="M22" i="9"/>
  <c r="J22" i="9"/>
  <c r="G22" i="9"/>
  <c r="C54" i="9"/>
  <c r="D22" i="9"/>
  <c r="N15" i="5"/>
  <c r="M15" i="5"/>
  <c r="L15" i="5"/>
  <c r="D184" i="9"/>
  <c r="G184" i="9"/>
  <c r="J184" i="9"/>
  <c r="M184" i="9"/>
  <c r="N11" i="5"/>
  <c r="L11" i="5"/>
  <c r="M11" i="5"/>
  <c r="J196" i="9"/>
  <c r="G196" i="9"/>
  <c r="D196" i="9"/>
  <c r="M196" i="9"/>
  <c r="D115" i="9"/>
  <c r="G115" i="9"/>
  <c r="M115" i="9"/>
  <c r="J115" i="9"/>
  <c r="P61" i="3"/>
  <c r="R61" i="3"/>
  <c r="Q61" i="3"/>
  <c r="J232" i="9"/>
  <c r="D232" i="9"/>
  <c r="G232" i="9"/>
  <c r="M232" i="9"/>
  <c r="D263" i="9"/>
  <c r="G263" i="9"/>
  <c r="J263" i="9"/>
  <c r="M263" i="9"/>
  <c r="M8" i="3"/>
  <c r="N8" i="3"/>
  <c r="L8" i="3"/>
  <c r="M20" i="3"/>
  <c r="N20" i="3"/>
  <c r="L20" i="3"/>
  <c r="G54" i="9" l="1"/>
  <c r="J54" i="9"/>
  <c r="D54" i="9"/>
  <c r="M54" i="9"/>
  <c r="J168" i="9"/>
  <c r="M168" i="9"/>
  <c r="D206" i="9"/>
  <c r="M92" i="9"/>
  <c r="G92" i="9"/>
  <c r="D244" i="9"/>
  <c r="G244" i="9"/>
  <c r="J130" i="9"/>
  <c r="G130" i="9"/>
  <c r="D282" i="9"/>
  <c r="G168" i="9"/>
  <c r="J206" i="9"/>
  <c r="M244" i="9"/>
  <c r="M130" i="9"/>
  <c r="J282" i="9"/>
  <c r="D168" i="9"/>
  <c r="D92" i="9"/>
  <c r="B15" i="9"/>
  <c r="B4" i="9"/>
  <c r="B5" i="9"/>
  <c r="E54" i="9"/>
  <c r="D16" i="9" s="1"/>
  <c r="B12" i="9" s="1"/>
  <c r="B16" i="9"/>
  <c r="B6" i="9"/>
  <c r="B10" i="9"/>
  <c r="B7" i="9"/>
  <c r="B14" i="9"/>
  <c r="B11" i="9"/>
  <c r="B13" i="9"/>
  <c r="B3" i="9"/>
  <c r="J244" i="9"/>
  <c r="G282" i="9"/>
  <c r="M206" i="9"/>
  <c r="G206" i="9"/>
  <c r="J92" i="9"/>
  <c r="D130" i="9"/>
  <c r="M282" i="9"/>
  <c r="B9" i="9" l="1"/>
  <c r="B8" i="9"/>
</calcChain>
</file>

<file path=xl/sharedStrings.xml><?xml version="1.0" encoding="utf-8"?>
<sst xmlns="http://schemas.openxmlformats.org/spreadsheetml/2006/main" count="9750" uniqueCount="331">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</sst>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70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44287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" t="s">
        <v>3</v>
      </c>
      <c r="B2" s="255" t="s">
        <v>4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5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4" t="s">
        <v>7</v>
      </c>
      <c r="B3" s="261" t="s">
        <v>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5"/>
      <c r="I3" s="266"/>
      <c r="J3" s="4" t="s">
        <v>7</v>
      </c>
      <c r="K3" s="261" t="s">
        <v>9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1" t="s">
        <v>12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13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1" t="s">
        <v>16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5"/>
      <c r="I5" s="266"/>
      <c r="J5" s="4" t="s">
        <v>15</v>
      </c>
      <c r="K5" s="261" t="s">
        <v>17</v>
      </c>
      <c r="L5" s="262"/>
      <c r="M5" s="262"/>
      <c r="N5" s="262"/>
      <c r="O5" s="263"/>
    </row>
    <row r="6" spans="1:19">
      <c r="A6" s="4" t="s">
        <v>18</v>
      </c>
      <c r="B6" s="261" t="s">
        <v>19</v>
      </c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20</v>
      </c>
      <c r="L6" s="262"/>
      <c r="M6" s="262"/>
      <c r="N6" s="262"/>
      <c r="O6" s="263"/>
    </row>
    <row r="7" spans="1:19" ht="17.25" thickBot="1">
      <c r="A7" s="4" t="s">
        <v>21</v>
      </c>
      <c r="B7" s="261" t="s">
        <v>22</v>
      </c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5"/>
      <c r="I7" s="266"/>
      <c r="J7" s="4" t="s">
        <v>21</v>
      </c>
      <c r="K7" s="261" t="s">
        <v>23</v>
      </c>
      <c r="L7" s="262"/>
      <c r="M7" s="262"/>
      <c r="N7" s="262"/>
      <c r="O7" s="263"/>
    </row>
    <row r="8" spans="1:19" ht="17.25" thickBot="1">
      <c r="A8" s="4" t="s">
        <v>24</v>
      </c>
      <c r="B8" s="261" t="s">
        <v>25</v>
      </c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 t="s">
        <v>26</v>
      </c>
      <c r="L8" s="262"/>
      <c r="M8" s="262"/>
      <c r="N8" s="262"/>
      <c r="O8" s="263"/>
      <c r="Q8" s="249" t="s">
        <v>27</v>
      </c>
      <c r="R8" s="251"/>
    </row>
    <row r="9" spans="1:19" ht="17.25" thickBot="1">
      <c r="A9" s="4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5"/>
      <c r="I9" s="266"/>
      <c r="J9" s="4" t="s">
        <v>28</v>
      </c>
      <c r="K9" s="261" t="s">
        <v>263</v>
      </c>
      <c r="L9" s="262"/>
      <c r="M9" s="262"/>
      <c r="N9" s="262"/>
      <c r="O9" s="263"/>
      <c r="Q9" s="2" t="s">
        <v>29</v>
      </c>
      <c r="R9" s="6">
        <v>10</v>
      </c>
    </row>
    <row r="10" spans="1:19">
      <c r="A10" s="4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/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7" t="s">
        <v>32</v>
      </c>
      <c r="B11" s="267"/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/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11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271" t="s">
        <v>39</v>
      </c>
      <c r="B15" s="282" t="str">
        <f>TEXT($G$1, "[$-ko-KR]yyyy-mm-dd(ddd) ") &amp; "오전 00:00"</f>
        <v>2021-04-01(목) 오전 00:00</v>
      </c>
      <c r="C15" s="283"/>
      <c r="D15" s="272" t="str">
        <f>TEXT($G$1, "[$-ko-KR]yyyy-mm-dd(ddd) ") &amp; "오후 14:00"</f>
        <v>2021-04-01(목) 오후 14:00</v>
      </c>
      <c r="E15" s="273"/>
      <c r="F15" s="274"/>
      <c r="G15" s="272" t="str">
        <f>TEXT($G$1, "[$-ko-KR]yyyy-mm-dd(ddd) ") &amp; "오후 19:00"</f>
        <v>2021-04-01(목) 오후 19:00</v>
      </c>
      <c r="H15" s="273"/>
      <c r="I15" s="274"/>
      <c r="J15" s="272" t="str">
        <f>TEXT($G$1, "[$-ko-KR]yyyy-mm-dd(ddd) ") &amp; "오후 21:00"</f>
        <v>2021-04-01(목) 오후 21:00</v>
      </c>
      <c r="K15" s="273"/>
      <c r="L15" s="274"/>
      <c r="M15" s="272" t="str">
        <f>TEXT($G$1+1, "[$-ko-KR]yyyy-mm-dd(ddd) ") &amp; "오전 00:00"</f>
        <v>2021-04-02(금) 오전 00:00</v>
      </c>
      <c r="N15" s="273"/>
      <c r="O15" s="274"/>
      <c r="Q15" s="270"/>
      <c r="R15" s="270"/>
      <c r="S15" s="270"/>
    </row>
    <row r="16" spans="1:19" ht="17.25" customHeight="1" thickBot="1">
      <c r="A16" s="27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26" t="s">
        <v>42</v>
      </c>
      <c r="B37" s="306">
        <v>300000</v>
      </c>
      <c r="C37" s="30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11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293" t="s">
        <v>55</v>
      </c>
      <c r="B42" s="295" t="str">
        <f>TEXT($G$1, "[$-ko-KR]yyyy-mm-dd(ddd) ") &amp; "오전 00:00"</f>
        <v>2021-04-01(목) 오전 00:00</v>
      </c>
      <c r="C42" s="296"/>
      <c r="D42" s="272" t="str">
        <f>TEXT($G$1, "[$-ko-KR]yyyy-mm-dd(ddd) ") &amp; "오후 14:00"</f>
        <v>2021-04-01(목) 오후 14:00</v>
      </c>
      <c r="E42" s="273"/>
      <c r="F42" s="274"/>
      <c r="G42" s="272" t="str">
        <f>TEXT($G$1, "[$-ko-KR]yyyy-mm-dd(ddd) ") &amp; "오후 19:00"</f>
        <v>2021-04-01(목) 오후 19:00</v>
      </c>
      <c r="H42" s="273"/>
      <c r="I42" s="274"/>
      <c r="J42" s="272" t="str">
        <f>TEXT($G$1, "[$-ko-KR]yyyy-mm-dd(ddd) ") &amp; "오후 21:00"</f>
        <v>2021-04-01(목) 오후 21:00</v>
      </c>
      <c r="K42" s="273"/>
      <c r="L42" s="274"/>
      <c r="M42" s="272" t="str">
        <f>TEXT($G$1+1, "[$-ko-KR]yyyy-mm-dd(ddd) ") &amp; "오전 00:00"</f>
        <v>2021-04-02(금) 오전 00:00</v>
      </c>
      <c r="N42" s="273"/>
      <c r="O42" s="274"/>
      <c r="Q42" s="270"/>
      <c r="R42" s="270"/>
      <c r="S42" s="270"/>
    </row>
    <row r="43" spans="1:19" ht="17.25" customHeight="1" thickBot="1">
      <c r="A43" s="294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0"/>
      <c r="R44" s="270"/>
      <c r="S44" s="27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0"/>
      <c r="R45" s="270"/>
      <c r="S45" s="27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5"/>
      <c r="R46" s="275"/>
      <c r="S46" s="27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5"/>
      <c r="R47" s="275"/>
      <c r="S47" s="27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5"/>
      <c r="R48" s="275"/>
      <c r="S48" s="27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5"/>
      <c r="R49" s="275"/>
      <c r="S49" s="27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5"/>
      <c r="R50" s="275"/>
      <c r="S50" s="27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5"/>
      <c r="R51" s="275"/>
      <c r="S51" s="27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4"/>
      <c r="R53" s="285"/>
      <c r="S53" s="28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7"/>
      <c r="R54" s="288"/>
      <c r="S54" s="28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0"/>
      <c r="R55" s="291"/>
      <c r="S55" s="29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5"/>
      <c r="R56" s="275"/>
      <c r="S56" s="27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0"/>
      <c r="R57" s="270"/>
      <c r="S57" s="27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0"/>
      <c r="R58" s="270"/>
      <c r="S58" s="27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5"/>
      <c r="R59" s="275"/>
      <c r="S59" s="27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26" t="s">
        <v>270</v>
      </c>
      <c r="B64" s="306">
        <f>$B$37</f>
        <v>300000</v>
      </c>
      <c r="C64" s="30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11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293" t="s">
        <v>55</v>
      </c>
      <c r="B69" s="295" t="str">
        <f>TEXT($G$1, "[$-ko-KR]yyyy-mm-dd(ddd) ") &amp; "오전 00:00"</f>
        <v>2021-04-01(목) 오전 00:00</v>
      </c>
      <c r="C69" s="296"/>
      <c r="D69" s="272" t="str">
        <f>TEXT($G$1, "[$-ko-KR]yyyy-mm-dd(ddd) ") &amp; "오후 14:00"</f>
        <v>2021-04-01(목) 오후 14:00</v>
      </c>
      <c r="E69" s="273"/>
      <c r="F69" s="274"/>
      <c r="G69" s="272" t="str">
        <f>TEXT($G$1, "[$-ko-KR]yyyy-mm-dd(ddd) ") &amp; "오후 19:00"</f>
        <v>2021-04-01(목) 오후 19:00</v>
      </c>
      <c r="H69" s="273"/>
      <c r="I69" s="274"/>
      <c r="J69" s="272" t="str">
        <f>TEXT($G$1, "[$-ko-KR]yyyy-mm-dd(ddd) ") &amp; "오후 21:00"</f>
        <v>2021-04-01(목) 오후 21:00</v>
      </c>
      <c r="K69" s="273"/>
      <c r="L69" s="274"/>
      <c r="M69" s="272" t="str">
        <f>TEXT($G$1+1, "[$-ko-KR]yyyy-mm-dd(ddd) ") &amp; "오전 00:00"</f>
        <v>2021-04-02(금) 오전 00:00</v>
      </c>
      <c r="N69" s="273"/>
      <c r="O69" s="274"/>
      <c r="Q69" s="270"/>
      <c r="R69" s="270"/>
      <c r="S69" s="270"/>
    </row>
    <row r="70" spans="1:19" ht="17.25" thickBot="1">
      <c r="A70" s="294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0"/>
      <c r="R71" s="270"/>
      <c r="S71" s="27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0"/>
      <c r="R72" s="270"/>
      <c r="S72" s="27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5"/>
      <c r="R73" s="275"/>
      <c r="S73" s="27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5"/>
      <c r="R74" s="275"/>
      <c r="S74" s="27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5"/>
      <c r="R75" s="275"/>
      <c r="S75" s="27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5"/>
      <c r="R76" s="275"/>
      <c r="S76" s="27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5"/>
      <c r="R77" s="275"/>
      <c r="S77" s="27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5"/>
      <c r="R78" s="275"/>
      <c r="S78" s="27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4"/>
      <c r="R80" s="285"/>
      <c r="S80" s="28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7"/>
      <c r="R81" s="288"/>
      <c r="S81" s="28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0"/>
      <c r="R82" s="291"/>
      <c r="S82" s="29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5"/>
      <c r="R83" s="275"/>
      <c r="S83" s="27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0"/>
      <c r="R84" s="270"/>
      <c r="S84" s="27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0"/>
      <c r="R85" s="270"/>
      <c r="S85" s="27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5"/>
      <c r="R86" s="275"/>
      <c r="S86" s="27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5"/>
      <c r="R87" s="275"/>
      <c r="S87" s="27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5"/>
      <c r="R88" s="275"/>
      <c r="S88" s="27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7"/>
      <c r="R89" s="298"/>
      <c r="S89" s="29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0"/>
      <c r="R90" s="301"/>
      <c r="S90" s="302"/>
    </row>
    <row r="91" spans="1:19" ht="17.25" thickBot="1">
      <c r="A91" s="26" t="s">
        <v>270</v>
      </c>
      <c r="B91" s="306">
        <f>$B$37</f>
        <v>300000</v>
      </c>
      <c r="C91" s="30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11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293" t="s">
        <v>55</v>
      </c>
      <c r="B96" s="295" t="str">
        <f>TEXT($G$1, "[$-ko-KR]yyyy-mm-dd(ddd) ") &amp; "오전 00:00"</f>
        <v>2021-04-01(목) 오전 00:00</v>
      </c>
      <c r="C96" s="296"/>
      <c r="D96" s="272" t="str">
        <f>TEXT($G$1, "[$-ko-KR]yyyy-mm-dd(ddd) ") &amp; "오후 14:00"</f>
        <v>2021-04-01(목) 오후 14:00</v>
      </c>
      <c r="E96" s="273"/>
      <c r="F96" s="274"/>
      <c r="G96" s="272" t="str">
        <f>TEXT($G$1, "[$-ko-KR]yyyy-mm-dd(ddd) ") &amp; "오후 19:00"</f>
        <v>2021-04-01(목) 오후 19:00</v>
      </c>
      <c r="H96" s="273"/>
      <c r="I96" s="274"/>
      <c r="J96" s="272" t="str">
        <f>TEXT($G$1, "[$-ko-KR]yyyy-mm-dd(ddd) ") &amp; "오후 21:00"</f>
        <v>2021-04-01(목) 오후 21:00</v>
      </c>
      <c r="K96" s="273"/>
      <c r="L96" s="274"/>
      <c r="M96" s="272" t="str">
        <f>TEXT($G$1+1, "[$-ko-KR]yyyy-mm-dd(ddd) ") &amp; "오전 00:00"</f>
        <v>2021-04-02(금) 오전 00:00</v>
      </c>
      <c r="N96" s="273"/>
      <c r="O96" s="274"/>
      <c r="Q96" s="270"/>
      <c r="R96" s="270"/>
      <c r="S96" s="270"/>
    </row>
    <row r="97" spans="1:19" ht="17.25" thickBot="1">
      <c r="A97" s="294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0"/>
      <c r="R98" s="270"/>
      <c r="S98" s="27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0"/>
      <c r="R99" s="270"/>
      <c r="S99" s="27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5"/>
      <c r="R100" s="275"/>
      <c r="S100" s="27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5"/>
      <c r="R101" s="275"/>
      <c r="S101" s="27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5"/>
      <c r="R102" s="275"/>
      <c r="S102" s="27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5"/>
      <c r="R103" s="275"/>
      <c r="S103" s="27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5"/>
      <c r="R104" s="275"/>
      <c r="S104" s="27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5"/>
      <c r="R105" s="275"/>
      <c r="S105" s="27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4"/>
      <c r="R107" s="285"/>
      <c r="S107" s="28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7"/>
      <c r="R108" s="288"/>
      <c r="S108" s="28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0"/>
      <c r="R109" s="291"/>
      <c r="S109" s="29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5"/>
      <c r="R110" s="275"/>
      <c r="S110" s="27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0"/>
      <c r="R111" s="270"/>
      <c r="S111" s="27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0"/>
      <c r="R112" s="270"/>
      <c r="S112" s="27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5"/>
      <c r="R113" s="275"/>
      <c r="S113" s="27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5"/>
      <c r="R114" s="275"/>
      <c r="S114" s="27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5"/>
      <c r="R115" s="275"/>
      <c r="S115" s="27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7"/>
      <c r="R116" s="298"/>
      <c r="S116" s="29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0"/>
      <c r="R117" s="301"/>
      <c r="S117" s="302"/>
    </row>
    <row r="118" spans="1:19" ht="17.25" thickBot="1">
      <c r="A118" s="26" t="s">
        <v>270</v>
      </c>
      <c r="B118" s="306">
        <f>$B$37</f>
        <v>300000</v>
      </c>
      <c r="C118" s="30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11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293" t="s">
        <v>55</v>
      </c>
      <c r="B123" s="295" t="str">
        <f>TEXT($G$1, "[$-ko-KR]yyyy-mm-dd(ddd) ") &amp; "오전 00:00"</f>
        <v>2021-04-01(목) 오전 00:00</v>
      </c>
      <c r="C123" s="296"/>
      <c r="D123" s="272" t="str">
        <f>TEXT($G$1, "[$-ko-KR]yyyy-mm-dd(ddd) ") &amp; "오후 14:00"</f>
        <v>2021-04-01(목) 오후 14:00</v>
      </c>
      <c r="E123" s="273"/>
      <c r="F123" s="274"/>
      <c r="G123" s="272" t="str">
        <f>TEXT($G$1, "[$-ko-KR]yyyy-mm-dd(ddd) ") &amp; "오후 19:00"</f>
        <v>2021-04-01(목) 오후 19:00</v>
      </c>
      <c r="H123" s="273"/>
      <c r="I123" s="274"/>
      <c r="J123" s="272" t="str">
        <f>TEXT($G$1, "[$-ko-KR]yyyy-mm-dd(ddd) ") &amp; "오후 21:00"</f>
        <v>2021-04-01(목) 오후 21:00</v>
      </c>
      <c r="K123" s="273"/>
      <c r="L123" s="274"/>
      <c r="M123" s="272" t="str">
        <f>TEXT($G$1+1, "[$-ko-KR]yyyy-mm-dd(ddd) ") &amp; "오전 00:00"</f>
        <v>2021-04-02(금) 오전 00:00</v>
      </c>
      <c r="N123" s="273"/>
      <c r="O123" s="274"/>
      <c r="Q123" s="270"/>
      <c r="R123" s="270"/>
      <c r="S123" s="270"/>
    </row>
    <row r="124" spans="1:19" ht="17.25" thickBot="1">
      <c r="A124" s="294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0"/>
      <c r="R125" s="270"/>
      <c r="S125" s="27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0"/>
      <c r="R126" s="270"/>
      <c r="S126" s="27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5"/>
      <c r="R127" s="275"/>
      <c r="S127" s="27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5"/>
      <c r="R128" s="275"/>
      <c r="S128" s="27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5"/>
      <c r="R129" s="275"/>
      <c r="S129" s="27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5"/>
      <c r="R130" s="275"/>
      <c r="S130" s="27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5"/>
      <c r="R131" s="275"/>
      <c r="S131" s="27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5"/>
      <c r="R132" s="275"/>
      <c r="S132" s="27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4"/>
      <c r="R134" s="285"/>
      <c r="S134" s="28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7"/>
      <c r="R135" s="288"/>
      <c r="S135" s="28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0"/>
      <c r="R136" s="291"/>
      <c r="S136" s="29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5"/>
      <c r="R137" s="275"/>
      <c r="S137" s="27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0"/>
      <c r="R138" s="270"/>
      <c r="S138" s="27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0"/>
      <c r="R139" s="270"/>
      <c r="S139" s="27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5"/>
      <c r="R140" s="275"/>
      <c r="S140" s="27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26" t="s">
        <v>270</v>
      </c>
      <c r="B145" s="306">
        <f>$B$37</f>
        <v>300000</v>
      </c>
      <c r="C145" s="30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11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293" t="s">
        <v>55</v>
      </c>
      <c r="B150" s="295" t="str">
        <f>TEXT($G$1, "[$-ko-KR]yyyy-mm-dd(ddd) ") &amp; "오전 00:00"</f>
        <v>2021-04-01(목) 오전 00:00</v>
      </c>
      <c r="C150" s="296"/>
      <c r="D150" s="272" t="str">
        <f>TEXT($G$1, "[$-ko-KR]yyyy-mm-dd(ddd) ") &amp; "오후 14:00"</f>
        <v>2021-04-01(목) 오후 14:00</v>
      </c>
      <c r="E150" s="273"/>
      <c r="F150" s="274"/>
      <c r="G150" s="272" t="str">
        <f>TEXT($G$1, "[$-ko-KR]yyyy-mm-dd(ddd) ") &amp; "오후 19:00"</f>
        <v>2021-04-01(목) 오후 19:00</v>
      </c>
      <c r="H150" s="273"/>
      <c r="I150" s="274"/>
      <c r="J150" s="272" t="str">
        <f>TEXT($G$1, "[$-ko-KR]yyyy-mm-dd(ddd) ") &amp; "오후 21:00"</f>
        <v>2021-04-01(목) 오후 21:00</v>
      </c>
      <c r="K150" s="273"/>
      <c r="L150" s="274"/>
      <c r="M150" s="272" t="str">
        <f>TEXT($G$1+1, "[$-ko-KR]yyyy-mm-dd(ddd) ") &amp; "오전 00:00"</f>
        <v>2021-04-02(금) 오전 00:00</v>
      </c>
      <c r="N150" s="273"/>
      <c r="O150" s="274"/>
      <c r="Q150" s="270"/>
      <c r="R150" s="270"/>
      <c r="S150" s="270"/>
    </row>
    <row r="151" spans="1:19" ht="17.25" thickBot="1">
      <c r="A151" s="294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0"/>
      <c r="R152" s="270"/>
      <c r="S152" s="27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0"/>
      <c r="R153" s="270"/>
      <c r="S153" s="27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5"/>
      <c r="R154" s="275"/>
      <c r="S154" s="27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5"/>
      <c r="R155" s="275"/>
      <c r="S155" s="27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5"/>
      <c r="R156" s="275"/>
      <c r="S156" s="27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5"/>
      <c r="R157" s="275"/>
      <c r="S157" s="27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5"/>
      <c r="R158" s="275"/>
      <c r="S158" s="27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5"/>
      <c r="R159" s="275"/>
      <c r="S159" s="27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4"/>
      <c r="R161" s="285"/>
      <c r="S161" s="28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7"/>
      <c r="R162" s="288"/>
      <c r="S162" s="28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0"/>
      <c r="R163" s="291"/>
      <c r="S163" s="29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5"/>
      <c r="R164" s="275"/>
      <c r="S164" s="27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0"/>
      <c r="R165" s="270"/>
      <c r="S165" s="27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0"/>
      <c r="R166" s="270"/>
      <c r="S166" s="27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5"/>
      <c r="R167" s="275"/>
      <c r="S167" s="27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5"/>
      <c r="R168" s="275"/>
      <c r="S168" s="27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5"/>
      <c r="R169" s="275"/>
      <c r="S169" s="27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7"/>
      <c r="R170" s="298"/>
      <c r="S170" s="29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0"/>
      <c r="R171" s="301"/>
      <c r="S171" s="302"/>
    </row>
    <row r="172" spans="1:19" ht="17.25" thickBot="1">
      <c r="A172" s="26" t="s">
        <v>270</v>
      </c>
      <c r="B172" s="306">
        <f>$B$37</f>
        <v>300000</v>
      </c>
      <c r="C172" s="30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11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293" t="s">
        <v>55</v>
      </c>
      <c r="B177" s="295" t="str">
        <f>TEXT($G$1, "[$-ko-KR]yyyy-mm-dd(ddd) ") &amp; "오전 00:00"</f>
        <v>2021-04-01(목) 오전 00:00</v>
      </c>
      <c r="C177" s="296"/>
      <c r="D177" s="272" t="str">
        <f>TEXT($G$1, "[$-ko-KR]yyyy-mm-dd(ddd) ") &amp; "오후 14:00"</f>
        <v>2021-04-01(목) 오후 14:00</v>
      </c>
      <c r="E177" s="273"/>
      <c r="F177" s="274"/>
      <c r="G177" s="272" t="str">
        <f>TEXT($G$1, "[$-ko-KR]yyyy-mm-dd(ddd) ") &amp; "오후 19:00"</f>
        <v>2021-04-01(목) 오후 19:00</v>
      </c>
      <c r="H177" s="273"/>
      <c r="I177" s="274"/>
      <c r="J177" s="272" t="str">
        <f>TEXT($G$1, "[$-ko-KR]yyyy-mm-dd(ddd) ") &amp; "오후 21:00"</f>
        <v>2021-04-01(목) 오후 21:00</v>
      </c>
      <c r="K177" s="273"/>
      <c r="L177" s="274"/>
      <c r="M177" s="272" t="str">
        <f>TEXT($G$1+1, "[$-ko-KR]yyyy-mm-dd(ddd) ") &amp; "오전 00:00"</f>
        <v>2021-04-02(금) 오전 00:00</v>
      </c>
      <c r="N177" s="273"/>
      <c r="O177" s="274"/>
      <c r="Q177" s="270"/>
      <c r="R177" s="270"/>
      <c r="S177" s="270"/>
    </row>
    <row r="178" spans="1:19" ht="17.25" thickBot="1">
      <c r="A178" s="294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0"/>
      <c r="R179" s="270"/>
      <c r="S179" s="27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0"/>
      <c r="R180" s="270"/>
      <c r="S180" s="27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5"/>
      <c r="R181" s="275"/>
      <c r="S181" s="27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5"/>
      <c r="R182" s="275"/>
      <c r="S182" s="27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5"/>
      <c r="R183" s="275"/>
      <c r="S183" s="27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5"/>
      <c r="R184" s="275"/>
      <c r="S184" s="27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5"/>
      <c r="R185" s="275"/>
      <c r="S185" s="27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5"/>
      <c r="R186" s="275"/>
      <c r="S186" s="27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4"/>
      <c r="R188" s="285"/>
      <c r="S188" s="28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7"/>
      <c r="R189" s="288"/>
      <c r="S189" s="28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0"/>
      <c r="R190" s="291"/>
      <c r="S190" s="29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5"/>
      <c r="R191" s="275"/>
      <c r="S191" s="27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0"/>
      <c r="R192" s="270"/>
      <c r="S192" s="27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0"/>
      <c r="R193" s="270"/>
      <c r="S193" s="27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5"/>
      <c r="R194" s="275"/>
      <c r="S194" s="27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5"/>
      <c r="R195" s="275"/>
      <c r="S195" s="27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5"/>
      <c r="R196" s="275"/>
      <c r="S196" s="27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7"/>
      <c r="R197" s="298"/>
      <c r="S197" s="29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0"/>
      <c r="R198" s="301"/>
      <c r="S198" s="302"/>
    </row>
    <row r="199" spans="1:19" ht="17.25" thickBot="1">
      <c r="A199" s="26" t="s">
        <v>270</v>
      </c>
      <c r="B199" s="306">
        <f>$B$37</f>
        <v>300000</v>
      </c>
      <c r="C199" s="30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7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7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91" priority="157">
      <formula>AND($N17 &gt; 0, ISNUMBER($N17))</formula>
    </cfRule>
    <cfRule type="expression" dxfId="4690" priority="158">
      <formula>AND($N17 = 0 * ISNUMBER($N17))</formula>
    </cfRule>
    <cfRule type="expression" dxfId="4689" priority="159">
      <formula>AND($N17 &lt; 0, ISNUMBER($N17))</formula>
    </cfRule>
  </conditionalFormatting>
  <conditionalFormatting sqref="A17:F36">
    <cfRule type="expression" dxfId="4688" priority="166">
      <formula>AND($E17 &gt; 0, ISNUMBER($E17))</formula>
    </cfRule>
    <cfRule type="expression" dxfId="4687" priority="167">
      <formula>AND($E17 = 0 * ISNUMBER($E17))</formula>
    </cfRule>
    <cfRule type="expression" dxfId="4686" priority="168">
      <formula>AND($E17 &lt; 0, ISNUMBER($E17))</formula>
    </cfRule>
  </conditionalFormatting>
  <conditionalFormatting sqref="A17:C36 G17:I36">
    <cfRule type="expression" dxfId="4685" priority="163">
      <formula>AND($H17 &gt; 0, ISNUMBER($H17))</formula>
    </cfRule>
    <cfRule type="expression" dxfId="4684" priority="164">
      <formula>AND($H17 = 0 * ISNUMBER($H17))</formula>
    </cfRule>
    <cfRule type="expression" dxfId="4683" priority="165">
      <formula>AND($H17 &lt; 0, ISNUMBER($H17))</formula>
    </cfRule>
  </conditionalFormatting>
  <conditionalFormatting sqref="A17:C36 J17:L36">
    <cfRule type="expression" dxfId="4682" priority="160">
      <formula>AND($K17 &gt; 0, ISNUMBER($K17))</formula>
    </cfRule>
    <cfRule type="expression" dxfId="4681" priority="161">
      <formula>AND($K17 = 0 * ISNUMBER($K17))</formula>
    </cfRule>
    <cfRule type="expression" dxfId="4680" priority="162">
      <formula>AND($K17 &lt; 0, ISNUMBER($K17))</formula>
    </cfRule>
  </conditionalFormatting>
  <conditionalFormatting sqref="D15:F16 E37:F37">
    <cfRule type="expression" dxfId="4679" priority="154">
      <formula>$E$37 &gt; 0</formula>
    </cfRule>
    <cfRule type="expression" dxfId="4678" priority="155">
      <formula>$E$37 = 0</formula>
    </cfRule>
    <cfRule type="expression" dxfId="4677" priority="156">
      <formula>$E$37 &lt; 0</formula>
    </cfRule>
  </conditionalFormatting>
  <conditionalFormatting sqref="G15:I16 H37:I37">
    <cfRule type="expression" dxfId="4676" priority="151">
      <formula>$H$37 &gt; 0</formula>
    </cfRule>
    <cfRule type="expression" dxfId="4675" priority="152">
      <formula>$H$37 = 0</formula>
    </cfRule>
    <cfRule type="expression" dxfId="4674" priority="153">
      <formula>$H$37 &lt; 0</formula>
    </cfRule>
  </conditionalFormatting>
  <conditionalFormatting sqref="J15:L16 K37:L37">
    <cfRule type="expression" dxfId="4673" priority="148">
      <formula>$K$37 &gt; 0</formula>
    </cfRule>
    <cfRule type="expression" dxfId="4672" priority="149">
      <formula>$K$37 = 0</formula>
    </cfRule>
    <cfRule type="expression" dxfId="4671" priority="150">
      <formula>$K$37 &lt; 0</formula>
    </cfRule>
  </conditionalFormatting>
  <conditionalFormatting sqref="M15:O16 N37:O37">
    <cfRule type="expression" dxfId="4670" priority="145">
      <formula>$N$37 &gt; 0</formula>
    </cfRule>
    <cfRule type="expression" dxfId="4669" priority="146">
      <formula>$N$37 = 0</formula>
    </cfRule>
    <cfRule type="expression" dxfId="4668" priority="147">
      <formula>$N$37 &lt; 0</formula>
    </cfRule>
  </conditionalFormatting>
  <conditionalFormatting sqref="A44:C63 M44:O63">
    <cfRule type="expression" dxfId="4667" priority="133">
      <formula>AND($N44 &gt; 0, ISNUMBER($N44))</formula>
    </cfRule>
    <cfRule type="expression" dxfId="4666" priority="134">
      <formula>AND($N44 = 0 * ISNUMBER($N44))</formula>
    </cfRule>
    <cfRule type="expression" dxfId="4665" priority="135">
      <formula>AND($N44 &lt; 0, ISNUMBER($N44))</formula>
    </cfRule>
  </conditionalFormatting>
  <conditionalFormatting sqref="A44:F63">
    <cfRule type="expression" dxfId="4664" priority="142">
      <formula>AND($E44 &gt; 0, ISNUMBER($E44))</formula>
    </cfRule>
    <cfRule type="expression" dxfId="4663" priority="143">
      <formula>AND($E44 = 0 * ISNUMBER($E44))</formula>
    </cfRule>
    <cfRule type="expression" dxfId="4662" priority="144">
      <formula>AND($E44 &lt; 0, ISNUMBER($E44))</formula>
    </cfRule>
  </conditionalFormatting>
  <conditionalFormatting sqref="A44:C63 G44:I63">
    <cfRule type="expression" dxfId="4661" priority="139">
      <formula>AND($H44 &gt; 0, ISNUMBER($H44))</formula>
    </cfRule>
    <cfRule type="expression" dxfId="4660" priority="140">
      <formula>AND($H44 = 0 * ISNUMBER($H44))</formula>
    </cfRule>
    <cfRule type="expression" dxfId="4659" priority="141">
      <formula>AND($H44 &lt; 0, ISNUMBER($H44))</formula>
    </cfRule>
  </conditionalFormatting>
  <conditionalFormatting sqref="A44:C63 J44:L63">
    <cfRule type="expression" dxfId="4658" priority="136">
      <formula>AND($K44 &gt; 0, ISNUMBER($K44))</formula>
    </cfRule>
    <cfRule type="expression" dxfId="4657" priority="137">
      <formula>AND($K44 = 0 * ISNUMBER($K44))</formula>
    </cfRule>
    <cfRule type="expression" dxfId="4656" priority="138">
      <formula>AND($K44 &lt; 0, ISNUMBER($K44))</formula>
    </cfRule>
  </conditionalFormatting>
  <conditionalFormatting sqref="D42:F43 E64:F64">
    <cfRule type="expression" dxfId="4655" priority="130">
      <formula>$E$64 &gt; 0</formula>
    </cfRule>
    <cfRule type="expression" dxfId="4654" priority="131">
      <formula>$E$64 = 0</formula>
    </cfRule>
    <cfRule type="expression" dxfId="4653" priority="132">
      <formula>$E$64 &lt; 0</formula>
    </cfRule>
  </conditionalFormatting>
  <conditionalFormatting sqref="G42:I43 H64:I64">
    <cfRule type="expression" dxfId="4652" priority="127">
      <formula>$H$64 &gt; 0</formula>
    </cfRule>
    <cfRule type="expression" dxfId="4651" priority="128">
      <formula>$H$64 = 0</formula>
    </cfRule>
    <cfRule type="expression" dxfId="4650" priority="129">
      <formula>$H$64 &lt; 0</formula>
    </cfRule>
  </conditionalFormatting>
  <conditionalFormatting sqref="J42:L43 K64:L64">
    <cfRule type="expression" dxfId="4649" priority="124">
      <formula>$K$64 &gt; 0</formula>
    </cfRule>
    <cfRule type="expression" dxfId="4648" priority="125">
      <formula>$K$64 = 0</formula>
    </cfRule>
    <cfRule type="expression" dxfId="4647" priority="126">
      <formula>$K$64 &lt; 0</formula>
    </cfRule>
  </conditionalFormatting>
  <conditionalFormatting sqref="M42:O43 N64:O64">
    <cfRule type="expression" dxfId="4646" priority="121">
      <formula>$N$64 &gt; 0</formula>
    </cfRule>
    <cfRule type="expression" dxfId="4645" priority="122">
      <formula>$N$64 = 0</formula>
    </cfRule>
    <cfRule type="expression" dxfId="4644" priority="123">
      <formula>$N$64 &lt; 0</formula>
    </cfRule>
  </conditionalFormatting>
  <conditionalFormatting sqref="A71:C90 M71:O90">
    <cfRule type="expression" dxfId="4643" priority="109">
      <formula>AND($N71 &gt; 0, ISNUMBER($N71))</formula>
    </cfRule>
    <cfRule type="expression" dxfId="4642" priority="110">
      <formula>AND($N71 = 0 * ISNUMBER($N71))</formula>
    </cfRule>
    <cfRule type="expression" dxfId="4641" priority="111">
      <formula>AND($N71 &lt; 0, ISNUMBER($N71))</formula>
    </cfRule>
  </conditionalFormatting>
  <conditionalFormatting sqref="A71:F90">
    <cfRule type="expression" dxfId="4640" priority="118">
      <formula>AND($E71 &gt; 0, ISNUMBER($E71))</formula>
    </cfRule>
    <cfRule type="expression" dxfId="4639" priority="119">
      <formula>AND($E71 = 0 * ISNUMBER($E71))</formula>
    </cfRule>
    <cfRule type="expression" dxfId="4638" priority="120">
      <formula>AND($E71 &lt; 0, ISNUMBER($E71))</formula>
    </cfRule>
  </conditionalFormatting>
  <conditionalFormatting sqref="A71:C90 G71:I90">
    <cfRule type="expression" dxfId="4637" priority="115">
      <formula>AND($H71 &gt; 0, ISNUMBER($H71))</formula>
    </cfRule>
    <cfRule type="expression" dxfId="4636" priority="116">
      <formula>AND($H71 = 0 * ISNUMBER($H71))</formula>
    </cfRule>
    <cfRule type="expression" dxfId="4635" priority="117">
      <formula>AND($H71 &lt; 0, ISNUMBER($H71))</formula>
    </cfRule>
  </conditionalFormatting>
  <conditionalFormatting sqref="A71:C90 J71:L90">
    <cfRule type="expression" dxfId="4634" priority="112">
      <formula>AND($K71 &gt; 0, ISNUMBER($K71))</formula>
    </cfRule>
    <cfRule type="expression" dxfId="4633" priority="113">
      <formula>AND($K71 = 0 * ISNUMBER($K71))</formula>
    </cfRule>
    <cfRule type="expression" dxfId="4632" priority="114">
      <formula>AND($K71 &lt; 0, ISNUMBER($K71))</formula>
    </cfRule>
  </conditionalFormatting>
  <conditionalFormatting sqref="D69:F70 E91:F91">
    <cfRule type="expression" dxfId="4631" priority="106">
      <formula>$E$91 &gt; 0</formula>
    </cfRule>
    <cfRule type="expression" dxfId="4630" priority="107">
      <formula>$E$91 = 0</formula>
    </cfRule>
    <cfRule type="expression" dxfId="4629" priority="108">
      <formula>$E$91 &lt; 0</formula>
    </cfRule>
  </conditionalFormatting>
  <conditionalFormatting sqref="G69:I70 H91:I91">
    <cfRule type="expression" dxfId="4628" priority="103">
      <formula>$H$91 &gt; 0</formula>
    </cfRule>
    <cfRule type="expression" dxfId="4627" priority="104">
      <formula>$H$91 = 0</formula>
    </cfRule>
    <cfRule type="expression" dxfId="4626" priority="105">
      <formula>$H$91 &lt; 0</formula>
    </cfRule>
  </conditionalFormatting>
  <conditionalFormatting sqref="J69:L70 K91:L91">
    <cfRule type="expression" dxfId="4625" priority="100">
      <formula>$K$91 &gt; 0</formula>
    </cfRule>
    <cfRule type="expression" dxfId="4624" priority="101">
      <formula>$K$91 = 0</formula>
    </cfRule>
    <cfRule type="expression" dxfId="4623" priority="102">
      <formula>$K$91 &lt; 0</formula>
    </cfRule>
  </conditionalFormatting>
  <conditionalFormatting sqref="M69:O70 N91:O91">
    <cfRule type="expression" dxfId="4622" priority="97">
      <formula>$N$91 &gt; 0</formula>
    </cfRule>
    <cfRule type="expression" dxfId="4621" priority="98">
      <formula>$N$91 = 0</formula>
    </cfRule>
    <cfRule type="expression" dxfId="4620" priority="99">
      <formula>$N$91 &lt; 0</formula>
    </cfRule>
  </conditionalFormatting>
  <conditionalFormatting sqref="A98:C117 M98:O117">
    <cfRule type="expression" dxfId="4619" priority="85">
      <formula>AND($N98 &gt; 0, ISNUMBER($N98))</formula>
    </cfRule>
    <cfRule type="expression" dxfId="4618" priority="86">
      <formula>AND($N98 = 0 * ISNUMBER($N98))</formula>
    </cfRule>
    <cfRule type="expression" dxfId="4617" priority="87">
      <formula>AND($N98 &lt; 0, ISNUMBER($N98))</formula>
    </cfRule>
  </conditionalFormatting>
  <conditionalFormatting sqref="A98:F117">
    <cfRule type="expression" dxfId="4616" priority="94">
      <formula>AND($E98 &gt; 0, ISNUMBER($E98))</formula>
    </cfRule>
    <cfRule type="expression" dxfId="4615" priority="95">
      <formula>AND($E98 = 0 * ISNUMBER($E98))</formula>
    </cfRule>
    <cfRule type="expression" dxfId="4614" priority="96">
      <formula>AND($E98 &lt; 0, ISNUMBER($E98))</formula>
    </cfRule>
  </conditionalFormatting>
  <conditionalFormatting sqref="A98:C117 G98:I117">
    <cfRule type="expression" dxfId="4613" priority="91">
      <formula>AND($H98 &gt; 0, ISNUMBER($H98))</formula>
    </cfRule>
    <cfRule type="expression" dxfId="4612" priority="92">
      <formula>AND($H98 = 0 * ISNUMBER($H98))</formula>
    </cfRule>
    <cfRule type="expression" dxfId="4611" priority="93">
      <formula>AND($H98 &lt; 0, ISNUMBER($H98))</formula>
    </cfRule>
  </conditionalFormatting>
  <conditionalFormatting sqref="A98:C117 J98:L117">
    <cfRule type="expression" dxfId="4610" priority="88">
      <formula>AND($K98 &gt; 0, ISNUMBER($K98))</formula>
    </cfRule>
    <cfRule type="expression" dxfId="4609" priority="89">
      <formula>AND($K98 = 0 * ISNUMBER($K98))</formula>
    </cfRule>
    <cfRule type="expression" dxfId="4608" priority="90">
      <formula>AND($K98 &lt; 0, ISNUMBER($K98))</formula>
    </cfRule>
  </conditionalFormatting>
  <conditionalFormatting sqref="D96:F97 E118:F118">
    <cfRule type="expression" dxfId="4607" priority="82">
      <formula>$E$118 &gt; 0</formula>
    </cfRule>
    <cfRule type="expression" dxfId="4606" priority="83">
      <formula>$E$118 = 0</formula>
    </cfRule>
    <cfRule type="expression" dxfId="4605" priority="84">
      <formula>$E$118 &lt; 0</formula>
    </cfRule>
  </conditionalFormatting>
  <conditionalFormatting sqref="G96:I97 H118:I118">
    <cfRule type="expression" dxfId="4604" priority="79">
      <formula>$H$118 &gt; 0</formula>
    </cfRule>
    <cfRule type="expression" dxfId="4603" priority="80">
      <formula>$H$118 = 0</formula>
    </cfRule>
    <cfRule type="expression" dxfId="4602" priority="81">
      <formula>$H$118 &lt; 0</formula>
    </cfRule>
  </conditionalFormatting>
  <conditionalFormatting sqref="J96:L97 K118:L118">
    <cfRule type="expression" dxfId="4601" priority="76">
      <formula>$K$118 &gt; 0</formula>
    </cfRule>
    <cfRule type="expression" dxfId="4600" priority="77">
      <formula>$K$118 = 0</formula>
    </cfRule>
    <cfRule type="expression" dxfId="4599" priority="78">
      <formula>$K$118 &lt; 0</formula>
    </cfRule>
  </conditionalFormatting>
  <conditionalFormatting sqref="M96:O97 N118:O118">
    <cfRule type="expression" dxfId="4598" priority="73">
      <formula>$N$118 &gt; 0</formula>
    </cfRule>
    <cfRule type="expression" dxfId="4597" priority="74">
      <formula>$N$118 = 0</formula>
    </cfRule>
    <cfRule type="expression" dxfId="4596" priority="75">
      <formula>$N$118 &lt; 0</formula>
    </cfRule>
  </conditionalFormatting>
  <conditionalFormatting sqref="A125:C144 M125:O144">
    <cfRule type="expression" dxfId="4595" priority="61">
      <formula>AND($N125 &gt; 0, ISNUMBER($N125))</formula>
    </cfRule>
    <cfRule type="expression" dxfId="4594" priority="62">
      <formula>AND($N125 = 0 * ISNUMBER($N125))</formula>
    </cfRule>
    <cfRule type="expression" dxfId="4593" priority="63">
      <formula>AND($N125 &lt; 0, ISNUMBER($N125))</formula>
    </cfRule>
  </conditionalFormatting>
  <conditionalFormatting sqref="A125:F144">
    <cfRule type="expression" dxfId="4592" priority="70">
      <formula>AND($E125 &gt; 0, ISNUMBER($E125))</formula>
    </cfRule>
    <cfRule type="expression" dxfId="4591" priority="71">
      <formula>AND($E125 = 0 * ISNUMBER($E125))</formula>
    </cfRule>
    <cfRule type="expression" dxfId="4590" priority="72">
      <formula>AND($E125 &lt; 0, ISNUMBER($E125))</formula>
    </cfRule>
  </conditionalFormatting>
  <conditionalFormatting sqref="A125:C144 G125:I144">
    <cfRule type="expression" dxfId="4589" priority="67">
      <formula>AND($H125 &gt; 0, ISNUMBER($H125))</formula>
    </cfRule>
    <cfRule type="expression" dxfId="4588" priority="68">
      <formula>AND($H125 = 0 * ISNUMBER($H125))</formula>
    </cfRule>
    <cfRule type="expression" dxfId="4587" priority="69">
      <formula>AND($H125 &lt; 0, ISNUMBER($H125))</formula>
    </cfRule>
  </conditionalFormatting>
  <conditionalFormatting sqref="A125:C144 J125:L144">
    <cfRule type="expression" dxfId="4586" priority="64">
      <formula>AND($K125 &gt; 0, ISNUMBER($K125))</formula>
    </cfRule>
    <cfRule type="expression" dxfId="4585" priority="65">
      <formula>AND($K125 = 0 * ISNUMBER($K125))</formula>
    </cfRule>
    <cfRule type="expression" dxfId="4584" priority="66">
      <formula>AND($K125 &lt; 0, ISNUMBER($K125))</formula>
    </cfRule>
  </conditionalFormatting>
  <conditionalFormatting sqref="D123:F124 E145:F145">
    <cfRule type="expression" dxfId="4583" priority="58">
      <formula>$E$145 &gt; 0</formula>
    </cfRule>
    <cfRule type="expression" dxfId="4582" priority="59">
      <formula>$E$145 = 0</formula>
    </cfRule>
    <cfRule type="expression" dxfId="4581" priority="60">
      <formula>$E$145 &lt; 0</formula>
    </cfRule>
  </conditionalFormatting>
  <conditionalFormatting sqref="G123:I124 H145:I145">
    <cfRule type="expression" dxfId="4580" priority="55">
      <formula>$H$145 &gt; 0</formula>
    </cfRule>
    <cfRule type="expression" dxfId="4579" priority="56">
      <formula>$H$145 = 0</formula>
    </cfRule>
    <cfRule type="expression" dxfId="4578" priority="57">
      <formula>$H$145 &lt; 0</formula>
    </cfRule>
  </conditionalFormatting>
  <conditionalFormatting sqref="J123:L124 K145:L145">
    <cfRule type="expression" dxfId="4577" priority="52">
      <formula>$K$145 &gt; 0</formula>
    </cfRule>
    <cfRule type="expression" dxfId="4576" priority="53">
      <formula>$K$145 = 0</formula>
    </cfRule>
    <cfRule type="expression" dxfId="4575" priority="54">
      <formula>$K$145 &lt; 0</formula>
    </cfRule>
  </conditionalFormatting>
  <conditionalFormatting sqref="M123:O124 N145:O145">
    <cfRule type="expression" dxfId="4574" priority="49">
      <formula>$N$145 &gt; 0</formula>
    </cfRule>
    <cfRule type="expression" dxfId="4573" priority="50">
      <formula>$N$145 = 0</formula>
    </cfRule>
    <cfRule type="expression" dxfId="4572" priority="51">
      <formula>$N$145 &lt; 0</formula>
    </cfRule>
  </conditionalFormatting>
  <conditionalFormatting sqref="A152:C171 M152:O171">
    <cfRule type="expression" dxfId="4571" priority="37">
      <formula>AND($N152 &gt; 0, ISNUMBER($N152))</formula>
    </cfRule>
    <cfRule type="expression" dxfId="4570" priority="38">
      <formula>AND($N152 = 0 * ISNUMBER($N152))</formula>
    </cfRule>
    <cfRule type="expression" dxfId="4569" priority="39">
      <formula>AND($N152 &lt; 0, ISNUMBER($N152))</formula>
    </cfRule>
  </conditionalFormatting>
  <conditionalFormatting sqref="A152:F171">
    <cfRule type="expression" dxfId="4568" priority="46">
      <formula>AND($E152 &gt; 0, ISNUMBER($E152))</formula>
    </cfRule>
    <cfRule type="expression" dxfId="4567" priority="47">
      <formula>AND($E152 = 0 * ISNUMBER($E152))</formula>
    </cfRule>
    <cfRule type="expression" dxfId="4566" priority="48">
      <formula>AND($E152 &lt; 0, ISNUMBER($E152))</formula>
    </cfRule>
  </conditionalFormatting>
  <conditionalFormatting sqref="A152:C171 G152:I171">
    <cfRule type="expression" dxfId="4565" priority="43">
      <formula>AND($H152 &gt; 0, ISNUMBER($H152))</formula>
    </cfRule>
    <cfRule type="expression" dxfId="4564" priority="44">
      <formula>AND($H152 = 0 * ISNUMBER($H152))</formula>
    </cfRule>
    <cfRule type="expression" dxfId="4563" priority="45">
      <formula>AND($H152 &lt; 0, ISNUMBER($H152))</formula>
    </cfRule>
  </conditionalFormatting>
  <conditionalFormatting sqref="A152:C171 J152:L171">
    <cfRule type="expression" dxfId="4562" priority="40">
      <formula>AND($K152 &gt; 0, ISNUMBER($K152))</formula>
    </cfRule>
    <cfRule type="expression" dxfId="4561" priority="41">
      <formula>AND($K152 = 0 * ISNUMBER($K152))</formula>
    </cfRule>
    <cfRule type="expression" dxfId="4560" priority="42">
      <formula>AND($K152 &lt; 0, ISNUMBER($K152))</formula>
    </cfRule>
  </conditionalFormatting>
  <conditionalFormatting sqref="D150:F151 E172:F172">
    <cfRule type="expression" dxfId="4559" priority="34">
      <formula>$E$172 &gt; 0</formula>
    </cfRule>
    <cfRule type="expression" dxfId="4558" priority="35">
      <formula>$E$172 = 0</formula>
    </cfRule>
    <cfRule type="expression" dxfId="4557" priority="36">
      <formula>$E$172 &lt; 0</formula>
    </cfRule>
  </conditionalFormatting>
  <conditionalFormatting sqref="G150:I151 H172:I172">
    <cfRule type="expression" dxfId="4556" priority="31">
      <formula>$H$172 &gt; 0</formula>
    </cfRule>
    <cfRule type="expression" dxfId="4555" priority="32">
      <formula>$H$172 = 0</formula>
    </cfRule>
    <cfRule type="expression" dxfId="4554" priority="33">
      <formula>$H$172 &lt; 0</formula>
    </cfRule>
  </conditionalFormatting>
  <conditionalFormatting sqref="J150:L151 K172:L172">
    <cfRule type="expression" dxfId="4553" priority="28">
      <formula>$K$172 &gt; 0</formula>
    </cfRule>
    <cfRule type="expression" dxfId="4552" priority="29">
      <formula>$K$172 = 0</formula>
    </cfRule>
    <cfRule type="expression" dxfId="4551" priority="30">
      <formula>$K$172 &lt; 0</formula>
    </cfRule>
  </conditionalFormatting>
  <conditionalFormatting sqref="M150:O151 N172:O172">
    <cfRule type="expression" dxfId="4550" priority="25">
      <formula>$N$172 &gt; 0</formula>
    </cfRule>
    <cfRule type="expression" dxfId="4549" priority="26">
      <formula>$N$172 = 0</formula>
    </cfRule>
    <cfRule type="expression" dxfId="4548" priority="27">
      <formula>$N$172 &lt; 0</formula>
    </cfRule>
  </conditionalFormatting>
  <conditionalFormatting sqref="A179:C198 M179:O198">
    <cfRule type="expression" dxfId="4547" priority="13">
      <formula>AND($N179 &gt; 0, ISNUMBER($N179))</formula>
    </cfRule>
    <cfRule type="expression" dxfId="4546" priority="14">
      <formula>AND($N179 = 0 * ISNUMBER($N179))</formula>
    </cfRule>
    <cfRule type="expression" dxfId="4545" priority="15">
      <formula>AND($N179 &lt; 0, ISNUMBER($N179))</formula>
    </cfRule>
  </conditionalFormatting>
  <conditionalFormatting sqref="A179:F198">
    <cfRule type="expression" dxfId="4544" priority="22">
      <formula>AND($E179 &gt; 0, ISNUMBER($E179))</formula>
    </cfRule>
    <cfRule type="expression" dxfId="4543" priority="23">
      <formula>AND($E179 = 0 * ISNUMBER($E179))</formula>
    </cfRule>
    <cfRule type="expression" dxfId="4542" priority="24">
      <formula>AND($E179 &lt; 0, ISNUMBER($E179))</formula>
    </cfRule>
  </conditionalFormatting>
  <conditionalFormatting sqref="A179:C198 G179:I198">
    <cfRule type="expression" dxfId="4541" priority="19">
      <formula>AND($H179 &gt; 0, ISNUMBER($H179))</formula>
    </cfRule>
    <cfRule type="expression" dxfId="4540" priority="20">
      <formula>AND($H179 = 0 * ISNUMBER($H179))</formula>
    </cfRule>
    <cfRule type="expression" dxfId="4539" priority="21">
      <formula>AND($H179 &lt; 0, ISNUMBER($H179))</formula>
    </cfRule>
  </conditionalFormatting>
  <conditionalFormatting sqref="A179:C198 J179:L198">
    <cfRule type="expression" dxfId="4538" priority="16">
      <formula>AND($K179 &gt; 0, ISNUMBER($K179))</formula>
    </cfRule>
    <cfRule type="expression" dxfId="4537" priority="17">
      <formula>AND($K179 = 0 * ISNUMBER($K179))</formula>
    </cfRule>
    <cfRule type="expression" dxfId="4536" priority="18">
      <formula>AND($K179 &lt; 0, ISNUMBER($K179))</formula>
    </cfRule>
  </conditionalFormatting>
  <conditionalFormatting sqref="D177:F178 E199:F199">
    <cfRule type="expression" dxfId="4535" priority="10">
      <formula>$E$199 &gt; 0</formula>
    </cfRule>
    <cfRule type="expression" dxfId="4534" priority="11">
      <formula>$E$199 = 0</formula>
    </cfRule>
    <cfRule type="expression" dxfId="4533" priority="12">
      <formula>$E$199 &lt; 0</formula>
    </cfRule>
  </conditionalFormatting>
  <conditionalFormatting sqref="G177:I178 H199:I199">
    <cfRule type="expression" dxfId="4532" priority="7">
      <formula>$H$199 &gt; 0</formula>
    </cfRule>
    <cfRule type="expression" dxfId="4531" priority="8">
      <formula>$H$199 = 0</formula>
    </cfRule>
    <cfRule type="expression" dxfId="4530" priority="9">
      <formula>$H$199 &lt; 0</formula>
    </cfRule>
  </conditionalFormatting>
  <conditionalFormatting sqref="J177:L178 K199:L199">
    <cfRule type="expression" dxfId="4529" priority="4">
      <formula>$K$199 &gt; 0</formula>
    </cfRule>
    <cfRule type="expression" dxfId="4528" priority="5">
      <formula>$K$199 = 0</formula>
    </cfRule>
    <cfRule type="expression" dxfId="4527" priority="6">
      <formula>$K$199 &lt; 0</formula>
    </cfRule>
  </conditionalFormatting>
  <conditionalFormatting sqref="M177:O178 N199:O199">
    <cfRule type="expression" dxfId="4526" priority="1">
      <formula>$N$199 &gt; 0</formula>
    </cfRule>
    <cfRule type="expression" dxfId="4525" priority="2">
      <formula>$N$199 = 0</formula>
    </cfRule>
    <cfRule type="expression" dxfId="45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44440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16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2021-09-01(수) 오전 00:00</v>
      </c>
      <c r="C15" s="316"/>
      <c r="D15" s="272" t="str">
        <f>TEXT($G$1, "[$-ko-KR]yyyy-mm-dd(ddd) ") &amp; "오후 14:00"</f>
        <v>2021-09-01(수) 오후 14:00</v>
      </c>
      <c r="E15" s="273"/>
      <c r="F15" s="274"/>
      <c r="G15" s="272" t="str">
        <f>TEXT($G$1, "[$-ko-KR]yyyy-mm-dd(ddd) ") &amp; "오후 19:00"</f>
        <v>2021-09-01(수) 오후 19:00</v>
      </c>
      <c r="H15" s="273"/>
      <c r="I15" s="274"/>
      <c r="J15" s="272" t="str">
        <f>TEXT($G$1, "[$-ko-KR]yyyy-mm-dd(ddd) ") &amp; "오후 21:00"</f>
        <v>2021-09-01(수) 오후 21:00</v>
      </c>
      <c r="K15" s="273"/>
      <c r="L15" s="274"/>
      <c r="M15" s="272" t="str">
        <f>TEXT($G$1+1, "[$-ko-KR]yyyy-mm-dd(ddd) ") &amp; "오전 00:00"</f>
        <v>2021-09-02(목)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16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2021-09-01(수) 오전 00:00</v>
      </c>
      <c r="C42" s="313"/>
      <c r="D42" s="272" t="str">
        <f>TEXT($G$1, "[$-ko-KR]yyyy-mm-dd(ddd) ") &amp; "오후 14:00"</f>
        <v>2021-09-01(수) 오후 14:00</v>
      </c>
      <c r="E42" s="273"/>
      <c r="F42" s="274"/>
      <c r="G42" s="272" t="str">
        <f>TEXT($G$1, "[$-ko-KR]yyyy-mm-dd(ddd) ") &amp; "오후 19:00"</f>
        <v>2021-09-01(수) 오후 19:00</v>
      </c>
      <c r="H42" s="273"/>
      <c r="I42" s="274"/>
      <c r="J42" s="272" t="str">
        <f>TEXT($G$1, "[$-ko-KR]yyyy-mm-dd(ddd) ") &amp; "오후 21:00"</f>
        <v>2021-09-01(수) 오후 21:00</v>
      </c>
      <c r="K42" s="273"/>
      <c r="L42" s="274"/>
      <c r="M42" s="272" t="str">
        <f>TEXT($G$1+1, "[$-ko-KR]yyyy-mm-dd(ddd) ") &amp; "오전 00:00"</f>
        <v>2021-09-02(목)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0"/>
      <c r="R44" s="270"/>
      <c r="S44" s="27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0"/>
      <c r="R45" s="270"/>
      <c r="S45" s="27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5"/>
      <c r="R46" s="275"/>
      <c r="S46" s="27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5"/>
      <c r="R47" s="275"/>
      <c r="S47" s="27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5"/>
      <c r="R48" s="275"/>
      <c r="S48" s="27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5"/>
      <c r="R49" s="275"/>
      <c r="S49" s="27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5"/>
      <c r="R50" s="275"/>
      <c r="S50" s="27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5"/>
      <c r="R51" s="275"/>
      <c r="S51" s="27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84"/>
      <c r="R53" s="285"/>
      <c r="S53" s="28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7"/>
      <c r="R54" s="288"/>
      <c r="S54" s="28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0"/>
      <c r="R55" s="291"/>
      <c r="S55" s="29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5"/>
      <c r="R56" s="275"/>
      <c r="S56" s="27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0"/>
      <c r="R57" s="270"/>
      <c r="S57" s="27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0"/>
      <c r="R58" s="270"/>
      <c r="S58" s="27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5"/>
      <c r="R59" s="275"/>
      <c r="S59" s="27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16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2021-09-01(수) 오전 00:00</v>
      </c>
      <c r="C69" s="313"/>
      <c r="D69" s="272" t="str">
        <f>TEXT($G$1, "[$-ko-KR]yyyy-mm-dd(ddd) ") &amp; "오후 14:00"</f>
        <v>2021-09-01(수) 오후 14:00</v>
      </c>
      <c r="E69" s="273"/>
      <c r="F69" s="274"/>
      <c r="G69" s="272" t="str">
        <f>TEXT($G$1, "[$-ko-KR]yyyy-mm-dd(ddd) ") &amp; "오후 19:00"</f>
        <v>2021-09-01(수) 오후 19:00</v>
      </c>
      <c r="H69" s="273"/>
      <c r="I69" s="274"/>
      <c r="J69" s="272" t="str">
        <f>TEXT($G$1, "[$-ko-KR]yyyy-mm-dd(ddd) ") &amp; "오후 21:00"</f>
        <v>2021-09-01(수) 오후 21:00</v>
      </c>
      <c r="K69" s="273"/>
      <c r="L69" s="274"/>
      <c r="M69" s="272" t="str">
        <f>TEXT($G$1+1, "[$-ko-KR]yyyy-mm-dd(ddd) ") &amp; "오전 00:00"</f>
        <v>2021-09-02(목)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0"/>
      <c r="R71" s="270"/>
      <c r="S71" s="27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0"/>
      <c r="R72" s="270"/>
      <c r="S72" s="27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5"/>
      <c r="R73" s="275"/>
      <c r="S73" s="27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5"/>
      <c r="R74" s="275"/>
      <c r="S74" s="27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5"/>
      <c r="R75" s="275"/>
      <c r="S75" s="27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5"/>
      <c r="R76" s="275"/>
      <c r="S76" s="27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5"/>
      <c r="R77" s="275"/>
      <c r="S77" s="27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5"/>
      <c r="R78" s="275"/>
      <c r="S78" s="27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84"/>
      <c r="R80" s="285"/>
      <c r="S80" s="28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7"/>
      <c r="R81" s="288"/>
      <c r="S81" s="28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0"/>
      <c r="R82" s="291"/>
      <c r="S82" s="29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5"/>
      <c r="R83" s="275"/>
      <c r="S83" s="27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0"/>
      <c r="R84" s="270"/>
      <c r="S84" s="27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0"/>
      <c r="R85" s="270"/>
      <c r="S85" s="27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5"/>
      <c r="R86" s="275"/>
      <c r="S86" s="27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5"/>
      <c r="R87" s="275"/>
      <c r="S87" s="27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5"/>
      <c r="R88" s="275"/>
      <c r="S88" s="27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97"/>
      <c r="R89" s="298"/>
      <c r="S89" s="29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16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2021-09-01(수) 오전 00:00</v>
      </c>
      <c r="C96" s="313"/>
      <c r="D96" s="272" t="str">
        <f>TEXT($G$1, "[$-ko-KR]yyyy-mm-dd(ddd) ") &amp; "오후 14:00"</f>
        <v>2021-09-01(수) 오후 14:00</v>
      </c>
      <c r="E96" s="273"/>
      <c r="F96" s="274"/>
      <c r="G96" s="272" t="str">
        <f>TEXT($G$1, "[$-ko-KR]yyyy-mm-dd(ddd) ") &amp; "오후 19:00"</f>
        <v>2021-09-01(수) 오후 19:00</v>
      </c>
      <c r="H96" s="273"/>
      <c r="I96" s="274"/>
      <c r="J96" s="272" t="str">
        <f>TEXT($G$1, "[$-ko-KR]yyyy-mm-dd(ddd) ") &amp; "오후 21:00"</f>
        <v>2021-09-01(수) 오후 21:00</v>
      </c>
      <c r="K96" s="273"/>
      <c r="L96" s="274"/>
      <c r="M96" s="272" t="str">
        <f>TEXT($G$1+1, "[$-ko-KR]yyyy-mm-dd(ddd) ") &amp; "오전 00:00"</f>
        <v>2021-09-02(목)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0"/>
      <c r="R98" s="270"/>
      <c r="S98" s="27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0"/>
      <c r="R99" s="270"/>
      <c r="S99" s="27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5"/>
      <c r="R100" s="275"/>
      <c r="S100" s="27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5"/>
      <c r="R101" s="275"/>
      <c r="S101" s="27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5"/>
      <c r="R102" s="275"/>
      <c r="S102" s="27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5"/>
      <c r="R103" s="275"/>
      <c r="S103" s="27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5"/>
      <c r="R104" s="275"/>
      <c r="S104" s="27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5"/>
      <c r="R105" s="275"/>
      <c r="S105" s="27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84"/>
      <c r="R107" s="285"/>
      <c r="S107" s="28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7"/>
      <c r="R108" s="288"/>
      <c r="S108" s="28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0"/>
      <c r="R109" s="291"/>
      <c r="S109" s="29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5"/>
      <c r="R110" s="275"/>
      <c r="S110" s="27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0"/>
      <c r="R111" s="270"/>
      <c r="S111" s="27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0"/>
      <c r="R112" s="270"/>
      <c r="S112" s="27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5"/>
      <c r="R113" s="275"/>
      <c r="S113" s="27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5"/>
      <c r="R114" s="275"/>
      <c r="S114" s="27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5"/>
      <c r="R115" s="275"/>
      <c r="S115" s="27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97"/>
      <c r="R116" s="298"/>
      <c r="S116" s="29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16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2021-09-01(수) 오전 00:00</v>
      </c>
      <c r="C123" s="313"/>
      <c r="D123" s="272" t="str">
        <f>TEXT($G$1, "[$-ko-KR]yyyy-mm-dd(ddd) ") &amp; "오후 14:00"</f>
        <v>2021-09-01(수) 오후 14:00</v>
      </c>
      <c r="E123" s="273"/>
      <c r="F123" s="274"/>
      <c r="G123" s="272" t="str">
        <f>TEXT($G$1, "[$-ko-KR]yyyy-mm-dd(ddd) ") &amp; "오후 19:00"</f>
        <v>2021-09-01(수) 오후 19:00</v>
      </c>
      <c r="H123" s="273"/>
      <c r="I123" s="274"/>
      <c r="J123" s="272" t="str">
        <f>TEXT($G$1, "[$-ko-KR]yyyy-mm-dd(ddd) ") &amp; "오후 21:00"</f>
        <v>2021-09-01(수) 오후 21:00</v>
      </c>
      <c r="K123" s="273"/>
      <c r="L123" s="274"/>
      <c r="M123" s="272" t="str">
        <f>TEXT($G$1+1, "[$-ko-KR]yyyy-mm-dd(ddd) ") &amp; "오전 00:00"</f>
        <v>2021-09-02(목)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0"/>
      <c r="R125" s="270"/>
      <c r="S125" s="27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0"/>
      <c r="R126" s="270"/>
      <c r="S126" s="27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5"/>
      <c r="R127" s="275"/>
      <c r="S127" s="27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5"/>
      <c r="R128" s="275"/>
      <c r="S128" s="27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5"/>
      <c r="R129" s="275"/>
      <c r="S129" s="27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5"/>
      <c r="R130" s="275"/>
      <c r="S130" s="27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5"/>
      <c r="R131" s="275"/>
      <c r="S131" s="27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5"/>
      <c r="R132" s="275"/>
      <c r="S132" s="27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84"/>
      <c r="R134" s="285"/>
      <c r="S134" s="28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7"/>
      <c r="R135" s="288"/>
      <c r="S135" s="28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0"/>
      <c r="R136" s="291"/>
      <c r="S136" s="29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5"/>
      <c r="R137" s="275"/>
      <c r="S137" s="27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0"/>
      <c r="R138" s="270"/>
      <c r="S138" s="27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0"/>
      <c r="R139" s="270"/>
      <c r="S139" s="27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5"/>
      <c r="R140" s="275"/>
      <c r="S140" s="27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16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2021-09-01(수) 오전 00:00</v>
      </c>
      <c r="C150" s="313"/>
      <c r="D150" s="272" t="str">
        <f>TEXT($G$1, "[$-ko-KR]yyyy-mm-dd(ddd) ") &amp; "오후 14:00"</f>
        <v>2021-09-01(수) 오후 14:00</v>
      </c>
      <c r="E150" s="273"/>
      <c r="F150" s="274"/>
      <c r="G150" s="272" t="str">
        <f>TEXT($G$1, "[$-ko-KR]yyyy-mm-dd(ddd) ") &amp; "오후 19:00"</f>
        <v>2021-09-01(수) 오후 19:00</v>
      </c>
      <c r="H150" s="273"/>
      <c r="I150" s="274"/>
      <c r="J150" s="272" t="str">
        <f>TEXT($G$1, "[$-ko-KR]yyyy-mm-dd(ddd) ") &amp; "오후 21:00"</f>
        <v>2021-09-01(수) 오후 21:00</v>
      </c>
      <c r="K150" s="273"/>
      <c r="L150" s="274"/>
      <c r="M150" s="272" t="str">
        <f>TEXT($G$1+1, "[$-ko-KR]yyyy-mm-dd(ddd) ") &amp; "오전 00:00"</f>
        <v>2021-09-02(목)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0"/>
      <c r="R152" s="270"/>
      <c r="S152" s="27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0"/>
      <c r="R153" s="270"/>
      <c r="S153" s="27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5"/>
      <c r="R154" s="275"/>
      <c r="S154" s="27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5"/>
      <c r="R155" s="275"/>
      <c r="S155" s="27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5"/>
      <c r="R156" s="275"/>
      <c r="S156" s="27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5"/>
      <c r="R157" s="275"/>
      <c r="S157" s="27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5"/>
      <c r="R158" s="275"/>
      <c r="S158" s="27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5"/>
      <c r="R159" s="275"/>
      <c r="S159" s="27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84"/>
      <c r="R161" s="285"/>
      <c r="S161" s="28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7"/>
      <c r="R162" s="288"/>
      <c r="S162" s="28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0"/>
      <c r="R163" s="291"/>
      <c r="S163" s="29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5"/>
      <c r="R164" s="275"/>
      <c r="S164" s="27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0"/>
      <c r="R165" s="270"/>
      <c r="S165" s="27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0"/>
      <c r="R166" s="270"/>
      <c r="S166" s="27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5"/>
      <c r="R167" s="275"/>
      <c r="S167" s="27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5"/>
      <c r="R168" s="275"/>
      <c r="S168" s="27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5"/>
      <c r="R169" s="275"/>
      <c r="S169" s="27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97"/>
      <c r="R170" s="298"/>
      <c r="S170" s="29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16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2021-09-01(수) 오전 00:00</v>
      </c>
      <c r="C177" s="313"/>
      <c r="D177" s="272" t="str">
        <f>TEXT($G$1, "[$-ko-KR]yyyy-mm-dd(ddd) ") &amp; "오후 14:00"</f>
        <v>2021-09-01(수) 오후 14:00</v>
      </c>
      <c r="E177" s="273"/>
      <c r="F177" s="274"/>
      <c r="G177" s="272" t="str">
        <f>TEXT($G$1, "[$-ko-KR]yyyy-mm-dd(ddd) ") &amp; "오후 19:00"</f>
        <v>2021-09-01(수) 오후 19:00</v>
      </c>
      <c r="H177" s="273"/>
      <c r="I177" s="274"/>
      <c r="J177" s="272" t="str">
        <f>TEXT($G$1, "[$-ko-KR]yyyy-mm-dd(ddd) ") &amp; "오후 21:00"</f>
        <v>2021-09-01(수) 오후 21:00</v>
      </c>
      <c r="K177" s="273"/>
      <c r="L177" s="274"/>
      <c r="M177" s="272" t="str">
        <f>TEXT($G$1+1, "[$-ko-KR]yyyy-mm-dd(ddd) ") &amp; "오전 00:00"</f>
        <v>2021-09-02(목)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0"/>
      <c r="R179" s="270"/>
      <c r="S179" s="27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0"/>
      <c r="R180" s="270"/>
      <c r="S180" s="27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5"/>
      <c r="R181" s="275"/>
      <c r="S181" s="27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5"/>
      <c r="R182" s="275"/>
      <c r="S182" s="27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5"/>
      <c r="R183" s="275"/>
      <c r="S183" s="27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5"/>
      <c r="R184" s="275"/>
      <c r="S184" s="27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5"/>
      <c r="R185" s="275"/>
      <c r="S185" s="27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5"/>
      <c r="R186" s="275"/>
      <c r="S186" s="27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84"/>
      <c r="R188" s="285"/>
      <c r="S188" s="28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7"/>
      <c r="R189" s="288"/>
      <c r="S189" s="28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0"/>
      <c r="R190" s="291"/>
      <c r="S190" s="29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5"/>
      <c r="R191" s="275"/>
      <c r="S191" s="27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0"/>
      <c r="R192" s="270"/>
      <c r="S192" s="27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0"/>
      <c r="R193" s="270"/>
      <c r="S193" s="27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5"/>
      <c r="R194" s="275"/>
      <c r="S194" s="27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5"/>
      <c r="R195" s="275"/>
      <c r="S195" s="27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5"/>
      <c r="R196" s="275"/>
      <c r="S196" s="27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97"/>
      <c r="R197" s="298"/>
      <c r="S197" s="29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3"/>
      <c r="R199" s="304"/>
      <c r="S199" s="30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452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2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2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2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1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1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1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1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1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1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13" priority="289">
      <formula>AND($N17 &gt; 0, ISNUMBER($N17))</formula>
    </cfRule>
    <cfRule type="expression" dxfId="4512" priority="290">
      <formula>AND($N17 = 0 * ISNUMBER($N17))</formula>
    </cfRule>
    <cfRule type="expression" dxfId="4511" priority="291">
      <formula>AND($N17 &lt; 0, ISNUMBER($N17))</formula>
    </cfRule>
  </conditionalFormatting>
  <conditionalFormatting sqref="A17:C36 D17:F36">
    <cfRule type="expression" dxfId="4510" priority="298">
      <formula>AND($E17 &gt; 0, ISNUMBER($E17))</formula>
    </cfRule>
    <cfRule type="expression" dxfId="4509" priority="299">
      <formula>AND($E17 = 0 * ISNUMBER($E17))</formula>
    </cfRule>
    <cfRule type="expression" dxfId="4508" priority="300">
      <formula>AND($E17 &lt; 0, ISNUMBER($E17))</formula>
    </cfRule>
  </conditionalFormatting>
  <conditionalFormatting sqref="A17:C36 G17:I36">
    <cfRule type="expression" dxfId="4507" priority="295">
      <formula>AND($H17 &gt; 0, ISNUMBER($H17))</formula>
    </cfRule>
    <cfRule type="expression" dxfId="4506" priority="296">
      <formula>AND($H17 = 0 * ISNUMBER($H17))</formula>
    </cfRule>
    <cfRule type="expression" dxfId="4505" priority="297">
      <formula>AND($H17 &lt; 0, ISNUMBER($H17))</formula>
    </cfRule>
  </conditionalFormatting>
  <conditionalFormatting sqref="A17:C36 J17:L36">
    <cfRule type="expression" dxfId="4504" priority="292">
      <formula>AND($K17 &gt; 0, ISNUMBER($K17))</formula>
    </cfRule>
    <cfRule type="expression" dxfId="4503" priority="293">
      <formula>AND($K17 = 0 * ISNUMBER($K17))</formula>
    </cfRule>
    <cfRule type="expression" dxfId="4502" priority="294">
      <formula>AND($K17 &lt; 0, ISNUMBER($K17))</formula>
    </cfRule>
  </conditionalFormatting>
  <conditionalFormatting sqref="D15:F16 E37:F37">
    <cfRule type="expression" dxfId="4501" priority="286">
      <formula>$E$37 &gt; 0</formula>
    </cfRule>
    <cfRule type="expression" dxfId="4500" priority="287">
      <formula>$E$37 = 0</formula>
    </cfRule>
    <cfRule type="expression" dxfId="4499" priority="288">
      <formula>$E$37 &lt; 0</formula>
    </cfRule>
  </conditionalFormatting>
  <conditionalFormatting sqref="G15:I16 H37:I37">
    <cfRule type="expression" dxfId="4498" priority="283">
      <formula>$H$37 &gt; 0</formula>
    </cfRule>
    <cfRule type="expression" dxfId="4497" priority="284">
      <formula>$H$37 = 0</formula>
    </cfRule>
    <cfRule type="expression" dxfId="4496" priority="285">
      <formula>$H$37 &lt; 0</formula>
    </cfRule>
  </conditionalFormatting>
  <conditionalFormatting sqref="J15:L16 K37:L37">
    <cfRule type="expression" dxfId="4495" priority="280">
      <formula>$K$37 &gt; 0</formula>
    </cfRule>
    <cfRule type="expression" dxfId="4494" priority="281">
      <formula>$K$37 = 0</formula>
    </cfRule>
    <cfRule type="expression" dxfId="4493" priority="282">
      <formula>$K$37 &lt; 0</formula>
    </cfRule>
  </conditionalFormatting>
  <conditionalFormatting sqref="M15:O16 N37:O37">
    <cfRule type="expression" dxfId="4492" priority="277">
      <formula>$N$37 &gt; 0</formula>
    </cfRule>
    <cfRule type="expression" dxfId="4491" priority="278">
      <formula>$N$37 = 0</formula>
    </cfRule>
    <cfRule type="expression" dxfId="4490" priority="279">
      <formula>$N$37 &lt; 0</formula>
    </cfRule>
  </conditionalFormatting>
  <conditionalFormatting sqref="A44:C63 M44:O63">
    <cfRule type="expression" dxfId="4489" priority="265">
      <formula>AND($N44 &gt; 0, ISNUMBER($N44))</formula>
    </cfRule>
    <cfRule type="expression" dxfId="4488" priority="266">
      <formula>AND($N44 = 0 * ISNUMBER($N44))</formula>
    </cfRule>
    <cfRule type="expression" dxfId="4487" priority="267">
      <formula>AND($N44 &lt; 0, ISNUMBER($N44))</formula>
    </cfRule>
  </conditionalFormatting>
  <conditionalFormatting sqref="A44:F63">
    <cfRule type="expression" dxfId="4486" priority="274">
      <formula>AND($E44 &gt; 0, ISNUMBER($E44))</formula>
    </cfRule>
    <cfRule type="expression" dxfId="4485" priority="275">
      <formula>AND($E44 = 0 * ISNUMBER($E44))</formula>
    </cfRule>
    <cfRule type="expression" dxfId="4484" priority="276">
      <formula>AND($E44 &lt; 0, ISNUMBER($E44))</formula>
    </cfRule>
  </conditionalFormatting>
  <conditionalFormatting sqref="A44:C63 G44:I63">
    <cfRule type="expression" dxfId="4483" priority="271">
      <formula>AND($H44 &gt; 0, ISNUMBER($H44))</formula>
    </cfRule>
    <cfRule type="expression" dxfId="4482" priority="272">
      <formula>AND($H44 = 0 * ISNUMBER($H44))</formula>
    </cfRule>
    <cfRule type="expression" dxfId="4481" priority="273">
      <formula>AND($H44 &lt; 0, ISNUMBER($H44))</formula>
    </cfRule>
  </conditionalFormatting>
  <conditionalFormatting sqref="A44:C63 J44:L63">
    <cfRule type="expression" dxfId="4480" priority="268">
      <formula>AND($K44 &gt; 0, ISNUMBER($K44))</formula>
    </cfRule>
    <cfRule type="expression" dxfId="4479" priority="269">
      <formula>AND($K44 = 0 * ISNUMBER($K44))</formula>
    </cfRule>
    <cfRule type="expression" dxfId="4478" priority="270">
      <formula>AND($K44 &lt; 0, ISNUMBER($K44))</formula>
    </cfRule>
  </conditionalFormatting>
  <conditionalFormatting sqref="D42:F43 E64:F64">
    <cfRule type="expression" dxfId="4477" priority="262">
      <formula>$E$64 &gt; 0</formula>
    </cfRule>
    <cfRule type="expression" dxfId="4476" priority="263">
      <formula>$E$64 = 0</formula>
    </cfRule>
    <cfRule type="expression" dxfId="4475" priority="264">
      <formula>$E$64 &lt; 0</formula>
    </cfRule>
  </conditionalFormatting>
  <conditionalFormatting sqref="G42:I43 H64:I64">
    <cfRule type="expression" dxfId="4474" priority="259">
      <formula>$H$64 &gt; 0</formula>
    </cfRule>
    <cfRule type="expression" dxfId="4473" priority="260">
      <formula>$H$64 = 0</formula>
    </cfRule>
    <cfRule type="expression" dxfId="4472" priority="261">
      <formula>$H$64 &lt; 0</formula>
    </cfRule>
  </conditionalFormatting>
  <conditionalFormatting sqref="J42:L43 K64:L64">
    <cfRule type="expression" dxfId="4471" priority="256">
      <formula>$K$64 &gt; 0</formula>
    </cfRule>
    <cfRule type="expression" dxfId="4470" priority="257">
      <formula>$K$64 = 0</formula>
    </cfRule>
    <cfRule type="expression" dxfId="4469" priority="258">
      <formula>$K$64 &lt; 0</formula>
    </cfRule>
  </conditionalFormatting>
  <conditionalFormatting sqref="M42:O43 N64:O64">
    <cfRule type="expression" dxfId="4468" priority="253">
      <formula>$N$64 &gt; 0</formula>
    </cfRule>
    <cfRule type="expression" dxfId="4467" priority="254">
      <formula>$N$64 = 0</formula>
    </cfRule>
    <cfRule type="expression" dxfId="4466" priority="255">
      <formula>$N$64 &lt; 0</formula>
    </cfRule>
  </conditionalFormatting>
  <conditionalFormatting sqref="A71:C90 M71:O90">
    <cfRule type="expression" dxfId="4465" priority="109">
      <formula>AND($N71 &gt; 0, ISNUMBER($N71))</formula>
    </cfRule>
    <cfRule type="expression" dxfId="4464" priority="110">
      <formula>AND($N71 = 0 * ISNUMBER($N71))</formula>
    </cfRule>
    <cfRule type="expression" dxfId="4463" priority="111">
      <formula>AND($N71 &lt; 0, ISNUMBER($N71))</formula>
    </cfRule>
  </conditionalFormatting>
  <conditionalFormatting sqref="A71:F90">
    <cfRule type="expression" dxfId="4462" priority="118">
      <formula>AND($E71 &gt; 0, ISNUMBER($E71))</formula>
    </cfRule>
    <cfRule type="expression" dxfId="4461" priority="119">
      <formula>AND($E71 = 0 * ISNUMBER($E71))</formula>
    </cfRule>
    <cfRule type="expression" dxfId="4460" priority="120">
      <formula>AND($E71 &lt; 0, ISNUMBER($E71))</formula>
    </cfRule>
  </conditionalFormatting>
  <conditionalFormatting sqref="A71:C90 G71:I90">
    <cfRule type="expression" dxfId="4459" priority="115">
      <formula>AND($H71 &gt; 0, ISNUMBER($H71))</formula>
    </cfRule>
    <cfRule type="expression" dxfId="4458" priority="116">
      <formula>AND($H71 = 0 * ISNUMBER($H71))</formula>
    </cfRule>
    <cfRule type="expression" dxfId="4457" priority="117">
      <formula>AND($H71 &lt; 0, ISNUMBER($H71))</formula>
    </cfRule>
  </conditionalFormatting>
  <conditionalFormatting sqref="A71:C90 J71:L90">
    <cfRule type="expression" dxfId="4456" priority="112">
      <formula>AND($K71 &gt; 0, ISNUMBER($K71))</formula>
    </cfRule>
    <cfRule type="expression" dxfId="4455" priority="113">
      <formula>AND($K71 = 0 * ISNUMBER($K71))</formula>
    </cfRule>
    <cfRule type="expression" dxfId="4454" priority="114">
      <formula>AND($K71 &lt; 0, ISNUMBER($K71))</formula>
    </cfRule>
  </conditionalFormatting>
  <conditionalFormatting sqref="D69:F70 E91:F91">
    <cfRule type="expression" dxfId="4453" priority="106">
      <formula>$E$91 &gt; 0</formula>
    </cfRule>
    <cfRule type="expression" dxfId="4452" priority="107">
      <formula>$E$91 = 0</formula>
    </cfRule>
    <cfRule type="expression" dxfId="4451" priority="108">
      <formula>$E$91 &lt; 0</formula>
    </cfRule>
  </conditionalFormatting>
  <conditionalFormatting sqref="G69:I70 H91:I91">
    <cfRule type="expression" dxfId="4450" priority="103">
      <formula>$H$91 &gt; 0</formula>
    </cfRule>
    <cfRule type="expression" dxfId="4449" priority="104">
      <formula>$H$91 = 0</formula>
    </cfRule>
    <cfRule type="expression" dxfId="4448" priority="105">
      <formula>$H$91 &lt; 0</formula>
    </cfRule>
  </conditionalFormatting>
  <conditionalFormatting sqref="J69:L70 K91:L91">
    <cfRule type="expression" dxfId="4447" priority="100">
      <formula>$K$91 &gt; 0</formula>
    </cfRule>
    <cfRule type="expression" dxfId="4446" priority="101">
      <formula>$K$91 = 0</formula>
    </cfRule>
    <cfRule type="expression" dxfId="4445" priority="102">
      <formula>$K$91 &lt; 0</formula>
    </cfRule>
  </conditionalFormatting>
  <conditionalFormatting sqref="M69:O70 N91:O91">
    <cfRule type="expression" dxfId="4444" priority="97">
      <formula>$N$91 &gt; 0</formula>
    </cfRule>
    <cfRule type="expression" dxfId="4443" priority="98">
      <formula>$N$91 = 0</formula>
    </cfRule>
    <cfRule type="expression" dxfId="4442" priority="99">
      <formula>$N$91 &lt; 0</formula>
    </cfRule>
  </conditionalFormatting>
  <conditionalFormatting sqref="A98:C117 M98:O117">
    <cfRule type="expression" dxfId="4441" priority="85">
      <formula>AND($N98 &gt; 0, ISNUMBER($N98))</formula>
    </cfRule>
    <cfRule type="expression" dxfId="4440" priority="86">
      <formula>AND($N98 = 0 * ISNUMBER($N98))</formula>
    </cfRule>
    <cfRule type="expression" dxfId="4439" priority="87">
      <formula>AND($N98 &lt; 0, ISNUMBER($N98))</formula>
    </cfRule>
  </conditionalFormatting>
  <conditionalFormatting sqref="A98:F117">
    <cfRule type="expression" dxfId="4438" priority="94">
      <formula>AND($E98 &gt; 0, ISNUMBER($E98))</formula>
    </cfRule>
    <cfRule type="expression" dxfId="4437" priority="95">
      <formula>AND($E98 = 0 * ISNUMBER($E98))</formula>
    </cfRule>
    <cfRule type="expression" dxfId="4436" priority="96">
      <formula>AND($E98 &lt; 0, ISNUMBER($E98))</formula>
    </cfRule>
  </conditionalFormatting>
  <conditionalFormatting sqref="A98:C117 G98:I117">
    <cfRule type="expression" dxfId="4435" priority="91">
      <formula>AND($H98 &gt; 0, ISNUMBER($H98))</formula>
    </cfRule>
    <cfRule type="expression" dxfId="4434" priority="92">
      <formula>AND($H98 = 0 * ISNUMBER($H98))</formula>
    </cfRule>
    <cfRule type="expression" dxfId="4433" priority="93">
      <formula>AND($H98 &lt; 0, ISNUMBER($H98))</formula>
    </cfRule>
  </conditionalFormatting>
  <conditionalFormatting sqref="A98:C117 J98:L117">
    <cfRule type="expression" dxfId="4432" priority="88">
      <formula>AND($K98 &gt; 0, ISNUMBER($K98))</formula>
    </cfRule>
    <cfRule type="expression" dxfId="4431" priority="89">
      <formula>AND($K98 = 0 * ISNUMBER($K98))</formula>
    </cfRule>
    <cfRule type="expression" dxfId="4430" priority="90">
      <formula>AND($K98 &lt; 0, ISNUMBER($K98))</formula>
    </cfRule>
  </conditionalFormatting>
  <conditionalFormatting sqref="D96:F97 E118:F118">
    <cfRule type="expression" dxfId="4429" priority="82">
      <formula>$E$118 &gt; 0</formula>
    </cfRule>
    <cfRule type="expression" dxfId="4428" priority="83">
      <formula>$E$118 = 0</formula>
    </cfRule>
    <cfRule type="expression" dxfId="4427" priority="84">
      <formula>$E$118 &lt; 0</formula>
    </cfRule>
  </conditionalFormatting>
  <conditionalFormatting sqref="G96:I97 H118:I118">
    <cfRule type="expression" dxfId="4426" priority="79">
      <formula>$H$118 &gt; 0</formula>
    </cfRule>
    <cfRule type="expression" dxfId="4425" priority="80">
      <formula>$H$118 = 0</formula>
    </cfRule>
    <cfRule type="expression" dxfId="4424" priority="81">
      <formula>$H$118 &lt; 0</formula>
    </cfRule>
  </conditionalFormatting>
  <conditionalFormatting sqref="J96:L97 K118:L118">
    <cfRule type="expression" dxfId="4423" priority="76">
      <formula>$K$118 &gt; 0</formula>
    </cfRule>
    <cfRule type="expression" dxfId="4422" priority="77">
      <formula>$K$118 = 0</formula>
    </cfRule>
    <cfRule type="expression" dxfId="4421" priority="78">
      <formula>$K$118 &lt; 0</formula>
    </cfRule>
  </conditionalFormatting>
  <conditionalFormatting sqref="M96:O97 N118:O118">
    <cfRule type="expression" dxfId="4420" priority="73">
      <formula>$N$118 &gt; 0</formula>
    </cfRule>
    <cfRule type="expression" dxfId="4419" priority="74">
      <formula>$N$118 = 0</formula>
    </cfRule>
    <cfRule type="expression" dxfId="4418" priority="75">
      <formula>$N$118 &lt; 0</formula>
    </cfRule>
  </conditionalFormatting>
  <conditionalFormatting sqref="A125:C144 M125:O144">
    <cfRule type="expression" dxfId="4417" priority="61">
      <formula>AND($N125 &gt; 0, ISNUMBER($N125))</formula>
    </cfRule>
    <cfRule type="expression" dxfId="4416" priority="62">
      <formula>AND($N125 = 0 * ISNUMBER($N125))</formula>
    </cfRule>
    <cfRule type="expression" dxfId="4415" priority="63">
      <formula>AND($N125 &lt; 0, ISNUMBER($N125))</formula>
    </cfRule>
  </conditionalFormatting>
  <conditionalFormatting sqref="A125:F144">
    <cfRule type="expression" dxfId="4414" priority="70">
      <formula>AND($E125 &gt; 0, ISNUMBER($E125))</formula>
    </cfRule>
    <cfRule type="expression" dxfId="4413" priority="71">
      <formula>AND($E125 = 0 * ISNUMBER($E125))</formula>
    </cfRule>
    <cfRule type="expression" dxfId="4412" priority="72">
      <formula>AND($E125 &lt; 0, ISNUMBER($E125))</formula>
    </cfRule>
  </conditionalFormatting>
  <conditionalFormatting sqref="A125:C144 G125:I144">
    <cfRule type="expression" dxfId="4411" priority="67">
      <formula>AND($H125 &gt; 0, ISNUMBER($H125))</formula>
    </cfRule>
    <cfRule type="expression" dxfId="4410" priority="68">
      <formula>AND($H125 = 0 * ISNUMBER($H125))</formula>
    </cfRule>
    <cfRule type="expression" dxfId="4409" priority="69">
      <formula>AND($H125 &lt; 0, ISNUMBER($H125))</formula>
    </cfRule>
  </conditionalFormatting>
  <conditionalFormatting sqref="A125:C144 J125:L144">
    <cfRule type="expression" dxfId="4408" priority="64">
      <formula>AND($K125 &gt; 0, ISNUMBER($K125))</formula>
    </cfRule>
    <cfRule type="expression" dxfId="4407" priority="65">
      <formula>AND($K125 = 0 * ISNUMBER($K125))</formula>
    </cfRule>
    <cfRule type="expression" dxfId="4406" priority="66">
      <formula>AND($K125 &lt; 0, ISNUMBER($K125))</formula>
    </cfRule>
  </conditionalFormatting>
  <conditionalFormatting sqref="D123:F124 E145:F145">
    <cfRule type="expression" dxfId="4405" priority="58">
      <formula>$E$145 &gt; 0</formula>
    </cfRule>
    <cfRule type="expression" dxfId="4404" priority="59">
      <formula>$E$145 = 0</formula>
    </cfRule>
    <cfRule type="expression" dxfId="4403" priority="60">
      <formula>$E$145 &lt; 0</formula>
    </cfRule>
  </conditionalFormatting>
  <conditionalFormatting sqref="G123:I124 H145:I145">
    <cfRule type="expression" dxfId="4402" priority="55">
      <formula>$H$145 &gt; 0</formula>
    </cfRule>
    <cfRule type="expression" dxfId="4401" priority="56">
      <formula>$H$145 = 0</formula>
    </cfRule>
    <cfRule type="expression" dxfId="4400" priority="57">
      <formula>$H$145 &lt; 0</formula>
    </cfRule>
  </conditionalFormatting>
  <conditionalFormatting sqref="J123:L124 K145:L145">
    <cfRule type="expression" dxfId="4399" priority="52">
      <formula>$K$145 &gt; 0</formula>
    </cfRule>
    <cfRule type="expression" dxfId="4398" priority="53">
      <formula>$K$145 = 0</formula>
    </cfRule>
    <cfRule type="expression" dxfId="4397" priority="54">
      <formula>$K$145 &lt; 0</formula>
    </cfRule>
  </conditionalFormatting>
  <conditionalFormatting sqref="M123:O124 N145:O145">
    <cfRule type="expression" dxfId="4396" priority="49">
      <formula>$N$145 &gt; 0</formula>
    </cfRule>
    <cfRule type="expression" dxfId="4395" priority="50">
      <formula>$N$145 = 0</formula>
    </cfRule>
    <cfRule type="expression" dxfId="4394" priority="51">
      <formula>$N$145 &lt; 0</formula>
    </cfRule>
  </conditionalFormatting>
  <conditionalFormatting sqref="A152:C171 M152:O171">
    <cfRule type="expression" dxfId="4393" priority="37">
      <formula>AND($N152 &gt; 0, ISNUMBER($N152))</formula>
    </cfRule>
    <cfRule type="expression" dxfId="4392" priority="38">
      <formula>AND($N152 = 0 * ISNUMBER($N152))</formula>
    </cfRule>
    <cfRule type="expression" dxfId="4391" priority="39">
      <formula>AND($N152 &lt; 0, ISNUMBER($N152))</formula>
    </cfRule>
  </conditionalFormatting>
  <conditionalFormatting sqref="A152:F171">
    <cfRule type="expression" dxfId="4390" priority="46">
      <formula>AND($E152 &gt; 0, ISNUMBER($E152))</formula>
    </cfRule>
    <cfRule type="expression" dxfId="4389" priority="47">
      <formula>AND($E152 = 0 * ISNUMBER($E152))</formula>
    </cfRule>
    <cfRule type="expression" dxfId="4388" priority="48">
      <formula>AND($E152 &lt; 0, ISNUMBER($E152))</formula>
    </cfRule>
  </conditionalFormatting>
  <conditionalFormatting sqref="A152:C171 G152:I171">
    <cfRule type="expression" dxfId="4387" priority="43">
      <formula>AND($H152 &gt; 0, ISNUMBER($H152))</formula>
    </cfRule>
    <cfRule type="expression" dxfId="4386" priority="44">
      <formula>AND($H152 = 0 * ISNUMBER($H152))</formula>
    </cfRule>
    <cfRule type="expression" dxfId="4385" priority="45">
      <formula>AND($H152 &lt; 0, ISNUMBER($H152))</formula>
    </cfRule>
  </conditionalFormatting>
  <conditionalFormatting sqref="A152:C171 J152:L171">
    <cfRule type="expression" dxfId="4384" priority="40">
      <formula>AND($K152 &gt; 0, ISNUMBER($K152))</formula>
    </cfRule>
    <cfRule type="expression" dxfId="4383" priority="41">
      <formula>AND($K152 = 0 * ISNUMBER($K152))</formula>
    </cfRule>
    <cfRule type="expression" dxfId="4382" priority="42">
      <formula>AND($K152 &lt; 0, ISNUMBER($K152))</formula>
    </cfRule>
  </conditionalFormatting>
  <conditionalFormatting sqref="D150:F151 E172:F172">
    <cfRule type="expression" dxfId="4381" priority="34">
      <formula>$E$172 &gt; 0</formula>
    </cfRule>
    <cfRule type="expression" dxfId="4380" priority="35">
      <formula>$E$172 = 0</formula>
    </cfRule>
    <cfRule type="expression" dxfId="4379" priority="36">
      <formula>$E$172 &lt; 0</formula>
    </cfRule>
  </conditionalFormatting>
  <conditionalFormatting sqref="G150:I151 H172:I172">
    <cfRule type="expression" dxfId="4378" priority="31">
      <formula>$H$172 &gt; 0</formula>
    </cfRule>
    <cfRule type="expression" dxfId="4377" priority="32">
      <formula>$H$172 = 0</formula>
    </cfRule>
    <cfRule type="expression" dxfId="4376" priority="33">
      <formula>$H$172 &lt; 0</formula>
    </cfRule>
  </conditionalFormatting>
  <conditionalFormatting sqref="J150:L151 K172:L172">
    <cfRule type="expression" dxfId="4375" priority="28">
      <formula>$K$172 &gt; 0</formula>
    </cfRule>
    <cfRule type="expression" dxfId="4374" priority="29">
      <formula>$K$172 = 0</formula>
    </cfRule>
    <cfRule type="expression" dxfId="4373" priority="30">
      <formula>$K$172 &lt; 0</formula>
    </cfRule>
  </conditionalFormatting>
  <conditionalFormatting sqref="M150:O151 N172:O172">
    <cfRule type="expression" dxfId="4372" priority="25">
      <formula>$N$172 &gt; 0</formula>
    </cfRule>
    <cfRule type="expression" dxfId="4371" priority="26">
      <formula>$N$172 = 0</formula>
    </cfRule>
    <cfRule type="expression" dxfId="4370" priority="27">
      <formula>$N$172 &lt; 0</formula>
    </cfRule>
  </conditionalFormatting>
  <conditionalFormatting sqref="A179:C198 M179:O198">
    <cfRule type="expression" dxfId="4369" priority="13">
      <formula>AND($N179 &gt; 0, ISNUMBER($N179))</formula>
    </cfRule>
    <cfRule type="expression" dxfId="4368" priority="14">
      <formula>AND($N179 = 0 * ISNUMBER($N179))</formula>
    </cfRule>
    <cfRule type="expression" dxfId="4367" priority="15">
      <formula>AND($N179 &lt; 0, ISNUMBER($N179))</formula>
    </cfRule>
  </conditionalFormatting>
  <conditionalFormatting sqref="A179:F198">
    <cfRule type="expression" dxfId="4366" priority="22">
      <formula>AND($E179 &gt; 0, ISNUMBER($E179))</formula>
    </cfRule>
    <cfRule type="expression" dxfId="4365" priority="23">
      <formula>AND($E179 = 0 * ISNUMBER($E179))</formula>
    </cfRule>
    <cfRule type="expression" dxfId="4364" priority="24">
      <formula>AND($E179 &lt; 0, ISNUMBER($E179))</formula>
    </cfRule>
  </conditionalFormatting>
  <conditionalFormatting sqref="A179:C198 G179:I198">
    <cfRule type="expression" dxfId="4363" priority="19">
      <formula>AND($H179 &gt; 0, ISNUMBER($H179))</formula>
    </cfRule>
    <cfRule type="expression" dxfId="4362" priority="20">
      <formula>AND($H179 = 0 * ISNUMBER($H179))</formula>
    </cfRule>
    <cfRule type="expression" dxfId="4361" priority="21">
      <formula>AND($H179 &lt; 0, ISNUMBER($H179))</formula>
    </cfRule>
  </conditionalFormatting>
  <conditionalFormatting sqref="A179:C198 J179:L198">
    <cfRule type="expression" dxfId="4360" priority="16">
      <formula>AND($K179 &gt; 0, ISNUMBER($K179))</formula>
    </cfRule>
    <cfRule type="expression" dxfId="4359" priority="17">
      <formula>AND($K179 = 0 * ISNUMBER($K179))</formula>
    </cfRule>
    <cfRule type="expression" dxfId="4358" priority="18">
      <formula>AND($K179 &lt; 0, ISNUMBER($K179))</formula>
    </cfRule>
  </conditionalFormatting>
  <conditionalFormatting sqref="D177:F178 E199:F199">
    <cfRule type="expression" dxfId="4357" priority="10">
      <formula>$E$199 &gt; 0</formula>
    </cfRule>
    <cfRule type="expression" dxfId="4356" priority="11">
      <formula>$E$199 = 0</formula>
    </cfRule>
    <cfRule type="expression" dxfId="4355" priority="12">
      <formula>$E$199 &lt; 0</formula>
    </cfRule>
  </conditionalFormatting>
  <conditionalFormatting sqref="G177:I178 H199:I199">
    <cfRule type="expression" dxfId="4354" priority="7">
      <formula>$H$199 &gt; 0</formula>
    </cfRule>
    <cfRule type="expression" dxfId="4353" priority="8">
      <formula>$H$199 = 0</formula>
    </cfRule>
    <cfRule type="expression" dxfId="4352" priority="9">
      <formula>$H$199 &lt; 0</formula>
    </cfRule>
  </conditionalFormatting>
  <conditionalFormatting sqref="J177:L178 K199:L199">
    <cfRule type="expression" dxfId="4351" priority="4">
      <formula>$K$199 &gt; 0</formula>
    </cfRule>
    <cfRule type="expression" dxfId="4350" priority="5">
      <formula>$K$199 = 0</formula>
    </cfRule>
    <cfRule type="expression" dxfId="4349" priority="6">
      <formula>$K$199 &lt; 0</formula>
    </cfRule>
  </conditionalFormatting>
  <conditionalFormatting sqref="M177:O178 N199:O199">
    <cfRule type="expression" dxfId="4348" priority="1">
      <formula>$N$199 &gt; 0</formula>
    </cfRule>
    <cfRule type="expression" dxfId="4347" priority="2">
      <formula>$N$199 = 0</formula>
    </cfRule>
    <cfRule type="expression" dxfId="43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153</v>
      </c>
      <c r="B2" s="11" t="s">
        <v>154</v>
      </c>
      <c r="C2" s="95">
        <v>80600</v>
      </c>
      <c r="D2" s="92">
        <v>5.9829059800000001E-2</v>
      </c>
      <c r="E2" s="93">
        <v>3799452.8897825498</v>
      </c>
      <c r="F2" s="35"/>
      <c r="G2" s="54"/>
      <c r="H2" s="35"/>
      <c r="I2" s="35"/>
    </row>
    <row r="3" spans="1:18" ht="17.25" thickBot="1">
      <c r="A3" s="40" t="s">
        <v>117</v>
      </c>
      <c r="B3" s="11" t="s">
        <v>118</v>
      </c>
      <c r="C3" s="95">
        <v>202</v>
      </c>
      <c r="D3" s="92">
        <v>5.7591623000000002E-2</v>
      </c>
      <c r="E3" s="93">
        <v>61939690.516066059</v>
      </c>
      <c r="F3" s="35"/>
      <c r="G3" s="310" t="s">
        <v>260</v>
      </c>
      <c r="H3" s="322" t="s">
        <v>330</v>
      </c>
      <c r="I3" s="322"/>
      <c r="K3" s="249" t="s">
        <v>34</v>
      </c>
      <c r="L3" s="250"/>
      <c r="M3" s="250"/>
      <c r="N3" s="251"/>
      <c r="O3" s="249" t="s">
        <v>262</v>
      </c>
      <c r="P3" s="250"/>
      <c r="Q3" s="250"/>
      <c r="R3" s="251"/>
    </row>
    <row r="4" spans="1:18" ht="17.25" thickBot="1">
      <c r="A4" s="40" t="s">
        <v>223</v>
      </c>
      <c r="B4" s="11" t="s">
        <v>224</v>
      </c>
      <c r="C4" s="95">
        <v>4210</v>
      </c>
      <c r="D4" s="92">
        <v>2.3086269699999998E-2</v>
      </c>
      <c r="E4" s="93">
        <v>1909974.42328699</v>
      </c>
      <c r="F4" s="35"/>
      <c r="G4" s="311"/>
      <c r="H4" s="323"/>
      <c r="I4" s="323"/>
      <c r="K4" s="314" t="s">
        <v>55</v>
      </c>
      <c r="L4" s="326">
        <f ca="1">NOW()</f>
        <v>44462.904887731478</v>
      </c>
      <c r="M4" s="327"/>
      <c r="N4" s="328"/>
      <c r="O4" s="317" t="s">
        <v>55</v>
      </c>
      <c r="P4" s="326">
        <f ca="1">NOW()</f>
        <v>44462.904887731478</v>
      </c>
      <c r="Q4" s="327"/>
      <c r="R4" s="328"/>
    </row>
    <row r="5" spans="1:18" ht="17.25" thickBot="1">
      <c r="A5" s="40" t="s">
        <v>95</v>
      </c>
      <c r="B5" s="11" t="s">
        <v>96</v>
      </c>
      <c r="C5" s="95">
        <v>6965</v>
      </c>
      <c r="D5" s="92">
        <v>1.16194626E-2</v>
      </c>
      <c r="E5" s="93">
        <v>13311594.1245347</v>
      </c>
      <c r="F5" s="35"/>
      <c r="K5" s="311"/>
      <c r="L5" s="36" t="s">
        <v>58</v>
      </c>
      <c r="M5" s="73" t="s">
        <v>59</v>
      </c>
      <c r="N5" s="69" t="s">
        <v>264</v>
      </c>
      <c r="O5" s="311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187</v>
      </c>
      <c r="B6" s="11" t="s">
        <v>188</v>
      </c>
      <c r="C6" s="95">
        <v>13</v>
      </c>
      <c r="D6" s="92">
        <v>7.7519379999999999E-3</v>
      </c>
      <c r="E6" s="93">
        <v>836824168.73009777</v>
      </c>
      <c r="F6" s="35"/>
      <c r="G6" s="249" t="s">
        <v>52</v>
      </c>
      <c r="H6" s="250"/>
      <c r="I6" s="25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엑시인피니티</v>
      </c>
      <c r="P6" s="38">
        <f t="shared" ref="P6:P25" si="2">_xlfn.IFNA(VLOOKUP(O6, $B$2:$D$200, 2, FALSE), "")</f>
        <v>80600</v>
      </c>
      <c r="Q6" s="76">
        <f t="shared" ref="Q6:Q25" si="3">_xlfn.IFNA(VLOOKUP(O6, $B$2:$D$200, 3, FALSE), "")</f>
        <v>5.9829059800000001E-2</v>
      </c>
      <c r="R6" s="85">
        <f>_xlfn.IFNA(VLOOKUP(O6, $B$2:$E$200, 4, FALSE), "")</f>
        <v>3799452.8897825498</v>
      </c>
    </row>
    <row r="7" spans="1:18">
      <c r="A7" s="40" t="s">
        <v>195</v>
      </c>
      <c r="B7" s="11" t="s">
        <v>196</v>
      </c>
      <c r="C7" s="95">
        <v>3570</v>
      </c>
      <c r="D7" s="92">
        <v>7.0521862000000003E-3</v>
      </c>
      <c r="E7" s="93">
        <v>22501432.087215699</v>
      </c>
      <c r="F7" s="35"/>
      <c r="G7" s="258" t="s">
        <v>36</v>
      </c>
      <c r="H7" s="259"/>
      <c r="I7" s="26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크립토닷컴체인</v>
      </c>
      <c r="P7" s="39">
        <f t="shared" si="2"/>
        <v>202</v>
      </c>
      <c r="Q7" s="77">
        <f t="shared" si="3"/>
        <v>5.7591623000000002E-2</v>
      </c>
      <c r="R7" s="86">
        <f t="shared" ref="R7:R25" si="5">_xlfn.IFNA(VLOOKUP(O7, $B$2:$E$200, 4, FALSE), "")</f>
        <v>61939690.516066059</v>
      </c>
    </row>
    <row r="8" spans="1:18" ht="17.25" thickBot="1">
      <c r="A8" s="40" t="s">
        <v>219</v>
      </c>
      <c r="B8" s="11" t="s">
        <v>220</v>
      </c>
      <c r="C8" s="95">
        <v>218</v>
      </c>
      <c r="D8" s="92">
        <v>4.6082948999999996E-3</v>
      </c>
      <c r="E8" s="93">
        <v>102145928.91481023</v>
      </c>
      <c r="F8" s="35"/>
      <c r="G8" s="264"/>
      <c r="H8" s="265"/>
      <c r="I8" s="26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리스크</v>
      </c>
      <c r="P8" s="39">
        <f t="shared" si="2"/>
        <v>4210</v>
      </c>
      <c r="Q8" s="77">
        <f t="shared" si="3"/>
        <v>2.3086269699999998E-2</v>
      </c>
      <c r="R8" s="86">
        <f t="shared" si="5"/>
        <v>1909974.42328699</v>
      </c>
    </row>
    <row r="9" spans="1:18" ht="17.25" thickBot="1">
      <c r="A9" s="40" t="s">
        <v>113</v>
      </c>
      <c r="B9" s="11" t="s">
        <v>114</v>
      </c>
      <c r="C9" s="95">
        <v>853</v>
      </c>
      <c r="D9" s="92">
        <v>-5.8275057999999996E-3</v>
      </c>
      <c r="E9" s="93">
        <v>120573299.8957759</v>
      </c>
      <c r="F9" s="35"/>
      <c r="G9" s="9" t="s">
        <v>38</v>
      </c>
      <c r="H9" s="250" t="s">
        <v>37</v>
      </c>
      <c r="I9" s="25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테조스</v>
      </c>
      <c r="P9" s="39">
        <f t="shared" si="2"/>
        <v>6965</v>
      </c>
      <c r="Q9" s="77">
        <f t="shared" si="3"/>
        <v>1.16194626E-2</v>
      </c>
      <c r="R9" s="86">
        <f t="shared" si="5"/>
        <v>13311594.1245347</v>
      </c>
    </row>
    <row r="10" spans="1:18">
      <c r="A10" s="40" t="s">
        <v>193</v>
      </c>
      <c r="B10" s="11" t="s">
        <v>194</v>
      </c>
      <c r="C10" s="95">
        <v>112</v>
      </c>
      <c r="D10" s="92">
        <v>-8.8495575000000007E-3</v>
      </c>
      <c r="E10" s="93">
        <v>211731367.88396886</v>
      </c>
      <c r="F10" s="35"/>
      <c r="G10" s="324">
        <f>_xlfn.IFNA(VLOOKUP(G7, $B$2:$D$200, 3, FALSE), "-")</f>
        <v>-1.8308080800000001E-2</v>
      </c>
      <c r="H10" s="318">
        <f>_xlfn.IFNA(VLOOKUP(G7, $B$2:$D$200, 2, FALSE), "-")</f>
        <v>52870000</v>
      </c>
      <c r="I10" s="31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썬더토큰</v>
      </c>
      <c r="P10" s="39">
        <f t="shared" si="2"/>
        <v>13</v>
      </c>
      <c r="Q10" s="77">
        <f t="shared" si="3"/>
        <v>7.7519379999999999E-3</v>
      </c>
      <c r="R10" s="90">
        <f t="shared" si="5"/>
        <v>836824168.73009777</v>
      </c>
    </row>
    <row r="11" spans="1:18" ht="17.25" thickBot="1">
      <c r="A11" s="40" t="s">
        <v>48</v>
      </c>
      <c r="B11" s="11" t="s">
        <v>49</v>
      </c>
      <c r="C11" s="95">
        <v>52870000</v>
      </c>
      <c r="D11" s="92">
        <v>-1.8308080800000001E-2</v>
      </c>
      <c r="E11" s="93">
        <v>5337.31430473</v>
      </c>
      <c r="F11" s="35"/>
      <c r="G11" s="325"/>
      <c r="H11" s="320"/>
      <c r="I11" s="32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던프로토콜</v>
      </c>
      <c r="P11" s="45">
        <f t="shared" si="2"/>
        <v>3570</v>
      </c>
      <c r="Q11" s="80">
        <f t="shared" si="3"/>
        <v>7.0521862000000003E-3</v>
      </c>
      <c r="R11" s="99">
        <f t="shared" si="5"/>
        <v>22501432.087215699</v>
      </c>
    </row>
    <row r="12" spans="1:18" ht="17.25" thickBot="1">
      <c r="A12" s="40" t="s">
        <v>197</v>
      </c>
      <c r="B12" s="11" t="s">
        <v>198</v>
      </c>
      <c r="C12" s="95">
        <v>21300</v>
      </c>
      <c r="D12" s="92">
        <v>-1.84331797E-2</v>
      </c>
      <c r="E12" s="93">
        <v>3949499.3841737299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센티넬프로토콜</v>
      </c>
      <c r="P12" s="39">
        <f t="shared" si="2"/>
        <v>218</v>
      </c>
      <c r="Q12" s="77">
        <f t="shared" si="3"/>
        <v>4.6082948999999996E-3</v>
      </c>
      <c r="R12" s="86">
        <f t="shared" si="5"/>
        <v>102145928.91481023</v>
      </c>
    </row>
    <row r="13" spans="1:18" ht="17.25" thickBot="1">
      <c r="A13" s="40" t="s">
        <v>79</v>
      </c>
      <c r="B13" s="11" t="s">
        <v>80</v>
      </c>
      <c r="C13" s="95">
        <v>831</v>
      </c>
      <c r="D13" s="92">
        <v>-1.8890200699999998E-2</v>
      </c>
      <c r="E13" s="93">
        <v>2367803.4694487699</v>
      </c>
      <c r="F13" s="35"/>
      <c r="G13" s="249" t="s">
        <v>70</v>
      </c>
      <c r="H13" s="250"/>
      <c r="I13" s="25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샌드박스</v>
      </c>
      <c r="P13" s="39">
        <f t="shared" si="2"/>
        <v>853</v>
      </c>
      <c r="Q13" s="77">
        <f t="shared" si="3"/>
        <v>-5.8275057999999996E-3</v>
      </c>
      <c r="R13" s="86">
        <f t="shared" si="5"/>
        <v>120573299.8957759</v>
      </c>
    </row>
    <row r="14" spans="1:18">
      <c r="A14" s="40" t="s">
        <v>93</v>
      </c>
      <c r="B14" s="11" t="s">
        <v>94</v>
      </c>
      <c r="C14" s="95">
        <v>3732000</v>
      </c>
      <c r="D14" s="92">
        <v>-1.9185282500000001E-2</v>
      </c>
      <c r="E14" s="93">
        <v>51998.255545599997</v>
      </c>
      <c r="F14" s="35"/>
      <c r="G14" s="258" t="s">
        <v>36</v>
      </c>
      <c r="H14" s="259"/>
      <c r="I14" s="26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메타디움</v>
      </c>
      <c r="P14" s="39">
        <f t="shared" si="2"/>
        <v>112</v>
      </c>
      <c r="Q14" s="77">
        <f t="shared" si="3"/>
        <v>-8.8495575000000007E-3</v>
      </c>
      <c r="R14" s="86">
        <f t="shared" si="5"/>
        <v>211731367.88396886</v>
      </c>
    </row>
    <row r="15" spans="1:18" ht="17.25" thickBot="1">
      <c r="A15" s="40" t="s">
        <v>217</v>
      </c>
      <c r="B15" s="11" t="s">
        <v>218</v>
      </c>
      <c r="C15" s="95">
        <v>136</v>
      </c>
      <c r="D15" s="92">
        <v>-2.15827338E-2</v>
      </c>
      <c r="E15" s="93">
        <v>63417808.278290279</v>
      </c>
      <c r="F15" s="35"/>
      <c r="G15" s="264"/>
      <c r="H15" s="265"/>
      <c r="I15" s="26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비트코인</v>
      </c>
      <c r="P15" s="37">
        <f t="shared" si="2"/>
        <v>52870000</v>
      </c>
      <c r="Q15" s="79">
        <f t="shared" si="3"/>
        <v>-1.8308080800000001E-2</v>
      </c>
      <c r="R15" s="87">
        <f t="shared" si="5"/>
        <v>5337.31430473</v>
      </c>
    </row>
    <row r="16" spans="1:18" ht="17.25" thickBot="1">
      <c r="A16" s="40" t="s">
        <v>53</v>
      </c>
      <c r="B16" s="11" t="s">
        <v>54</v>
      </c>
      <c r="C16" s="95">
        <v>444</v>
      </c>
      <c r="D16" s="92">
        <v>-2.2026431700000002E-2</v>
      </c>
      <c r="E16" s="93">
        <v>107849697.4627753</v>
      </c>
      <c r="F16" s="35"/>
      <c r="G16" s="9" t="s">
        <v>38</v>
      </c>
      <c r="H16" s="250" t="s">
        <v>37</v>
      </c>
      <c r="I16" s="25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플로우</v>
      </c>
      <c r="P16" s="38">
        <f t="shared" si="2"/>
        <v>21300</v>
      </c>
      <c r="Q16" s="76">
        <f t="shared" si="3"/>
        <v>-1.84331797E-2</v>
      </c>
      <c r="R16" s="85">
        <f t="shared" si="5"/>
        <v>3949499.3841737299</v>
      </c>
    </row>
    <row r="17" spans="1:18">
      <c r="A17" s="40" t="s">
        <v>50</v>
      </c>
      <c r="B17" s="11" t="s">
        <v>51</v>
      </c>
      <c r="C17" s="95">
        <v>354</v>
      </c>
      <c r="D17" s="92">
        <v>-2.2099447500000001E-2</v>
      </c>
      <c r="E17" s="93">
        <v>52473630.669424407</v>
      </c>
      <c r="F17" s="35"/>
      <c r="G17" s="324">
        <f>_xlfn.IFNA(VLOOKUP(G14, $B$2:$D$200, 3, FALSE), "-")</f>
        <v>-1.8308080800000001E-2</v>
      </c>
      <c r="H17" s="318">
        <f>_xlfn.IFNA(VLOOKUP(G14, $B$2:$D$200, 2, FALSE), "-")</f>
        <v>52870000</v>
      </c>
      <c r="I17" s="31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베이직어텐션토큰</v>
      </c>
      <c r="P17" s="39">
        <f t="shared" si="2"/>
        <v>831</v>
      </c>
      <c r="Q17" s="77">
        <f t="shared" si="3"/>
        <v>-1.8890200699999998E-2</v>
      </c>
      <c r="R17" s="86">
        <f t="shared" si="5"/>
        <v>2367803.4694487699</v>
      </c>
    </row>
    <row r="18" spans="1:18" ht="17.25" thickBot="1">
      <c r="A18" s="40" t="s">
        <v>127</v>
      </c>
      <c r="B18" s="11" t="s">
        <v>128</v>
      </c>
      <c r="C18" s="95">
        <v>120</v>
      </c>
      <c r="D18" s="92">
        <v>-2.4390243900000001E-2</v>
      </c>
      <c r="E18" s="93">
        <v>230084323.6060307</v>
      </c>
      <c r="F18" s="35"/>
      <c r="G18" s="325"/>
      <c r="H18" s="320"/>
      <c r="I18" s="32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이더리움</v>
      </c>
      <c r="P18" s="39">
        <f t="shared" si="2"/>
        <v>3732000</v>
      </c>
      <c r="Q18" s="77">
        <f t="shared" si="3"/>
        <v>-1.9185282500000001E-2</v>
      </c>
      <c r="R18" s="86">
        <f t="shared" si="5"/>
        <v>51998.255545599997</v>
      </c>
    </row>
    <row r="19" spans="1:18" ht="17.25" thickBot="1">
      <c r="A19" s="40" t="s">
        <v>73</v>
      </c>
      <c r="B19" s="11" t="s">
        <v>74</v>
      </c>
      <c r="C19" s="95">
        <v>48130</v>
      </c>
      <c r="D19" s="92">
        <v>-2.55112371E-2</v>
      </c>
      <c r="E19" s="93">
        <v>9460191.0141211804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휴먼스케이프</v>
      </c>
      <c r="P19" s="39">
        <f t="shared" si="2"/>
        <v>136</v>
      </c>
      <c r="Q19" s="77">
        <f t="shared" si="3"/>
        <v>-2.15827338E-2</v>
      </c>
      <c r="R19" s="86">
        <f t="shared" si="5"/>
        <v>63417808.278290279</v>
      </c>
    </row>
    <row r="20" spans="1:18" ht="17.25" thickBot="1">
      <c r="A20" s="40" t="s">
        <v>56</v>
      </c>
      <c r="B20" s="11" t="s">
        <v>57</v>
      </c>
      <c r="C20" s="95">
        <v>190</v>
      </c>
      <c r="D20" s="92">
        <v>-2.5641025599999999E-2</v>
      </c>
      <c r="E20" s="93">
        <v>50207255.325555593</v>
      </c>
      <c r="F20" s="35"/>
      <c r="G20" s="249" t="s">
        <v>256</v>
      </c>
      <c r="H20" s="250"/>
      <c r="I20" s="25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헤데라해시그래프</v>
      </c>
      <c r="P20" s="39">
        <f t="shared" si="2"/>
        <v>444</v>
      </c>
      <c r="Q20" s="77">
        <f t="shared" si="3"/>
        <v>-2.2026431700000002E-2</v>
      </c>
      <c r="R20" s="90">
        <f t="shared" si="5"/>
        <v>107849697.4627753</v>
      </c>
    </row>
    <row r="21" spans="1:18">
      <c r="A21" s="40" t="s">
        <v>147</v>
      </c>
      <c r="B21" s="11" t="s">
        <v>148</v>
      </c>
      <c r="C21" s="95">
        <v>19.100000000000001</v>
      </c>
      <c r="D21" s="92">
        <v>-3.04568528E-2</v>
      </c>
      <c r="E21" s="93">
        <v>332493894.23188543</v>
      </c>
      <c r="F21" s="35"/>
      <c r="G21" s="258" t="s">
        <v>36</v>
      </c>
      <c r="H21" s="259"/>
      <c r="I21" s="26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스텔라루멘</v>
      </c>
      <c r="P21" s="45">
        <f t="shared" si="2"/>
        <v>354</v>
      </c>
      <c r="Q21" s="80">
        <f t="shared" si="3"/>
        <v>-2.2099447500000001E-2</v>
      </c>
      <c r="R21" s="99">
        <f t="shared" si="5"/>
        <v>52473630.669424407</v>
      </c>
    </row>
    <row r="22" spans="1:18" ht="17.25" thickBot="1">
      <c r="A22" s="40" t="s">
        <v>85</v>
      </c>
      <c r="B22" s="11" t="s">
        <v>86</v>
      </c>
      <c r="C22" s="95">
        <v>349</v>
      </c>
      <c r="D22" s="92">
        <v>-3.0555555599999999E-2</v>
      </c>
      <c r="E22" s="93">
        <v>24444899.902592629</v>
      </c>
      <c r="F22" s="35"/>
      <c r="G22" s="264"/>
      <c r="H22" s="265"/>
      <c r="I22" s="26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비체인</v>
      </c>
      <c r="P22" s="39">
        <f t="shared" si="2"/>
        <v>120</v>
      </c>
      <c r="Q22" s="77">
        <f t="shared" si="3"/>
        <v>-2.4390243900000001E-2</v>
      </c>
      <c r="R22" s="86">
        <f t="shared" si="5"/>
        <v>230084323.6060307</v>
      </c>
    </row>
    <row r="23" spans="1:18" ht="17.25" thickBot="1">
      <c r="A23" s="40" t="s">
        <v>83</v>
      </c>
      <c r="B23" s="11" t="s">
        <v>84</v>
      </c>
      <c r="C23" s="95">
        <v>5135</v>
      </c>
      <c r="D23" s="92">
        <v>-3.3866415800000001E-2</v>
      </c>
      <c r="E23" s="93">
        <v>9224475.4560291003</v>
      </c>
      <c r="F23" s="35"/>
      <c r="G23" s="9" t="s">
        <v>38</v>
      </c>
      <c r="H23" s="250" t="s">
        <v>37</v>
      </c>
      <c r="I23" s="25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코스모스</v>
      </c>
      <c r="P23" s="39">
        <f t="shared" si="2"/>
        <v>48130</v>
      </c>
      <c r="Q23" s="77">
        <f t="shared" si="3"/>
        <v>-2.55112371E-2</v>
      </c>
      <c r="R23" s="86">
        <f t="shared" si="5"/>
        <v>9460191.0141211804</v>
      </c>
    </row>
    <row r="24" spans="1:18">
      <c r="A24" s="40" t="s">
        <v>71</v>
      </c>
      <c r="B24" s="11" t="s">
        <v>72</v>
      </c>
      <c r="C24" s="95">
        <v>22.7</v>
      </c>
      <c r="D24" s="92">
        <v>-3.4042553199999999E-2</v>
      </c>
      <c r="E24" s="93">
        <v>805793260.3235203</v>
      </c>
      <c r="F24" s="35"/>
      <c r="G24" s="324">
        <f>_xlfn.IFNA(VLOOKUP(G21, $B$2:$D$200, 3, FALSE), "-")</f>
        <v>-1.8308080800000001E-2</v>
      </c>
      <c r="H24" s="318">
        <f>_xlfn.IFNA(VLOOKUP(G21, $B$2:$D$200, 2, FALSE), "-")</f>
        <v>52870000</v>
      </c>
      <c r="I24" s="31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넴</v>
      </c>
      <c r="P24" s="39">
        <f t="shared" si="2"/>
        <v>190</v>
      </c>
      <c r="Q24" s="77">
        <f t="shared" si="3"/>
        <v>-2.5641025599999999E-2</v>
      </c>
      <c r="R24" s="86">
        <f t="shared" si="5"/>
        <v>50207255.325555593</v>
      </c>
    </row>
    <row r="25" spans="1:18" ht="17.25" thickBot="1">
      <c r="A25" s="40" t="s">
        <v>133</v>
      </c>
      <c r="B25" s="11" t="s">
        <v>134</v>
      </c>
      <c r="C25" s="95">
        <v>37720</v>
      </c>
      <c r="D25" s="92">
        <v>-3.4058898800000001E-2</v>
      </c>
      <c r="E25" s="93">
        <v>2266193.4761790498</v>
      </c>
      <c r="F25" s="35"/>
      <c r="G25" s="325"/>
      <c r="H25" s="320"/>
      <c r="I25" s="32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시아코인</v>
      </c>
      <c r="P25" s="37">
        <f t="shared" si="2"/>
        <v>19.100000000000001</v>
      </c>
      <c r="Q25" s="79">
        <f t="shared" si="3"/>
        <v>-3.04568528E-2</v>
      </c>
      <c r="R25" s="87">
        <f t="shared" si="5"/>
        <v>332493894.23188543</v>
      </c>
    </row>
    <row r="26" spans="1:18">
      <c r="A26" s="40" t="s">
        <v>163</v>
      </c>
      <c r="B26" s="11" t="s">
        <v>164</v>
      </c>
      <c r="C26" s="95">
        <v>890</v>
      </c>
      <c r="D26" s="92">
        <v>-3.5752979400000003E-2</v>
      </c>
      <c r="E26" s="93">
        <v>76647464.389726534</v>
      </c>
      <c r="F26" s="35"/>
    </row>
    <row r="27" spans="1:18" ht="17.25" thickBot="1">
      <c r="A27" s="40" t="s">
        <v>155</v>
      </c>
      <c r="B27" s="11" t="s">
        <v>156</v>
      </c>
      <c r="C27" s="95">
        <v>1685</v>
      </c>
      <c r="D27" s="92">
        <v>-3.7142857100000003E-2</v>
      </c>
      <c r="E27" s="93">
        <v>2794520.1360058598</v>
      </c>
      <c r="F27" s="35"/>
    </row>
    <row r="28" spans="1:18" ht="17.25" thickBot="1">
      <c r="A28" s="40" t="s">
        <v>161</v>
      </c>
      <c r="B28" s="11" t="s">
        <v>162</v>
      </c>
      <c r="C28" s="95">
        <v>96</v>
      </c>
      <c r="D28" s="92">
        <v>-3.8076152299999999E-2</v>
      </c>
      <c r="E28" s="93">
        <v>68054597.318644777</v>
      </c>
      <c r="F28" s="35"/>
      <c r="G28" s="249" t="s">
        <v>46</v>
      </c>
      <c r="H28" s="250"/>
      <c r="I28" s="250"/>
      <c r="J28" s="251"/>
      <c r="K28" s="249" t="s">
        <v>44</v>
      </c>
      <c r="L28" s="250"/>
      <c r="M28" s="250"/>
      <c r="N28" s="251"/>
      <c r="O28" s="249" t="s">
        <v>45</v>
      </c>
      <c r="P28" s="250"/>
      <c r="Q28" s="250"/>
      <c r="R28" s="251"/>
    </row>
    <row r="29" spans="1:18" ht="17.25" thickBot="1">
      <c r="A29" s="40" t="s">
        <v>115</v>
      </c>
      <c r="B29" s="11" t="s">
        <v>116</v>
      </c>
      <c r="C29" s="95">
        <v>6530</v>
      </c>
      <c r="D29" s="92">
        <v>-3.8291605300000003E-2</v>
      </c>
      <c r="E29" s="93">
        <v>1165655.2875013</v>
      </c>
      <c r="F29" s="35"/>
      <c r="G29" s="314" t="s">
        <v>55</v>
      </c>
      <c r="H29" s="326">
        <f ca="1">NOW()</f>
        <v>44462.904887731478</v>
      </c>
      <c r="I29" s="327"/>
      <c r="J29" s="328"/>
      <c r="K29" s="317" t="s">
        <v>55</v>
      </c>
      <c r="L29" s="326">
        <f ca="1">NOW()</f>
        <v>44462.904887731478</v>
      </c>
      <c r="M29" s="327"/>
      <c r="N29" s="328"/>
      <c r="O29" s="317" t="s">
        <v>55</v>
      </c>
      <c r="P29" s="326">
        <f ca="1">NOW()</f>
        <v>44462.904887731478</v>
      </c>
      <c r="Q29" s="327"/>
      <c r="R29" s="328"/>
    </row>
    <row r="30" spans="1:18" ht="17.25" thickBot="1">
      <c r="A30" s="40" t="s">
        <v>125</v>
      </c>
      <c r="B30" s="11" t="s">
        <v>126</v>
      </c>
      <c r="C30" s="95">
        <v>192000</v>
      </c>
      <c r="D30" s="92">
        <v>-3.83170548E-2</v>
      </c>
      <c r="E30" s="93">
        <v>91274.553997509996</v>
      </c>
      <c r="F30" s="35"/>
      <c r="G30" s="311"/>
      <c r="H30" s="36" t="s">
        <v>58</v>
      </c>
      <c r="I30" s="73" t="s">
        <v>59</v>
      </c>
      <c r="J30" s="69" t="s">
        <v>264</v>
      </c>
      <c r="K30" s="311"/>
      <c r="L30" s="36" t="s">
        <v>58</v>
      </c>
      <c r="M30" s="73" t="s">
        <v>59</v>
      </c>
      <c r="N30" s="69" t="s">
        <v>264</v>
      </c>
      <c r="O30" s="311"/>
      <c r="P30" s="36" t="s">
        <v>58</v>
      </c>
      <c r="Q30" s="73" t="s">
        <v>59</v>
      </c>
      <c r="R30" s="69" t="s">
        <v>264</v>
      </c>
    </row>
    <row r="31" spans="1:18">
      <c r="A31" s="40" t="s">
        <v>159</v>
      </c>
      <c r="B31" s="11" t="s">
        <v>160</v>
      </c>
      <c r="C31" s="95">
        <v>1375</v>
      </c>
      <c r="D31" s="92">
        <v>-3.8461538500000003E-2</v>
      </c>
      <c r="E31" s="93">
        <v>2048705.01138669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80600</v>
      </c>
      <c r="I31" s="76">
        <f t="shared" ref="I31:I50" ca="1" si="8">_xlfn.IFNA(VLOOKUP(G31, $B$2:$D$200, 3, FALSE), "")</f>
        <v>5.9829059800000001E-2</v>
      </c>
      <c r="J31" s="85">
        <f ca="1">_xlfn.IFNA(VLOOKUP(G31, $B$2:$E$200, 4, FALSE), "")</f>
        <v>3799452.8897825498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75.400000000000006</v>
      </c>
      <c r="M31" s="76">
        <f t="shared" ref="M31:M50" ca="1" si="10">_xlfn.IFNA(VLOOKUP(K31, $B$2:$D$200, 3, FALSE), "")</f>
        <v>-7.0283600500000001E-2</v>
      </c>
      <c r="N31" s="85">
        <f ca="1">_xlfn.IFNA(VLOOKUP(K31, $B$2:$E$200, 4, FALSE), "")</f>
        <v>2109969729.5715463</v>
      </c>
      <c r="O31" s="55" t="str">
        <f ca="1">IFERROR(OFFSET(INDIRECT($H$3 &amp; "!A71"), 0, 0), "")</f>
        <v>플레이댑</v>
      </c>
      <c r="P31" s="38">
        <f t="shared" ref="P31:P50" ca="1" si="11">_xlfn.IFNA(VLOOKUP(O31, $B$2:$D$200, 2, FALSE), "")</f>
        <v>923</v>
      </c>
      <c r="Q31" s="76">
        <f t="shared" ref="Q31:Q50" ca="1" si="12">_xlfn.IFNA(VLOOKUP(O31, $B$2:$D$200, 3, FALSE), "")</f>
        <v>-7.2361808999999999E-2</v>
      </c>
      <c r="R31" s="85">
        <f ca="1">_xlfn.IFNA(VLOOKUP(O31, $B$2:$E$200, 4, FALSE), "")</f>
        <v>60540399.400622211</v>
      </c>
    </row>
    <row r="32" spans="1:18">
      <c r="A32" s="40" t="s">
        <v>229</v>
      </c>
      <c r="B32" s="11" t="s">
        <v>230</v>
      </c>
      <c r="C32" s="95">
        <v>271</v>
      </c>
      <c r="D32" s="92">
        <v>-3.9007092200000003E-2</v>
      </c>
      <c r="E32" s="93">
        <v>43009531.432056107</v>
      </c>
      <c r="F32" s="35"/>
      <c r="G32" s="56" t="str">
        <f ca="1">IFERROR(OFFSET(INDIRECT($H$3 &amp; "!A98"), 1, 0), "")</f>
        <v>카바</v>
      </c>
      <c r="H32" s="39">
        <f t="shared" ca="1" si="7"/>
        <v>6530</v>
      </c>
      <c r="I32" s="77">
        <f t="shared" ca="1" si="8"/>
        <v>-3.8291605300000003E-2</v>
      </c>
      <c r="J32" s="86">
        <f t="shared" ref="J32:J50" ca="1" si="13">_xlfn.IFNA(VLOOKUP(G32, $B$2:$E$200, 4, FALSE), "")</f>
        <v>1165655.2875013</v>
      </c>
      <c r="K32" s="56" t="str">
        <f ca="1">IFERROR(OFFSET(INDIRECT($H$3 &amp; "!A44"), 1, 0), "")</f>
        <v>메디블록</v>
      </c>
      <c r="L32" s="39">
        <f t="shared" ca="1" si="9"/>
        <v>72.5</v>
      </c>
      <c r="M32" s="77">
        <f t="shared" ca="1" si="10"/>
        <v>-4.1005290999999999E-2</v>
      </c>
      <c r="N32" s="86">
        <f t="shared" ref="N32:N50" ca="1" si="14">_xlfn.IFNA(VLOOKUP(K32, $B$2:$E$200, 4, FALSE), "")</f>
        <v>210705971.18722656</v>
      </c>
      <c r="O32" s="56" t="str">
        <f ca="1">IFERROR(OFFSET(INDIRECT($H$3 &amp; "!A71"), 1, 0), "")</f>
        <v>크립토닷컴체인</v>
      </c>
      <c r="P32" s="39">
        <f t="shared" ca="1" si="11"/>
        <v>202</v>
      </c>
      <c r="Q32" s="77">
        <f t="shared" ca="1" si="12"/>
        <v>5.7591623000000002E-2</v>
      </c>
      <c r="R32" s="86">
        <f t="shared" ref="R32:R50" ca="1" si="15">_xlfn.IFNA(VLOOKUP(O32, $B$2:$E$200, 4, FALSE), "")</f>
        <v>61939690.516066059</v>
      </c>
    </row>
    <row r="33" spans="1:18">
      <c r="A33" s="40" t="s">
        <v>265</v>
      </c>
      <c r="B33" s="11" t="s">
        <v>266</v>
      </c>
      <c r="C33" s="95">
        <v>266</v>
      </c>
      <c r="D33" s="92">
        <v>-3.9711191299999997E-2</v>
      </c>
      <c r="E33" s="93">
        <v>304509844.67284369</v>
      </c>
      <c r="F33" s="35"/>
      <c r="G33" s="56" t="str">
        <f ca="1">IFERROR(OFFSET(INDIRECT($H$3 &amp; "!A98"), 2, 0), "")</f>
        <v>플레이댑</v>
      </c>
      <c r="H33" s="39">
        <f t="shared" ca="1" si="7"/>
        <v>923</v>
      </c>
      <c r="I33" s="77">
        <f t="shared" ca="1" si="8"/>
        <v>-7.2361808999999999E-2</v>
      </c>
      <c r="J33" s="86">
        <f t="shared" ca="1" si="13"/>
        <v>60540399.400622211</v>
      </c>
      <c r="K33" s="56" t="str">
        <f ca="1">IFERROR(OFFSET(INDIRECT($H$3 &amp; "!A44"), 2, 0), "")</f>
        <v>시아코인</v>
      </c>
      <c r="L33" s="39">
        <f t="shared" ca="1" si="9"/>
        <v>19.100000000000001</v>
      </c>
      <c r="M33" s="77">
        <f t="shared" ca="1" si="10"/>
        <v>-3.04568528E-2</v>
      </c>
      <c r="N33" s="86">
        <f t="shared" ca="1" si="14"/>
        <v>332493894.23188543</v>
      </c>
      <c r="O33" s="56" t="str">
        <f ca="1">IFERROR(OFFSET(INDIRECT($H$3 &amp; "!A71"), 2, 0), "")</f>
        <v>디센트럴랜드</v>
      </c>
      <c r="P33" s="39">
        <f t="shared" ca="1" si="11"/>
        <v>863</v>
      </c>
      <c r="Q33" s="77">
        <f t="shared" ca="1" si="12"/>
        <v>-4.7461368699999999E-2</v>
      </c>
      <c r="R33" s="86">
        <f t="shared" ca="1" si="15"/>
        <v>16024492.800944829</v>
      </c>
    </row>
    <row r="34" spans="1:18">
      <c r="A34" s="40" t="s">
        <v>243</v>
      </c>
      <c r="B34" s="11" t="s">
        <v>244</v>
      </c>
      <c r="C34" s="95">
        <v>2035</v>
      </c>
      <c r="D34" s="92">
        <v>-4.0094339600000001E-2</v>
      </c>
      <c r="E34" s="93">
        <v>23119775.953937799</v>
      </c>
      <c r="F34" s="35"/>
      <c r="G34" s="56" t="str">
        <f ca="1">IFERROR(OFFSET(INDIRECT($H$3 &amp; "!A98"), 3, 0), "")</f>
        <v>폴카닷</v>
      </c>
      <c r="H34" s="39">
        <f t="shared" ca="1" si="7"/>
        <v>37720</v>
      </c>
      <c r="I34" s="77">
        <f t="shared" ca="1" si="8"/>
        <v>-3.4058898800000001E-2</v>
      </c>
      <c r="J34" s="86">
        <f t="shared" ca="1" si="13"/>
        <v>2266193.4761790498</v>
      </c>
      <c r="K34" s="56" t="str">
        <f ca="1">IFERROR(OFFSET(INDIRECT($H$3 &amp; "!A44"), 3, 0), "")</f>
        <v>캐리프로토콜</v>
      </c>
      <c r="L34" s="39">
        <f t="shared" ca="1" si="9"/>
        <v>10.9</v>
      </c>
      <c r="M34" s="77">
        <f t="shared" ca="1" si="10"/>
        <v>-6.0344827599999998E-2</v>
      </c>
      <c r="N34" s="86">
        <f t="shared" ca="1" si="14"/>
        <v>680996200.18105364</v>
      </c>
      <c r="O34" s="56" t="str">
        <f ca="1">IFERROR(OFFSET(INDIRECT($H$3 &amp; "!A71"), 3, 0), "")</f>
        <v>칠리즈</v>
      </c>
      <c r="P34" s="39">
        <f t="shared" ca="1" si="11"/>
        <v>349</v>
      </c>
      <c r="Q34" s="77">
        <f t="shared" ca="1" si="12"/>
        <v>-3.0555555599999999E-2</v>
      </c>
      <c r="R34" s="86">
        <f t="shared" ca="1" si="15"/>
        <v>24444899.902592629</v>
      </c>
    </row>
    <row r="35" spans="1:18">
      <c r="A35" s="40" t="s">
        <v>89</v>
      </c>
      <c r="B35" s="11" t="s">
        <v>90</v>
      </c>
      <c r="C35" s="95">
        <v>1190</v>
      </c>
      <c r="D35" s="92">
        <v>-4.0322580599999998E-2</v>
      </c>
      <c r="E35" s="93">
        <v>252724065.75506371</v>
      </c>
      <c r="F35" s="35"/>
      <c r="G35" s="58" t="str">
        <f ca="1">IFERROR(OFFSET(INDIRECT($H$3 &amp; "!A98"), 4, 0), "")</f>
        <v>플로우</v>
      </c>
      <c r="H35" s="44">
        <f t="shared" ca="1" si="7"/>
        <v>21300</v>
      </c>
      <c r="I35" s="78">
        <f t="shared" ca="1" si="8"/>
        <v>-1.84331797E-2</v>
      </c>
      <c r="J35" s="90">
        <f t="shared" ca="1" si="13"/>
        <v>3949499.3841737299</v>
      </c>
      <c r="K35" s="58" t="str">
        <f ca="1">IFERROR(OFFSET(INDIRECT($H$3 &amp; "!A44"), 4, 0), "")</f>
        <v>스톰엑스</v>
      </c>
      <c r="L35" s="44">
        <f t="shared" ca="1" si="9"/>
        <v>33</v>
      </c>
      <c r="M35" s="78">
        <f t="shared" ca="1" si="10"/>
        <v>-5.4441260700000001E-2</v>
      </c>
      <c r="N35" s="90">
        <f t="shared" ca="1" si="14"/>
        <v>212437184.63197947</v>
      </c>
      <c r="O35" s="58" t="str">
        <f ca="1">IFERROR(OFFSET(INDIRECT($H$3 &amp; "!A71"), 4, 0), "")</f>
        <v>헤데라해시그래프</v>
      </c>
      <c r="P35" s="44">
        <f t="shared" ca="1" si="11"/>
        <v>444</v>
      </c>
      <c r="Q35" s="78">
        <f t="shared" ca="1" si="12"/>
        <v>-2.2026431700000002E-2</v>
      </c>
      <c r="R35" s="90">
        <f t="shared" ca="1" si="15"/>
        <v>107849697.4627753</v>
      </c>
    </row>
    <row r="36" spans="1:18">
      <c r="A36" s="40" t="s">
        <v>62</v>
      </c>
      <c r="B36" s="11" t="s">
        <v>63</v>
      </c>
      <c r="C36" s="95">
        <v>50960</v>
      </c>
      <c r="D36" s="92">
        <v>-4.0662650600000003E-2</v>
      </c>
      <c r="E36" s="93">
        <v>152885.96599719001</v>
      </c>
      <c r="F36" s="35"/>
      <c r="G36" s="56" t="str">
        <f ca="1">IFERROR(OFFSET(INDIRECT($H$3 &amp; "!A98"), 5, 0), "")</f>
        <v>크립토닷컴체인</v>
      </c>
      <c r="H36" s="39">
        <f t="shared" ca="1" si="7"/>
        <v>202</v>
      </c>
      <c r="I36" s="77">
        <f t="shared" ca="1" si="8"/>
        <v>5.7591623000000002E-2</v>
      </c>
      <c r="J36" s="99">
        <f t="shared" ca="1" si="13"/>
        <v>61939690.516066059</v>
      </c>
      <c r="K36" s="56" t="str">
        <f ca="1">IFERROR(OFFSET(INDIRECT($H$3 &amp; "!A44"), 5, 0), "")</f>
        <v>스테이터스네트워크토큰</v>
      </c>
      <c r="L36" s="39">
        <f t="shared" ca="1" si="9"/>
        <v>96</v>
      </c>
      <c r="M36" s="77">
        <f t="shared" ca="1" si="10"/>
        <v>-3.8076152299999999E-2</v>
      </c>
      <c r="N36" s="99">
        <f t="shared" ca="1" si="14"/>
        <v>68054597.318644777</v>
      </c>
      <c r="O36" s="56" t="str">
        <f ca="1">IFERROR(OFFSET(INDIRECT($H$3 &amp; "!A71"), 5, 0), "")</f>
        <v>왁스</v>
      </c>
      <c r="P36" s="39">
        <f t="shared" ca="1" si="11"/>
        <v>271</v>
      </c>
      <c r="Q36" s="77">
        <f t="shared" ca="1" si="12"/>
        <v>-3.9007092200000003E-2</v>
      </c>
      <c r="R36" s="99">
        <f t="shared" ca="1" si="15"/>
        <v>43009531.432056107</v>
      </c>
    </row>
    <row r="37" spans="1:18">
      <c r="A37" s="40" t="s">
        <v>77</v>
      </c>
      <c r="B37" s="11" t="s">
        <v>78</v>
      </c>
      <c r="C37" s="95">
        <v>650000</v>
      </c>
      <c r="D37" s="92">
        <v>-4.0731995299999997E-2</v>
      </c>
      <c r="E37" s="93">
        <v>32110.839017329999</v>
      </c>
      <c r="F37" s="35"/>
      <c r="G37" s="56" t="str">
        <f ca="1">IFERROR(OFFSET(INDIRECT($H$3 &amp; "!A98"), 6, 0), "")</f>
        <v>디센트럴랜드</v>
      </c>
      <c r="H37" s="39">
        <f t="shared" ca="1" si="7"/>
        <v>863</v>
      </c>
      <c r="I37" s="77">
        <f t="shared" ca="1" si="8"/>
        <v>-4.7461368699999999E-2</v>
      </c>
      <c r="J37" s="86">
        <f t="shared" ca="1" si="13"/>
        <v>16024492.800944829</v>
      </c>
      <c r="K37" s="56" t="str">
        <f ca="1">IFERROR(OFFSET(INDIRECT($H$3 &amp; "!A44"), 6, 0), "")</f>
        <v>비트토렌트</v>
      </c>
      <c r="L37" s="39">
        <f t="shared" ca="1" si="9"/>
        <v>4.1500000000000004</v>
      </c>
      <c r="M37" s="77">
        <f t="shared" ca="1" si="10"/>
        <v>-4.3778801800000003E-2</v>
      </c>
      <c r="N37" s="86">
        <f t="shared" ca="1" si="14"/>
        <v>7950886258.2117481</v>
      </c>
      <c r="O37" s="56" t="str">
        <f ca="1">IFERROR(OFFSET(INDIRECT($H$3 &amp; "!A71"), 6, 0), "")</f>
        <v>센티넬프로토콜</v>
      </c>
      <c r="P37" s="39">
        <f t="shared" ca="1" si="11"/>
        <v>218</v>
      </c>
      <c r="Q37" s="77">
        <f t="shared" ca="1" si="12"/>
        <v>4.6082948999999996E-3</v>
      </c>
      <c r="R37" s="86">
        <f t="shared" ca="1" si="15"/>
        <v>102145928.91481023</v>
      </c>
    </row>
    <row r="38" spans="1:18">
      <c r="A38" s="40" t="s">
        <v>151</v>
      </c>
      <c r="B38" s="11" t="s">
        <v>152</v>
      </c>
      <c r="C38" s="95">
        <v>117</v>
      </c>
      <c r="D38" s="92">
        <v>-4.09836066E-2</v>
      </c>
      <c r="E38" s="93">
        <v>348890695.40345126</v>
      </c>
      <c r="F38" s="35"/>
      <c r="G38" s="56" t="str">
        <f ca="1">IFERROR(OFFSET(INDIRECT($H$3 &amp; "!A98"), 7, 0), "")</f>
        <v>칠리즈</v>
      </c>
      <c r="H38" s="39">
        <f t="shared" ca="1" si="7"/>
        <v>349</v>
      </c>
      <c r="I38" s="77">
        <f t="shared" ca="1" si="8"/>
        <v>-3.0555555599999999E-2</v>
      </c>
      <c r="J38" s="86">
        <f t="shared" ca="1" si="13"/>
        <v>24444899.902592629</v>
      </c>
      <c r="K38" s="56" t="str">
        <f ca="1">IFERROR(OFFSET(INDIRECT($H$3 &amp; "!A44"), 7, 0), "")</f>
        <v>에스티피</v>
      </c>
      <c r="L38" s="39">
        <f t="shared" ca="1" si="9"/>
        <v>59.8</v>
      </c>
      <c r="M38" s="77">
        <f t="shared" ca="1" si="10"/>
        <v>-4.16666667E-2</v>
      </c>
      <c r="N38" s="86">
        <f t="shared" ca="1" si="14"/>
        <v>27430449.982023232</v>
      </c>
      <c r="O38" s="56" t="str">
        <f ca="1">IFERROR(OFFSET(INDIRECT($H$3 &amp; "!A71"), 7, 0), "")</f>
        <v>샌드박스</v>
      </c>
      <c r="P38" s="39">
        <f t="shared" ca="1" si="11"/>
        <v>853</v>
      </c>
      <c r="Q38" s="77">
        <f t="shared" ca="1" si="12"/>
        <v>-5.8275057999999996E-3</v>
      </c>
      <c r="R38" s="86">
        <f t="shared" ca="1" si="15"/>
        <v>120573299.8957759</v>
      </c>
    </row>
    <row r="39" spans="1:18">
      <c r="A39" s="40" t="s">
        <v>201</v>
      </c>
      <c r="B39" s="11" t="s">
        <v>202</v>
      </c>
      <c r="C39" s="95">
        <v>72.5</v>
      </c>
      <c r="D39" s="92">
        <v>-4.1005290999999999E-2</v>
      </c>
      <c r="E39" s="93">
        <v>210705971.18722656</v>
      </c>
      <c r="F39" s="35"/>
      <c r="G39" s="56" t="str">
        <f ca="1">IFERROR(OFFSET(INDIRECT($H$3 &amp; "!A98"), 8, 0), "")</f>
        <v>네오</v>
      </c>
      <c r="H39" s="39">
        <f t="shared" ca="1" si="7"/>
        <v>50960</v>
      </c>
      <c r="I39" s="77">
        <f t="shared" ca="1" si="8"/>
        <v>-4.0662650600000003E-2</v>
      </c>
      <c r="J39" s="86">
        <f t="shared" ca="1" si="13"/>
        <v>152885.96599719001</v>
      </c>
      <c r="K39" s="56" t="str">
        <f ca="1">IFERROR(OFFSET(INDIRECT($H$3 &amp; "!A44"), 8, 0), "")</f>
        <v>쿼크체인</v>
      </c>
      <c r="L39" s="39">
        <f t="shared" ca="1" si="9"/>
        <v>22.7</v>
      </c>
      <c r="M39" s="77">
        <f t="shared" ca="1" si="10"/>
        <v>-3.4042553199999999E-2</v>
      </c>
      <c r="N39" s="86">
        <f t="shared" ca="1" si="14"/>
        <v>805793260.3235203</v>
      </c>
      <c r="O39" s="56" t="str">
        <f ca="1">IFERROR(OFFSET(INDIRECT($H$3 &amp; "!A71"), 8, 0), "")</f>
        <v>시빅</v>
      </c>
      <c r="P39" s="39">
        <f t="shared" ca="1" si="11"/>
        <v>503</v>
      </c>
      <c r="Q39" s="77">
        <f t="shared" ca="1" si="12"/>
        <v>-5.2730696799999997E-2</v>
      </c>
      <c r="R39" s="86">
        <f t="shared" ca="1" si="15"/>
        <v>18592943.614924379</v>
      </c>
    </row>
    <row r="40" spans="1:18" ht="17.25" thickBot="1">
      <c r="A40" s="40" t="s">
        <v>241</v>
      </c>
      <c r="B40" s="11" t="s">
        <v>242</v>
      </c>
      <c r="C40" s="95">
        <v>555</v>
      </c>
      <c r="D40" s="92">
        <v>-4.1450777199999997E-2</v>
      </c>
      <c r="E40" s="93">
        <v>18714342.310254719</v>
      </c>
      <c r="F40" s="35"/>
      <c r="G40" s="57" t="str">
        <f ca="1">IFERROR(OFFSET(INDIRECT($H$3 &amp; "!A98"), 9, 0), "")</f>
        <v>코스모스</v>
      </c>
      <c r="H40" s="37">
        <f t="shared" ca="1" si="7"/>
        <v>48130</v>
      </c>
      <c r="I40" s="79">
        <f t="shared" ca="1" si="8"/>
        <v>-2.55112371E-2</v>
      </c>
      <c r="J40" s="87">
        <f t="shared" ca="1" si="13"/>
        <v>9460191.0141211804</v>
      </c>
      <c r="K40" s="57" t="str">
        <f ca="1">IFERROR(OFFSET(INDIRECT($H$3 &amp; "!A44"), 9, 0), "")</f>
        <v>썸씽</v>
      </c>
      <c r="L40" s="37">
        <f t="shared" ca="1" si="9"/>
        <v>71.599999999999994</v>
      </c>
      <c r="M40" s="79">
        <f t="shared" ca="1" si="10"/>
        <v>-5.9132720100000001E-2</v>
      </c>
      <c r="N40" s="87">
        <f t="shared" ca="1" si="14"/>
        <v>65325635.152871341</v>
      </c>
      <c r="O40" s="57" t="str">
        <f ca="1">IFERROR(OFFSET(INDIRECT($H$3 &amp; "!A71"), 9, 0), "")</f>
        <v>피르마체인</v>
      </c>
      <c r="P40" s="37">
        <f t="shared" ca="1" si="11"/>
        <v>175</v>
      </c>
      <c r="Q40" s="79">
        <f t="shared" ca="1" si="12"/>
        <v>-4.3715847000000002E-2</v>
      </c>
      <c r="R40" s="87">
        <f t="shared" ca="1" si="15"/>
        <v>58427413.729431473</v>
      </c>
    </row>
    <row r="41" spans="1:18">
      <c r="A41" s="40" t="s">
        <v>239</v>
      </c>
      <c r="B41" s="11" t="s">
        <v>240</v>
      </c>
      <c r="C41" s="95">
        <v>59.8</v>
      </c>
      <c r="D41" s="92">
        <v>-4.16666667E-2</v>
      </c>
      <c r="E41" s="93">
        <v>27430449.982023232</v>
      </c>
      <c r="F41" s="35"/>
      <c r="G41" s="59" t="str">
        <f ca="1">IFERROR(OFFSET(INDIRECT($H$3 &amp; "!A98"), 10, 0), "")</f>
        <v>헤데라해시그래프</v>
      </c>
      <c r="H41" s="38">
        <f t="shared" ca="1" si="7"/>
        <v>444</v>
      </c>
      <c r="I41" s="76">
        <f t="shared" ca="1" si="8"/>
        <v>-2.2026431700000002E-2</v>
      </c>
      <c r="J41" s="85">
        <f t="shared" ca="1" si="13"/>
        <v>107849697.4627753</v>
      </c>
      <c r="K41" s="55" t="str">
        <f ca="1">IFERROR(OFFSET(INDIRECT($H$3 &amp; "!A44"), 10, 0), "")</f>
        <v>저스트</v>
      </c>
      <c r="L41" s="38">
        <f t="shared" ca="1" si="9"/>
        <v>86.9</v>
      </c>
      <c r="M41" s="76">
        <f t="shared" ca="1" si="10"/>
        <v>-5.9523809499999997E-2</v>
      </c>
      <c r="N41" s="85">
        <f t="shared" ca="1" si="14"/>
        <v>87752123.146525115</v>
      </c>
      <c r="O41" s="55" t="str">
        <f ca="1">IFERROR(OFFSET(INDIRECT($H$3 &amp; "!A71"), 10, 0), "")</f>
        <v>베이직어텐션토큰</v>
      </c>
      <c r="P41" s="38">
        <f t="shared" ca="1" si="11"/>
        <v>831</v>
      </c>
      <c r="Q41" s="76">
        <f t="shared" ca="1" si="12"/>
        <v>-1.8890200699999998E-2</v>
      </c>
      <c r="R41" s="85">
        <f t="shared" ca="1" si="15"/>
        <v>2367803.4694487699</v>
      </c>
    </row>
    <row r="42" spans="1:18">
      <c r="A42" s="40" t="s">
        <v>145</v>
      </c>
      <c r="B42" s="11" t="s">
        <v>146</v>
      </c>
      <c r="C42" s="95">
        <v>2735</v>
      </c>
      <c r="D42" s="92">
        <v>-4.2031523600000002E-2</v>
      </c>
      <c r="E42" s="93">
        <v>6944968.8599980203</v>
      </c>
      <c r="F42" s="35"/>
      <c r="G42" s="56" t="str">
        <f ca="1">IFERROR(OFFSET(INDIRECT($H$3 &amp; "!A98"), 11, 0), "")</f>
        <v>테조스</v>
      </c>
      <c r="H42" s="39">
        <f t="shared" ca="1" si="7"/>
        <v>6965</v>
      </c>
      <c r="I42" s="77">
        <f t="shared" ca="1" si="8"/>
        <v>1.16194626E-2</v>
      </c>
      <c r="J42" s="86">
        <f t="shared" ca="1" si="13"/>
        <v>13311594.1245347</v>
      </c>
      <c r="K42" s="56" t="str">
        <f ca="1">IFERROR(OFFSET(INDIRECT($H$3 &amp; "!A44"), 11, 0), "")</f>
        <v>썬더토큰</v>
      </c>
      <c r="L42" s="39">
        <f t="shared" ca="1" si="9"/>
        <v>13</v>
      </c>
      <c r="M42" s="77">
        <f t="shared" ca="1" si="10"/>
        <v>7.7519379999999999E-3</v>
      </c>
      <c r="N42" s="86">
        <f t="shared" ca="1" si="14"/>
        <v>836824168.73009777</v>
      </c>
      <c r="O42" s="56" t="str">
        <f ca="1">IFERROR(OFFSET(INDIRECT($H$3 &amp; "!A71"), 11, 0), "")</f>
        <v>오브스</v>
      </c>
      <c r="P42" s="39">
        <f t="shared" ca="1" si="11"/>
        <v>134</v>
      </c>
      <c r="Q42" s="77">
        <f t="shared" ca="1" si="12"/>
        <v>-4.2857142899999999E-2</v>
      </c>
      <c r="R42" s="86">
        <f t="shared" ca="1" si="15"/>
        <v>97215557.469565496</v>
      </c>
    </row>
    <row r="43" spans="1:18">
      <c r="A43" s="40" t="s">
        <v>129</v>
      </c>
      <c r="B43" s="11" t="s">
        <v>130</v>
      </c>
      <c r="C43" s="95">
        <v>134</v>
      </c>
      <c r="D43" s="92">
        <v>-4.2857142899999999E-2</v>
      </c>
      <c r="E43" s="93">
        <v>97215557.469565496</v>
      </c>
      <c r="F43" s="35"/>
      <c r="G43" s="56" t="str">
        <f ca="1">IFERROR(OFFSET(INDIRECT($H$3 &amp; "!A98"), 12, 0), "")</f>
        <v>왁스</v>
      </c>
      <c r="H43" s="39">
        <f t="shared" ca="1" si="7"/>
        <v>271</v>
      </c>
      <c r="I43" s="77">
        <f t="shared" ca="1" si="8"/>
        <v>-3.9007092200000003E-2</v>
      </c>
      <c r="J43" s="86">
        <f t="shared" ca="1" si="13"/>
        <v>43009531.432056107</v>
      </c>
      <c r="K43" s="56" t="str">
        <f ca="1">IFERROR(OFFSET(INDIRECT($H$3 &amp; "!A44"), 12, 0), "")</f>
        <v>엠블</v>
      </c>
      <c r="L43" s="39">
        <f t="shared" ca="1" si="9"/>
        <v>15.5</v>
      </c>
      <c r="M43" s="77">
        <f t="shared" ca="1" si="10"/>
        <v>-4.3209876500000001E-2</v>
      </c>
      <c r="N43" s="86">
        <f t="shared" ca="1" si="14"/>
        <v>391945148.21782851</v>
      </c>
      <c r="O43" s="56" t="str">
        <f ca="1">IFERROR(OFFSET(INDIRECT($H$3 &amp; "!A71"), 12, 0), "")</f>
        <v>폴리매쓰</v>
      </c>
      <c r="P43" s="39">
        <f t="shared" ca="1" si="11"/>
        <v>722</v>
      </c>
      <c r="Q43" s="77">
        <f t="shared" ca="1" si="12"/>
        <v>-5.24934383E-2</v>
      </c>
      <c r="R43" s="86">
        <f t="shared" ca="1" si="15"/>
        <v>20838034.46352895</v>
      </c>
    </row>
    <row r="44" spans="1:18">
      <c r="A44" s="40" t="s">
        <v>189</v>
      </c>
      <c r="B44" s="11" t="s">
        <v>190</v>
      </c>
      <c r="C44" s="95">
        <v>15.5</v>
      </c>
      <c r="D44" s="92">
        <v>-4.3209876500000001E-2</v>
      </c>
      <c r="E44" s="93">
        <v>391945148.21782851</v>
      </c>
      <c r="F44" s="35"/>
      <c r="G44" s="56" t="str">
        <f ca="1">IFERROR(OFFSET(INDIRECT($H$3 &amp; "!A98"), 13, 0), "")</f>
        <v>아이오타</v>
      </c>
      <c r="H44" s="39">
        <f t="shared" ca="1" si="7"/>
        <v>1615</v>
      </c>
      <c r="I44" s="77">
        <f t="shared" ca="1" si="8"/>
        <v>-4.4378698199999997E-2</v>
      </c>
      <c r="J44" s="86">
        <f t="shared" ca="1" si="13"/>
        <v>4468554.9720336404</v>
      </c>
      <c r="K44" s="56" t="str">
        <f ca="1">IFERROR(OFFSET(INDIRECT($H$3 &amp; "!A44"), 13, 0), "")</f>
        <v>아하토큰</v>
      </c>
      <c r="L44" s="39">
        <f t="shared" ca="1" si="9"/>
        <v>12.8</v>
      </c>
      <c r="M44" s="77">
        <f t="shared" ca="1" si="10"/>
        <v>-4.4776119400000002E-2</v>
      </c>
      <c r="N44" s="86">
        <f t="shared" ca="1" si="14"/>
        <v>331613205.01766354</v>
      </c>
      <c r="O44" s="56" t="str">
        <f ca="1">IFERROR(OFFSET(INDIRECT($H$3 &amp; "!A71"), 13, 0), "")</f>
        <v>비체인</v>
      </c>
      <c r="P44" s="39">
        <f t="shared" ca="1" si="11"/>
        <v>120</v>
      </c>
      <c r="Q44" s="77">
        <f t="shared" ca="1" si="12"/>
        <v>-2.4390243900000001E-2</v>
      </c>
      <c r="R44" s="86">
        <f t="shared" ca="1" si="15"/>
        <v>230084323.6060307</v>
      </c>
    </row>
    <row r="45" spans="1:18">
      <c r="A45" s="40" t="s">
        <v>199</v>
      </c>
      <c r="B45" s="11" t="s">
        <v>200</v>
      </c>
      <c r="C45" s="95">
        <v>175</v>
      </c>
      <c r="D45" s="92">
        <v>-4.3715847000000002E-2</v>
      </c>
      <c r="E45" s="93">
        <v>58427413.729431473</v>
      </c>
      <c r="F45" s="35"/>
      <c r="G45" s="58" t="str">
        <f ca="1">IFERROR(OFFSET(INDIRECT($H$3 &amp; "!A98"), 14, 0), "")</f>
        <v>센티넬프로토콜</v>
      </c>
      <c r="H45" s="44">
        <f t="shared" ca="1" si="7"/>
        <v>218</v>
      </c>
      <c r="I45" s="78">
        <f t="shared" ca="1" si="8"/>
        <v>4.6082948999999996E-3</v>
      </c>
      <c r="J45" s="90">
        <f t="shared" ca="1" si="13"/>
        <v>102145928.91481023</v>
      </c>
      <c r="K45" s="58" t="str">
        <f ca="1">IFERROR(OFFSET(INDIRECT($H$3 &amp; "!A44"), 14, 0), "")</f>
        <v>무비블록</v>
      </c>
      <c r="L45" s="44">
        <f t="shared" ca="1" si="9"/>
        <v>9.81</v>
      </c>
      <c r="M45" s="78">
        <f t="shared" ca="1" si="10"/>
        <v>-4.7572815499999997E-2</v>
      </c>
      <c r="N45" s="90">
        <f t="shared" ca="1" si="14"/>
        <v>851232187.74265885</v>
      </c>
      <c r="O45" s="58" t="str">
        <f ca="1">IFERROR(OFFSET(INDIRECT($H$3 &amp; "!A71"), 14, 0), "")</f>
        <v>앵커</v>
      </c>
      <c r="P45" s="44">
        <f t="shared" ca="1" si="11"/>
        <v>101</v>
      </c>
      <c r="Q45" s="78">
        <f t="shared" ca="1" si="12"/>
        <v>-4.7169811300000003E-2</v>
      </c>
      <c r="R45" s="90">
        <f t="shared" ca="1" si="15"/>
        <v>42622766.196522973</v>
      </c>
    </row>
    <row r="46" spans="1:18">
      <c r="A46" s="40" t="s">
        <v>97</v>
      </c>
      <c r="B46" s="11" t="s">
        <v>98</v>
      </c>
      <c r="C46" s="95">
        <v>4.1500000000000004</v>
      </c>
      <c r="D46" s="92">
        <v>-4.3778801800000003E-2</v>
      </c>
      <c r="E46" s="93">
        <v>7950886258.2117481</v>
      </c>
      <c r="F46" s="35"/>
      <c r="G46" s="56" t="str">
        <f ca="1">IFERROR(OFFSET(INDIRECT($H$3 &amp; "!A98"), 15, 0), "")</f>
        <v>아이오에스티</v>
      </c>
      <c r="H46" s="39">
        <f t="shared" ca="1" si="7"/>
        <v>75.400000000000006</v>
      </c>
      <c r="I46" s="77">
        <f t="shared" ca="1" si="8"/>
        <v>-7.0283600500000001E-2</v>
      </c>
      <c r="J46" s="99">
        <f t="shared" ca="1" si="13"/>
        <v>2109969729.5715463</v>
      </c>
      <c r="K46" s="56" t="str">
        <f ca="1">IFERROR(OFFSET(INDIRECT($H$3 &amp; "!A44"), 15, 0), "")</f>
        <v>에브리피디아</v>
      </c>
      <c r="L46" s="39">
        <f t="shared" ca="1" si="9"/>
        <v>16.2</v>
      </c>
      <c r="M46" s="77">
        <f t="shared" ca="1" si="10"/>
        <v>-5.2631578900000003E-2</v>
      </c>
      <c r="N46" s="99">
        <f t="shared" ca="1" si="14"/>
        <v>302677110.42941111</v>
      </c>
      <c r="O46" s="56" t="str">
        <f ca="1">IFERROR(OFFSET(INDIRECT($H$3 &amp; "!A71"), 15, 0), "")</f>
        <v>보라</v>
      </c>
      <c r="P46" s="39">
        <f t="shared" ca="1" si="11"/>
        <v>195</v>
      </c>
      <c r="Q46" s="77">
        <f t="shared" ca="1" si="12"/>
        <v>-5.3398058300000002E-2</v>
      </c>
      <c r="R46" s="99">
        <f t="shared" ca="1" si="15"/>
        <v>39041050.596239783</v>
      </c>
    </row>
    <row r="47" spans="1:18">
      <c r="A47" s="40" t="s">
        <v>131</v>
      </c>
      <c r="B47" s="11" t="s">
        <v>132</v>
      </c>
      <c r="C47" s="95">
        <v>109</v>
      </c>
      <c r="D47" s="92">
        <v>-4.3859649100000002E-2</v>
      </c>
      <c r="E47" s="93">
        <v>80359341.256171405</v>
      </c>
      <c r="F47" s="35"/>
      <c r="G47" s="56" t="str">
        <f ca="1">IFERROR(OFFSET(INDIRECT($H$3 &amp; "!A98"), 16, 0), "")</f>
        <v>체인링크</v>
      </c>
      <c r="H47" s="39">
        <f t="shared" ca="1" si="7"/>
        <v>28660</v>
      </c>
      <c r="I47" s="77">
        <f t="shared" ca="1" si="8"/>
        <v>-5.3187974899999997E-2</v>
      </c>
      <c r="J47" s="86">
        <f t="shared" ca="1" si="13"/>
        <v>959407.49855223997</v>
      </c>
      <c r="K47" s="56" t="str">
        <f ca="1">IFERROR(OFFSET(INDIRECT($H$3 &amp; "!A44"), 16, 0), "")</f>
        <v>리퍼리움</v>
      </c>
      <c r="L47" s="39">
        <f t="shared" ca="1" si="9"/>
        <v>15.1</v>
      </c>
      <c r="M47" s="77">
        <f t="shared" ca="1" si="10"/>
        <v>-5.6250000000000001E-2</v>
      </c>
      <c r="N47" s="86">
        <f t="shared" ca="1" si="14"/>
        <v>577398546.54248273</v>
      </c>
      <c r="O47" s="56" t="str">
        <f ca="1">IFERROR(OFFSET(INDIRECT($H$3 &amp; "!A71"), 16, 0), "")</f>
        <v>질리카</v>
      </c>
      <c r="P47" s="39">
        <f t="shared" ca="1" si="11"/>
        <v>109</v>
      </c>
      <c r="Q47" s="77">
        <f t="shared" ca="1" si="12"/>
        <v>-4.3859649100000002E-2</v>
      </c>
      <c r="R47" s="86">
        <f t="shared" ca="1" si="15"/>
        <v>80359341.256171405</v>
      </c>
    </row>
    <row r="48" spans="1:18">
      <c r="A48" s="40" t="s">
        <v>107</v>
      </c>
      <c r="B48" s="11" t="s">
        <v>108</v>
      </c>
      <c r="C48" s="95">
        <v>1960</v>
      </c>
      <c r="D48" s="92">
        <v>-4.3902439000000001E-2</v>
      </c>
      <c r="E48" s="93">
        <v>6777895.9082433702</v>
      </c>
      <c r="F48" s="35"/>
      <c r="G48" s="56" t="str">
        <f ca="1">IFERROR(OFFSET(INDIRECT($H$3 &amp; "!A98"), 17, 0), "")</f>
        <v>밀크</v>
      </c>
      <c r="H48" s="39">
        <f t="shared" ca="1" si="7"/>
        <v>1170</v>
      </c>
      <c r="I48" s="77">
        <f t="shared" ca="1" si="8"/>
        <v>-4.4897959199999997E-2</v>
      </c>
      <c r="J48" s="86">
        <f t="shared" ca="1" si="13"/>
        <v>16042842.13855722</v>
      </c>
      <c r="K48" s="56" t="str">
        <f ca="1">IFERROR(OFFSET(INDIRECT($H$3 &amp; "!A44"), 17, 0), "")</f>
        <v>메인프레임</v>
      </c>
      <c r="L48" s="39">
        <f t="shared" ca="1" si="9"/>
        <v>13.1</v>
      </c>
      <c r="M48" s="77">
        <f t="shared" ca="1" si="10"/>
        <v>-5.75539568E-2</v>
      </c>
      <c r="N48" s="86">
        <f t="shared" ca="1" si="14"/>
        <v>408086634.639337</v>
      </c>
      <c r="O48" s="56" t="str">
        <f ca="1">IFERROR(OFFSET(INDIRECT($H$3 &amp; "!A71"), 17, 0), "")</f>
        <v>스텔라루멘</v>
      </c>
      <c r="P48" s="39">
        <f t="shared" ca="1" si="11"/>
        <v>354</v>
      </c>
      <c r="Q48" s="77">
        <f t="shared" ca="1" si="12"/>
        <v>-2.2099447500000001E-2</v>
      </c>
      <c r="R48" s="86">
        <f t="shared" ca="1" si="15"/>
        <v>52473630.669424407</v>
      </c>
    </row>
    <row r="49" spans="1:18">
      <c r="A49" s="40" t="s">
        <v>157</v>
      </c>
      <c r="B49" s="11" t="s">
        <v>158</v>
      </c>
      <c r="C49" s="95">
        <v>29180</v>
      </c>
      <c r="D49" s="92">
        <v>-4.3905635599999999E-2</v>
      </c>
      <c r="E49" s="93">
        <v>266808.54271583998</v>
      </c>
      <c r="F49" s="35"/>
      <c r="G49" s="56" t="str">
        <f ca="1">IFERROR(OFFSET(INDIRECT($H$3 &amp; "!A98"), 18, 0), "")</f>
        <v>엔진코인</v>
      </c>
      <c r="H49" s="39">
        <f t="shared" ca="1" si="7"/>
        <v>1685</v>
      </c>
      <c r="I49" s="77">
        <f t="shared" ca="1" si="8"/>
        <v>-3.7142857100000003E-2</v>
      </c>
      <c r="J49" s="86">
        <f t="shared" ca="1" si="13"/>
        <v>2794520.1360058598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넴</v>
      </c>
      <c r="P49" s="39">
        <f t="shared" ca="1" si="11"/>
        <v>190</v>
      </c>
      <c r="Q49" s="77">
        <f t="shared" ca="1" si="12"/>
        <v>-2.5641025599999999E-2</v>
      </c>
      <c r="R49" s="86">
        <f t="shared" ca="1" si="15"/>
        <v>50207255.325555593</v>
      </c>
    </row>
    <row r="50" spans="1:18" ht="17.25" thickBot="1">
      <c r="A50" s="40" t="s">
        <v>139</v>
      </c>
      <c r="B50" s="11" t="s">
        <v>140</v>
      </c>
      <c r="C50" s="95">
        <v>11310</v>
      </c>
      <c r="D50" s="92">
        <v>-4.3956044E-2</v>
      </c>
      <c r="E50" s="93">
        <v>24451597.505290929</v>
      </c>
      <c r="F50" s="35"/>
      <c r="G50" s="57" t="str">
        <f ca="1">IFERROR(OFFSET(INDIRECT($H$3 &amp; "!A98"), 19, 0), "")</f>
        <v>웨이브</v>
      </c>
      <c r="H50" s="37">
        <f t="shared" ca="1" si="7"/>
        <v>29180</v>
      </c>
      <c r="I50" s="79">
        <f t="shared" ca="1" si="8"/>
        <v>-4.3905635599999999E-2</v>
      </c>
      <c r="J50" s="87">
        <f t="shared" ca="1" si="13"/>
        <v>266808.54271583998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도지코인</v>
      </c>
      <c r="P50" s="37">
        <f t="shared" ca="1" si="11"/>
        <v>266</v>
      </c>
      <c r="Q50" s="79">
        <f t="shared" ca="1" si="12"/>
        <v>-3.9711191299999997E-2</v>
      </c>
      <c r="R50" s="87">
        <f t="shared" ca="1" si="15"/>
        <v>304509844.67284369</v>
      </c>
    </row>
    <row r="51" spans="1:18">
      <c r="A51" s="40" t="s">
        <v>175</v>
      </c>
      <c r="B51" s="11" t="s">
        <v>176</v>
      </c>
      <c r="C51" s="95">
        <v>1615</v>
      </c>
      <c r="D51" s="92">
        <v>-4.4378698199999997E-2</v>
      </c>
      <c r="E51" s="93">
        <v>4468554.9720336404</v>
      </c>
      <c r="F51" s="35"/>
    </row>
    <row r="52" spans="1:18" ht="17.25" thickBot="1">
      <c r="A52" s="40" t="s">
        <v>141</v>
      </c>
      <c r="B52" s="11" t="s">
        <v>142</v>
      </c>
      <c r="C52" s="95">
        <v>9775</v>
      </c>
      <c r="D52" s="92">
        <v>-4.4477028299999999E-2</v>
      </c>
      <c r="E52" s="93">
        <v>421051.77526770998</v>
      </c>
      <c r="F52" s="35"/>
    </row>
    <row r="53" spans="1:18" ht="17.25" thickBot="1">
      <c r="A53" s="40" t="s">
        <v>99</v>
      </c>
      <c r="B53" s="11" t="s">
        <v>100</v>
      </c>
      <c r="C53" s="95">
        <v>60580</v>
      </c>
      <c r="D53" s="92">
        <v>-4.4630184500000003E-2</v>
      </c>
      <c r="E53" s="93">
        <v>999604.42183286999</v>
      </c>
      <c r="F53" s="35"/>
      <c r="G53" s="249" t="s">
        <v>255</v>
      </c>
      <c r="H53" s="250"/>
      <c r="I53" s="250"/>
      <c r="J53" s="251"/>
      <c r="K53" s="249" t="s">
        <v>258</v>
      </c>
      <c r="L53" s="250"/>
      <c r="M53" s="250"/>
      <c r="N53" s="251"/>
      <c r="O53" s="249" t="s">
        <v>259</v>
      </c>
      <c r="P53" s="250"/>
      <c r="Q53" s="250"/>
      <c r="R53" s="251"/>
    </row>
    <row r="54" spans="1:18" ht="17.25" thickBot="1">
      <c r="A54" s="40" t="s">
        <v>209</v>
      </c>
      <c r="B54" s="11" t="s">
        <v>210</v>
      </c>
      <c r="C54" s="95">
        <v>12.8</v>
      </c>
      <c r="D54" s="92">
        <v>-4.4776119400000002E-2</v>
      </c>
      <c r="E54" s="93">
        <v>331613205.01766354</v>
      </c>
      <c r="F54" s="35"/>
      <c r="G54" s="314" t="s">
        <v>55</v>
      </c>
      <c r="H54" s="326">
        <f ca="1">NOW()</f>
        <v>44462.904887731478</v>
      </c>
      <c r="I54" s="327"/>
      <c r="J54" s="328"/>
      <c r="K54" s="317" t="s">
        <v>55</v>
      </c>
      <c r="L54" s="326">
        <f ca="1">NOW()</f>
        <v>44462.904887731478</v>
      </c>
      <c r="M54" s="327"/>
      <c r="N54" s="328"/>
      <c r="O54" s="317" t="s">
        <v>55</v>
      </c>
      <c r="P54" s="326">
        <f ca="1">NOW()</f>
        <v>44462.904887731478</v>
      </c>
      <c r="Q54" s="327"/>
      <c r="R54" s="328"/>
    </row>
    <row r="55" spans="1:18" ht="17.25" thickBot="1">
      <c r="A55" s="40" t="s">
        <v>211</v>
      </c>
      <c r="B55" s="11" t="s">
        <v>212</v>
      </c>
      <c r="C55" s="95">
        <v>1170</v>
      </c>
      <c r="D55" s="92">
        <v>-4.4897959199999997E-2</v>
      </c>
      <c r="E55" s="93">
        <v>16042842.13855722</v>
      </c>
      <c r="F55" s="35"/>
      <c r="G55" s="311"/>
      <c r="H55" s="36" t="s">
        <v>58</v>
      </c>
      <c r="I55" s="73" t="s">
        <v>59</v>
      </c>
      <c r="J55" s="69" t="s">
        <v>264</v>
      </c>
      <c r="K55" s="311"/>
      <c r="L55" s="36" t="s">
        <v>58</v>
      </c>
      <c r="M55" s="73" t="s">
        <v>59</v>
      </c>
      <c r="N55" s="69" t="s">
        <v>264</v>
      </c>
      <c r="O55" s="311"/>
      <c r="P55" s="36" t="s">
        <v>58</v>
      </c>
      <c r="Q55" s="73" t="s">
        <v>59</v>
      </c>
      <c r="R55" s="69" t="s">
        <v>264</v>
      </c>
    </row>
    <row r="56" spans="1:18">
      <c r="A56" s="40" t="s">
        <v>111</v>
      </c>
      <c r="B56" s="11" t="s">
        <v>112</v>
      </c>
      <c r="C56" s="95">
        <v>6585</v>
      </c>
      <c r="D56" s="92">
        <v>-4.4960116000000001E-2</v>
      </c>
      <c r="E56" s="93">
        <v>1041251.78560428</v>
      </c>
      <c r="F56" s="35"/>
      <c r="G56" s="55" t="str">
        <f ca="1">IFERROR(OFFSET(INDIRECT($H$3 &amp; "!A179"), 0, 0), "")</f>
        <v>헌트</v>
      </c>
      <c r="H56" s="38">
        <f t="shared" ref="H56:H65" ca="1" si="16">_xlfn.IFNA(VLOOKUP(G56, $B$2:$D$200, 2, FALSE), "")</f>
        <v>787</v>
      </c>
      <c r="I56" s="76">
        <f t="shared" ref="I56:I65" ca="1" si="17">_xlfn.IFNA(VLOOKUP(G56, $B$2:$D$200, 3, FALSE), "")</f>
        <v>-6.3095238100000006E-2</v>
      </c>
      <c r="J56" s="85">
        <f ca="1">_xlfn.IFNA(VLOOKUP(G56, $B$2:$E$200, 4, FALSE), "")</f>
        <v>25547840.059647489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75.400000000000006</v>
      </c>
      <c r="M56" s="76">
        <f t="shared" ref="M56:M75" ca="1" si="19">_xlfn.IFNA(VLOOKUP(K56, $B$2:$D$200, 3, FALSE), "")</f>
        <v>-7.0283600500000001E-2</v>
      </c>
      <c r="N56" s="85">
        <f ca="1">_xlfn.IFNA(VLOOKUP(K56, $B$2:$E$200, 4, FALSE), "")</f>
        <v>2109969729.5715463</v>
      </c>
      <c r="O56" s="55" t="str">
        <f ca="1">IFERROR(OFFSET(INDIRECT($H$3 &amp; "!A152"), 0, 0), "")</f>
        <v>질리카</v>
      </c>
      <c r="P56" s="38">
        <f t="shared" ref="P56:P75" ca="1" si="20">_xlfn.IFNA(VLOOKUP(O56, $B$2:$D$200, 2, FALSE), "")</f>
        <v>109</v>
      </c>
      <c r="Q56" s="76">
        <f t="shared" ref="Q56:Q75" ca="1" si="21">_xlfn.IFNA(VLOOKUP(O56, $B$2:$D$200, 3, FALSE), "")</f>
        <v>-4.3859649100000002E-2</v>
      </c>
      <c r="R56" s="85">
        <f ca="1">_xlfn.IFNA(VLOOKUP(O56, $B$2:$E$200, 4, FALSE), "")</f>
        <v>80359341.256171405</v>
      </c>
    </row>
    <row r="57" spans="1:18">
      <c r="A57" s="40" t="s">
        <v>101</v>
      </c>
      <c r="B57" s="11" t="s">
        <v>102</v>
      </c>
      <c r="C57" s="95">
        <v>1040</v>
      </c>
      <c r="D57" s="92">
        <v>-4.58715596E-2</v>
      </c>
      <c r="E57" s="93">
        <v>3236344.4514871002</v>
      </c>
      <c r="F57" s="35"/>
      <c r="G57" s="56" t="str">
        <f ca="1">IFERROR(OFFSET(INDIRECT($H$3 &amp; "!A179"), 1, 0), "")</f>
        <v>무비블록</v>
      </c>
      <c r="H57" s="39">
        <f t="shared" ca="1" si="16"/>
        <v>9.81</v>
      </c>
      <c r="I57" s="77">
        <f t="shared" ca="1" si="17"/>
        <v>-4.7572815499999997E-2</v>
      </c>
      <c r="J57" s="86">
        <f t="shared" ref="J57:J75" ca="1" si="22">_xlfn.IFNA(VLOOKUP(G57, $B$2:$E$200, 4, FALSE), "")</f>
        <v>851232187.74265885</v>
      </c>
      <c r="K57" s="56" t="str">
        <f ca="1">IFERROR(OFFSET(INDIRECT($H$3 &amp; "!A125"), 1, 0), "")</f>
        <v>메디블록</v>
      </c>
      <c r="L57" s="39">
        <f t="shared" ca="1" si="18"/>
        <v>72.5</v>
      </c>
      <c r="M57" s="77">
        <f t="shared" ca="1" si="19"/>
        <v>-4.1005290999999999E-2</v>
      </c>
      <c r="N57" s="86">
        <f t="shared" ref="N57:N75" ca="1" si="23">_xlfn.IFNA(VLOOKUP(K57, $B$2:$E$200, 4, FALSE), "")</f>
        <v>210705971.18722656</v>
      </c>
      <c r="O57" s="56" t="str">
        <f ca="1">IFERROR(OFFSET(INDIRECT($H$3 &amp; "!A152"), 1, 0), "")</f>
        <v>스텔라루멘</v>
      </c>
      <c r="P57" s="39">
        <f t="shared" ca="1" si="20"/>
        <v>354</v>
      </c>
      <c r="Q57" s="77">
        <f t="shared" ca="1" si="21"/>
        <v>-2.2099447500000001E-2</v>
      </c>
      <c r="R57" s="86">
        <f t="shared" ref="R57:R75" ca="1" si="24">_xlfn.IFNA(VLOOKUP(O57, $B$2:$E$200, 4, FALSE), "")</f>
        <v>52473630.669424407</v>
      </c>
    </row>
    <row r="58" spans="1:18">
      <c r="A58" s="40" t="s">
        <v>81</v>
      </c>
      <c r="B58" s="11" t="s">
        <v>82</v>
      </c>
      <c r="C58" s="95">
        <v>2665</v>
      </c>
      <c r="D58" s="92">
        <v>-4.6511627899999998E-2</v>
      </c>
      <c r="E58" s="93">
        <v>40338729.035329521</v>
      </c>
      <c r="F58" s="35"/>
      <c r="G58" s="56" t="str">
        <f ca="1">IFERROR(OFFSET(INDIRECT($H$3 &amp; "!A179"), 2, 0), "")</f>
        <v>엘프</v>
      </c>
      <c r="H58" s="39">
        <f t="shared" ca="1" si="16"/>
        <v>890</v>
      </c>
      <c r="I58" s="77">
        <f t="shared" ca="1" si="17"/>
        <v>-3.5752979400000003E-2</v>
      </c>
      <c r="J58" s="86">
        <f t="shared" ca="1" si="22"/>
        <v>76647464.389726534</v>
      </c>
      <c r="K58" s="56" t="str">
        <f ca="1">IFERROR(OFFSET(INDIRECT($H$3 &amp; "!A125"), 2, 0), "")</f>
        <v>시아코인</v>
      </c>
      <c r="L58" s="39">
        <f t="shared" ca="1" si="18"/>
        <v>19.100000000000001</v>
      </c>
      <c r="M58" s="77">
        <f t="shared" ca="1" si="19"/>
        <v>-3.04568528E-2</v>
      </c>
      <c r="N58" s="86">
        <f t="shared" ca="1" si="23"/>
        <v>332493894.23188543</v>
      </c>
      <c r="O58" s="56" t="str">
        <f ca="1">IFERROR(OFFSET(INDIRECT($H$3 &amp; "!A152"), 2, 0), "")</f>
        <v>넴</v>
      </c>
      <c r="P58" s="39">
        <f t="shared" ca="1" si="20"/>
        <v>190</v>
      </c>
      <c r="Q58" s="77">
        <f t="shared" ca="1" si="21"/>
        <v>-2.5641025599999999E-2</v>
      </c>
      <c r="R58" s="86">
        <f t="shared" ca="1" si="24"/>
        <v>50207255.325555593</v>
      </c>
    </row>
    <row r="59" spans="1:18">
      <c r="A59" s="40" t="s">
        <v>135</v>
      </c>
      <c r="B59" s="11" t="s">
        <v>136</v>
      </c>
      <c r="C59" s="95">
        <v>1830</v>
      </c>
      <c r="D59" s="92">
        <v>-4.6875E-2</v>
      </c>
      <c r="E59" s="93">
        <v>2429923.72191414</v>
      </c>
      <c r="F59" s="35"/>
      <c r="G59" s="56" t="str">
        <f ca="1">IFERROR(OFFSET(INDIRECT($H$3 &amp; "!A179"), 3, 0), "")</f>
        <v>펀디엑스</v>
      </c>
      <c r="H59" s="39">
        <f t="shared" ca="1" si="16"/>
        <v>1590</v>
      </c>
      <c r="I59" s="77">
        <f t="shared" ca="1" si="17"/>
        <v>-5.3571428599999998E-2</v>
      </c>
      <c r="J59" s="86">
        <f t="shared" ca="1" si="22"/>
        <v>5051461.3975426797</v>
      </c>
      <c r="K59" s="56" t="str">
        <f ca="1">IFERROR(OFFSET(INDIRECT($H$3 &amp; "!A125"), 3, 0), "")</f>
        <v>캐리프로토콜</v>
      </c>
      <c r="L59" s="39">
        <f t="shared" ca="1" si="18"/>
        <v>10.9</v>
      </c>
      <c r="M59" s="77">
        <f t="shared" ca="1" si="19"/>
        <v>-6.0344827599999998E-2</v>
      </c>
      <c r="N59" s="86">
        <f t="shared" ca="1" si="23"/>
        <v>680996200.18105364</v>
      </c>
      <c r="O59" s="56" t="str">
        <f ca="1">IFERROR(OFFSET(INDIRECT($H$3 &amp; "!A152"), 3, 0), "")</f>
        <v>도지코인</v>
      </c>
      <c r="P59" s="39">
        <f t="shared" ca="1" si="20"/>
        <v>266</v>
      </c>
      <c r="Q59" s="77">
        <f t="shared" ca="1" si="21"/>
        <v>-3.9711191299999997E-2</v>
      </c>
      <c r="R59" s="86">
        <f t="shared" ca="1" si="24"/>
        <v>304509844.67284369</v>
      </c>
    </row>
    <row r="60" spans="1:18">
      <c r="A60" s="40" t="s">
        <v>235</v>
      </c>
      <c r="B60" s="11" t="s">
        <v>236</v>
      </c>
      <c r="C60" s="95">
        <v>607</v>
      </c>
      <c r="D60" s="92">
        <v>-4.7095761399999998E-2</v>
      </c>
      <c r="E60" s="93">
        <v>6487896.5401538704</v>
      </c>
      <c r="F60" s="35"/>
      <c r="G60" s="56" t="str">
        <f ca="1">IFERROR(OFFSET(INDIRECT($H$3 &amp; "!A179"), 4, 0), "")</f>
        <v>메타디움</v>
      </c>
      <c r="H60" s="39">
        <f t="shared" ca="1" si="16"/>
        <v>112</v>
      </c>
      <c r="I60" s="77">
        <f t="shared" ca="1" si="17"/>
        <v>-8.8495575000000007E-3</v>
      </c>
      <c r="J60" s="90">
        <f t="shared" ca="1" si="22"/>
        <v>211731367.88396886</v>
      </c>
      <c r="K60" s="58" t="str">
        <f ca="1">IFERROR(OFFSET(INDIRECT($H$3 &amp; "!A125"), 4, 0), "")</f>
        <v>스톰엑스</v>
      </c>
      <c r="L60" s="44">
        <f t="shared" ca="1" si="18"/>
        <v>33</v>
      </c>
      <c r="M60" s="78">
        <f t="shared" ca="1" si="19"/>
        <v>-5.4441260700000001E-2</v>
      </c>
      <c r="N60" s="90">
        <f t="shared" ca="1" si="23"/>
        <v>212437184.63197947</v>
      </c>
      <c r="O60" s="58" t="str">
        <f ca="1">IFERROR(OFFSET(INDIRECT($H$3 &amp; "!A152"), 4, 0), "")</f>
        <v>그로스톨코인</v>
      </c>
      <c r="P60" s="44">
        <f t="shared" ca="1" si="20"/>
        <v>994</v>
      </c>
      <c r="Q60" s="78">
        <f t="shared" ca="1" si="21"/>
        <v>-5.3333333300000001E-2</v>
      </c>
      <c r="R60" s="90">
        <f t="shared" ca="1" si="24"/>
        <v>3825340.85020138</v>
      </c>
    </row>
    <row r="61" spans="1:18">
      <c r="A61" s="40" t="s">
        <v>143</v>
      </c>
      <c r="B61" s="11" t="s">
        <v>144</v>
      </c>
      <c r="C61" s="95">
        <v>101</v>
      </c>
      <c r="D61" s="92">
        <v>-4.7169811300000003E-2</v>
      </c>
      <c r="E61" s="93">
        <v>42622766.196522973</v>
      </c>
      <c r="F61" s="35"/>
      <c r="G61" s="60" t="str">
        <f ca="1">IFERROR(OFFSET(INDIRECT($H$3 &amp; "!A179"), 5, 0), "")</f>
        <v>파워렛저</v>
      </c>
      <c r="H61" s="45">
        <f t="shared" ca="1" si="16"/>
        <v>374</v>
      </c>
      <c r="I61" s="80">
        <f t="shared" ca="1" si="17"/>
        <v>-5.0761421299999998E-2</v>
      </c>
      <c r="J61" s="99">
        <f t="shared" ca="1" si="22"/>
        <v>19138652.101522319</v>
      </c>
      <c r="K61" s="56" t="str">
        <f ca="1">IFERROR(OFFSET(INDIRECT($H$3 &amp; "!A125"), 5, 0), "")</f>
        <v>스테이터스네트워크토큰</v>
      </c>
      <c r="L61" s="39">
        <f t="shared" ca="1" si="18"/>
        <v>96</v>
      </c>
      <c r="M61" s="77">
        <f t="shared" ca="1" si="19"/>
        <v>-3.8076152299999999E-2</v>
      </c>
      <c r="N61" s="99">
        <f t="shared" ca="1" si="23"/>
        <v>68054597.318644777</v>
      </c>
      <c r="O61" s="56" t="str">
        <f ca="1">IFERROR(OFFSET(INDIRECT($H$3 &amp; "!A152"), 5, 0), "")</f>
        <v>하이브</v>
      </c>
      <c r="P61" s="39">
        <f t="shared" ca="1" si="20"/>
        <v>715</v>
      </c>
      <c r="Q61" s="77">
        <f t="shared" ca="1" si="21"/>
        <v>-5.9210526300000003E-2</v>
      </c>
      <c r="R61" s="99">
        <f t="shared" ca="1" si="24"/>
        <v>6869876.6453377204</v>
      </c>
    </row>
    <row r="62" spans="1:18">
      <c r="A62" s="40" t="s">
        <v>60</v>
      </c>
      <c r="B62" s="11" t="s">
        <v>61</v>
      </c>
      <c r="C62" s="95">
        <v>863</v>
      </c>
      <c r="D62" s="92">
        <v>-4.7461368699999999E-2</v>
      </c>
      <c r="E62" s="93">
        <v>16024492.800944829</v>
      </c>
      <c r="F62" s="35"/>
      <c r="G62" s="56" t="str">
        <f ca="1">IFERROR(OFFSET(INDIRECT($H$3 &amp; "!A179"), 6, 0), "")</f>
        <v>비트코인</v>
      </c>
      <c r="H62" s="39">
        <f t="shared" ca="1" si="16"/>
        <v>52870000</v>
      </c>
      <c r="I62" s="77">
        <f t="shared" ca="1" si="17"/>
        <v>-1.8308080800000001E-2</v>
      </c>
      <c r="J62" s="86">
        <f t="shared" ca="1" si="22"/>
        <v>5337.31430473</v>
      </c>
      <c r="K62" s="56" t="str">
        <f ca="1">IFERROR(OFFSET(INDIRECT($H$3 &amp; "!A125"), 6, 0), "")</f>
        <v>비트토렌트</v>
      </c>
      <c r="L62" s="39">
        <f t="shared" ca="1" si="18"/>
        <v>4.1500000000000004</v>
      </c>
      <c r="M62" s="77">
        <f t="shared" ca="1" si="19"/>
        <v>-4.3778801800000003E-2</v>
      </c>
      <c r="N62" s="86">
        <f t="shared" ca="1" si="23"/>
        <v>7950886258.2117481</v>
      </c>
      <c r="O62" s="56" t="str">
        <f ca="1">IFERROR(OFFSET(INDIRECT($H$3 &amp; "!A152"), 6, 0), "")</f>
        <v>쎄타퓨엘</v>
      </c>
      <c r="P62" s="39">
        <f t="shared" ca="1" si="20"/>
        <v>331</v>
      </c>
      <c r="Q62" s="77">
        <f t="shared" ca="1" si="21"/>
        <v>-4.8850574700000003E-2</v>
      </c>
      <c r="R62" s="86">
        <f t="shared" ca="1" si="24"/>
        <v>13601800.07787803</v>
      </c>
    </row>
    <row r="63" spans="1:18">
      <c r="A63" s="40" t="s">
        <v>215</v>
      </c>
      <c r="B63" s="11" t="s">
        <v>216</v>
      </c>
      <c r="C63" s="95">
        <v>9.81</v>
      </c>
      <c r="D63" s="92">
        <v>-4.7572815499999997E-2</v>
      </c>
      <c r="E63" s="93">
        <v>851232187.74265885</v>
      </c>
      <c r="F63" s="35"/>
      <c r="G63" s="56" t="str">
        <f ca="1">IFERROR(OFFSET(INDIRECT($H$3 &amp; "!A179"), 7, 0), "")</f>
        <v>스팀달러</v>
      </c>
      <c r="H63" s="39">
        <f t="shared" ca="1" si="16"/>
        <v>7450</v>
      </c>
      <c r="I63" s="77">
        <f t="shared" ca="1" si="17"/>
        <v>-5.1559516200000002E-2</v>
      </c>
      <c r="J63" s="86">
        <f t="shared" ca="1" si="22"/>
        <v>863054.00435189996</v>
      </c>
      <c r="K63" s="56" t="str">
        <f ca="1">IFERROR(OFFSET(INDIRECT($H$3 &amp; "!A125"), 7, 0), "")</f>
        <v>에스티피</v>
      </c>
      <c r="L63" s="39">
        <f t="shared" ca="1" si="18"/>
        <v>59.8</v>
      </c>
      <c r="M63" s="77">
        <f t="shared" ca="1" si="19"/>
        <v>-4.16666667E-2</v>
      </c>
      <c r="N63" s="86">
        <f t="shared" ca="1" si="23"/>
        <v>27430449.982023232</v>
      </c>
      <c r="O63" s="56" t="str">
        <f ca="1">IFERROR(OFFSET(INDIRECT($H$3 &amp; "!A152"), 7, 0), "")</f>
        <v>트론</v>
      </c>
      <c r="P63" s="39">
        <f t="shared" ca="1" si="20"/>
        <v>117</v>
      </c>
      <c r="Q63" s="77">
        <f t="shared" ca="1" si="21"/>
        <v>-4.09836066E-2</v>
      </c>
      <c r="R63" s="86">
        <f t="shared" ca="1" si="24"/>
        <v>348890695.40345126</v>
      </c>
    </row>
    <row r="64" spans="1:18">
      <c r="A64" s="40" t="s">
        <v>137</v>
      </c>
      <c r="B64" s="11" t="s">
        <v>138</v>
      </c>
      <c r="C64" s="95">
        <v>331</v>
      </c>
      <c r="D64" s="92">
        <v>-4.8850574700000003E-2</v>
      </c>
      <c r="E64" s="93">
        <v>13601800.07787803</v>
      </c>
      <c r="F64" s="35"/>
      <c r="G64" s="56" t="str">
        <f ca="1">IFERROR(OFFSET(INDIRECT($H$3 &amp; "!A179"), 8, 0), "")</f>
        <v>에브리피디아</v>
      </c>
      <c r="H64" s="39">
        <f t="shared" ca="1" si="16"/>
        <v>16.2</v>
      </c>
      <c r="I64" s="77">
        <f t="shared" ca="1" si="17"/>
        <v>-5.2631578900000003E-2</v>
      </c>
      <c r="J64" s="86">
        <f t="shared" ca="1" si="22"/>
        <v>302677110.42941111</v>
      </c>
      <c r="K64" s="56" t="str">
        <f ca="1">IFERROR(OFFSET(INDIRECT($H$3 &amp; "!A125"), 8, 0), "")</f>
        <v>쿼크체인</v>
      </c>
      <c r="L64" s="39">
        <f t="shared" ca="1" si="18"/>
        <v>22.7</v>
      </c>
      <c r="M64" s="77">
        <f t="shared" ca="1" si="19"/>
        <v>-3.4042553199999999E-2</v>
      </c>
      <c r="N64" s="86">
        <f t="shared" ca="1" si="23"/>
        <v>805793260.3235203</v>
      </c>
      <c r="O64" s="56" t="str">
        <f ca="1">IFERROR(OFFSET(INDIRECT($H$3 &amp; "!A152"), 8, 0), "")</f>
        <v>아더</v>
      </c>
      <c r="P64" s="39">
        <f t="shared" ca="1" si="20"/>
        <v>357</v>
      </c>
      <c r="Q64" s="77">
        <f t="shared" ca="1" si="21"/>
        <v>-5.8047493399999997E-2</v>
      </c>
      <c r="R64" s="86">
        <f t="shared" ca="1" si="24"/>
        <v>20682355.204138462</v>
      </c>
    </row>
    <row r="65" spans="1:18" ht="17.25" thickBot="1">
      <c r="A65" s="40" t="s">
        <v>173</v>
      </c>
      <c r="B65" s="11" t="s">
        <v>174</v>
      </c>
      <c r="C65" s="95">
        <v>374</v>
      </c>
      <c r="D65" s="92">
        <v>-5.0761421299999998E-2</v>
      </c>
      <c r="E65" s="93">
        <v>19138652.101522319</v>
      </c>
      <c r="F65" s="35"/>
      <c r="G65" s="57" t="str">
        <f ca="1">IFERROR(OFFSET(INDIRECT($H$3 &amp; "!A179"), 9, 0), "")</f>
        <v>룸네트워크</v>
      </c>
      <c r="H65" s="37">
        <f t="shared" ca="1" si="16"/>
        <v>120</v>
      </c>
      <c r="I65" s="79">
        <f t="shared" ca="1" si="17"/>
        <v>-5.5118110200000001E-2</v>
      </c>
      <c r="J65" s="87">
        <f t="shared" ca="1" si="22"/>
        <v>89423715.611667886</v>
      </c>
      <c r="K65" s="57" t="str">
        <f ca="1">IFERROR(OFFSET(INDIRECT($H$3 &amp; "!A125"), 9, 0), "")</f>
        <v>썸씽</v>
      </c>
      <c r="L65" s="37">
        <f t="shared" ca="1" si="18"/>
        <v>71.599999999999994</v>
      </c>
      <c r="M65" s="79">
        <f t="shared" ca="1" si="19"/>
        <v>-5.9132720100000001E-2</v>
      </c>
      <c r="N65" s="87">
        <f t="shared" ca="1" si="23"/>
        <v>65325635.152871341</v>
      </c>
      <c r="O65" s="57" t="str">
        <f ca="1">IFERROR(OFFSET(INDIRECT($H$3 &amp; "!A152"), 9, 0), "")</f>
        <v>스팀</v>
      </c>
      <c r="P65" s="37">
        <f t="shared" ca="1" si="20"/>
        <v>607</v>
      </c>
      <c r="Q65" s="79">
        <f t="shared" ca="1" si="21"/>
        <v>-4.7095761399999998E-2</v>
      </c>
      <c r="R65" s="87">
        <f t="shared" ca="1" si="24"/>
        <v>6487896.5401538704</v>
      </c>
    </row>
    <row r="66" spans="1:18">
      <c r="A66" s="40" t="s">
        <v>245</v>
      </c>
      <c r="B66" s="11" t="s">
        <v>246</v>
      </c>
      <c r="C66" s="95">
        <v>7450</v>
      </c>
      <c r="D66" s="92">
        <v>-5.1559516200000002E-2</v>
      </c>
      <c r="E66" s="93">
        <v>863054.00435189996</v>
      </c>
      <c r="F66" s="35"/>
      <c r="G66" s="56" t="str">
        <f ca="1">IFERROR(OFFSET(INDIRECT($H$3 &amp; "!A179"), 10, 0), "")</f>
        <v>휴먼스케이프</v>
      </c>
      <c r="H66" s="38">
        <f t="shared" ref="H66:H75" ca="1" si="25">_xlfn.IFNA(VLOOKUP(G66, $B$2:$D$200, 2, FALSE), "")</f>
        <v>136</v>
      </c>
      <c r="I66" s="76">
        <f t="shared" ref="I66:I75" ca="1" si="26">_xlfn.IFNA(VLOOKUP(G66, $B$2:$D$200, 3, FALSE), "")</f>
        <v>-2.15827338E-2</v>
      </c>
      <c r="J66" s="85">
        <f t="shared" ca="1" si="22"/>
        <v>63417808.278290279</v>
      </c>
      <c r="K66" s="55" t="str">
        <f ca="1">IFERROR(OFFSET(INDIRECT($H$3 &amp; "!A125"), 10, 0), "")</f>
        <v>저스트</v>
      </c>
      <c r="L66" s="38">
        <f t="shared" ca="1" si="18"/>
        <v>86.9</v>
      </c>
      <c r="M66" s="76">
        <f t="shared" ca="1" si="19"/>
        <v>-5.9523809499999997E-2</v>
      </c>
      <c r="N66" s="85">
        <f t="shared" ca="1" si="23"/>
        <v>87752123.146525115</v>
      </c>
      <c r="O66" s="55" t="str">
        <f ca="1">IFERROR(OFFSET(INDIRECT($H$3 &amp; "!A152"), 10, 0), "")</f>
        <v>디카르고</v>
      </c>
      <c r="P66" s="38">
        <f t="shared" ca="1" si="20"/>
        <v>153</v>
      </c>
      <c r="Q66" s="76">
        <f t="shared" ca="1" si="21"/>
        <v>-5.5555555600000001E-2</v>
      </c>
      <c r="R66" s="85">
        <f t="shared" ca="1" si="24"/>
        <v>55320716.551116303</v>
      </c>
    </row>
    <row r="67" spans="1:18">
      <c r="A67" s="40" t="s">
        <v>185</v>
      </c>
      <c r="B67" s="11" t="s">
        <v>186</v>
      </c>
      <c r="C67" s="95">
        <v>8670</v>
      </c>
      <c r="D67" s="92">
        <v>-5.1940951300000003E-2</v>
      </c>
      <c r="E67" s="93">
        <v>1393769.8928386399</v>
      </c>
      <c r="F67" s="35"/>
      <c r="G67" s="56" t="str">
        <f ca="1">IFERROR(OFFSET(INDIRECT($H$3 &amp; "!A179"), 11, 0), "")</f>
        <v>아르고</v>
      </c>
      <c r="H67" s="39">
        <f t="shared" ca="1" si="25"/>
        <v>318</v>
      </c>
      <c r="I67" s="77">
        <f t="shared" ca="1" si="26"/>
        <v>-7.0175438600000001E-2</v>
      </c>
      <c r="J67" s="86">
        <f t="shared" ca="1" si="22"/>
        <v>51638828.226747051</v>
      </c>
      <c r="K67" s="56" t="str">
        <f ca="1">IFERROR(OFFSET(INDIRECT($H$3 &amp; "!A125"), 11, 0), "")</f>
        <v>썬더토큰</v>
      </c>
      <c r="L67" s="39">
        <f t="shared" ca="1" si="18"/>
        <v>13</v>
      </c>
      <c r="M67" s="77">
        <f t="shared" ca="1" si="19"/>
        <v>7.7519379999999999E-3</v>
      </c>
      <c r="N67" s="86">
        <f t="shared" ca="1" si="23"/>
        <v>836824168.73009777</v>
      </c>
      <c r="O67" s="56" t="str">
        <f ca="1">IFERROR(OFFSET(INDIRECT($H$3 &amp; "!A152"), 11, 0), "")</f>
        <v>모스코인</v>
      </c>
      <c r="P67" s="39">
        <f t="shared" ca="1" si="20"/>
        <v>156</v>
      </c>
      <c r="Q67" s="77">
        <f t="shared" ca="1" si="21"/>
        <v>-6.02409639E-2</v>
      </c>
      <c r="R67" s="86">
        <f t="shared" ca="1" si="24"/>
        <v>48791754.325061232</v>
      </c>
    </row>
    <row r="68" spans="1:18">
      <c r="A68" s="40" t="s">
        <v>105</v>
      </c>
      <c r="B68" s="11" t="s">
        <v>106</v>
      </c>
      <c r="C68" s="95">
        <v>270500</v>
      </c>
      <c r="D68" s="92">
        <v>-5.2041352700000001E-2</v>
      </c>
      <c r="E68" s="93">
        <v>606753.70020028006</v>
      </c>
      <c r="F68" s="35"/>
      <c r="G68" s="56" t="str">
        <f ca="1">IFERROR(OFFSET(INDIRECT($H$3 &amp; "!A179"), 12, 0), "")</f>
        <v>스트라티스</v>
      </c>
      <c r="H68" s="39">
        <f t="shared" ca="1" si="25"/>
        <v>2470</v>
      </c>
      <c r="I68" s="77">
        <f t="shared" ca="1" si="26"/>
        <v>-6.2618595799999996E-2</v>
      </c>
      <c r="J68" s="86">
        <f t="shared" ca="1" si="22"/>
        <v>5100645.4239689596</v>
      </c>
      <c r="K68" s="56" t="str">
        <f ca="1">IFERROR(OFFSET(INDIRECT($H$3 &amp; "!A125"), 12, 0), "")</f>
        <v>엠블</v>
      </c>
      <c r="L68" s="39">
        <f t="shared" ca="1" si="18"/>
        <v>15.5</v>
      </c>
      <c r="M68" s="77">
        <f t="shared" ca="1" si="19"/>
        <v>-4.3209876500000001E-2</v>
      </c>
      <c r="N68" s="86">
        <f t="shared" ca="1" si="23"/>
        <v>391945148.21782851</v>
      </c>
      <c r="O68" s="56" t="str">
        <f ca="1">IFERROR(OFFSET(INDIRECT($H$3 &amp; "!A152"), 12, 0), "")</f>
        <v>헌트</v>
      </c>
      <c r="P68" s="39">
        <f t="shared" ca="1" si="20"/>
        <v>787</v>
      </c>
      <c r="Q68" s="77">
        <f t="shared" ca="1" si="21"/>
        <v>-6.3095238100000006E-2</v>
      </c>
      <c r="R68" s="86">
        <f t="shared" ca="1" si="24"/>
        <v>25547840.059647489</v>
      </c>
    </row>
    <row r="69" spans="1:18">
      <c r="A69" s="40" t="s">
        <v>205</v>
      </c>
      <c r="B69" s="11" t="s">
        <v>206</v>
      </c>
      <c r="C69" s="95">
        <v>722</v>
      </c>
      <c r="D69" s="92">
        <v>-5.24934383E-2</v>
      </c>
      <c r="E69" s="93">
        <v>20838034.46352895</v>
      </c>
      <c r="F69" s="35"/>
      <c r="G69" s="56" t="str">
        <f ca="1">IFERROR(OFFSET(INDIRECT($H$3 &amp; "!A179"), 13, 0), "")</f>
        <v>아크</v>
      </c>
      <c r="H69" s="39">
        <f t="shared" ca="1" si="25"/>
        <v>2035</v>
      </c>
      <c r="I69" s="77">
        <f t="shared" ca="1" si="26"/>
        <v>-4.0094339600000001E-2</v>
      </c>
      <c r="J69" s="86">
        <f t="shared" ca="1" si="22"/>
        <v>23119775.953937799</v>
      </c>
      <c r="K69" s="56" t="str">
        <f ca="1">IFERROR(OFFSET(INDIRECT($H$3 &amp; "!A125"), 13, 0), "")</f>
        <v>아하토큰</v>
      </c>
      <c r="L69" s="39">
        <f t="shared" ca="1" si="18"/>
        <v>12.8</v>
      </c>
      <c r="M69" s="77">
        <f t="shared" ca="1" si="19"/>
        <v>-4.4776119400000002E-2</v>
      </c>
      <c r="N69" s="86">
        <f t="shared" ca="1" si="23"/>
        <v>331613205.01766354</v>
      </c>
      <c r="O69" s="56" t="str">
        <f ca="1">IFERROR(OFFSET(INDIRECT($H$3 &amp; "!A152"), 13, 0), "")</f>
        <v>엘프</v>
      </c>
      <c r="P69" s="39">
        <f t="shared" ca="1" si="20"/>
        <v>890</v>
      </c>
      <c r="Q69" s="77">
        <f t="shared" ca="1" si="21"/>
        <v>-3.5752979400000003E-2</v>
      </c>
      <c r="R69" s="86">
        <f t="shared" ca="1" si="24"/>
        <v>76647464.389726534</v>
      </c>
    </row>
    <row r="70" spans="1:18">
      <c r="A70" s="40" t="s">
        <v>177</v>
      </c>
      <c r="B70" s="11" t="s">
        <v>178</v>
      </c>
      <c r="C70" s="95">
        <v>16.2</v>
      </c>
      <c r="D70" s="92">
        <v>-5.2631578900000003E-2</v>
      </c>
      <c r="E70" s="93">
        <v>302677110.42941111</v>
      </c>
      <c r="F70" s="35"/>
      <c r="G70" s="56" t="str">
        <f ca="1">IFERROR(OFFSET(INDIRECT($H$3 &amp; "!A179"), 14, 0), "")</f>
        <v>골렘</v>
      </c>
      <c r="H70" s="39">
        <f t="shared" ca="1" si="25"/>
        <v>555</v>
      </c>
      <c r="I70" s="77">
        <f t="shared" ca="1" si="26"/>
        <v>-4.1450777199999997E-2</v>
      </c>
      <c r="J70" s="90">
        <f t="shared" ca="1" si="22"/>
        <v>18714342.310254719</v>
      </c>
      <c r="K70" s="58" t="str">
        <f ca="1">IFERROR(OFFSET(INDIRECT($H$3 &amp; "!A125"), 14, 0), "")</f>
        <v>무비블록</v>
      </c>
      <c r="L70" s="44">
        <f t="shared" ca="1" si="18"/>
        <v>9.81</v>
      </c>
      <c r="M70" s="78">
        <f t="shared" ca="1" si="19"/>
        <v>-4.7572815499999997E-2</v>
      </c>
      <c r="N70" s="90">
        <f t="shared" ca="1" si="23"/>
        <v>851232187.74265885</v>
      </c>
      <c r="O70" s="58" t="str">
        <f ca="1">IFERROR(OFFSET(INDIRECT($H$3 &amp; "!A152"), 14, 0), "")</f>
        <v>메타디움</v>
      </c>
      <c r="P70" s="44">
        <f t="shared" ca="1" si="20"/>
        <v>112</v>
      </c>
      <c r="Q70" s="78">
        <f t="shared" ca="1" si="21"/>
        <v>-8.8495575000000007E-3</v>
      </c>
      <c r="R70" s="90">
        <f t="shared" ca="1" si="24"/>
        <v>211731367.88396886</v>
      </c>
    </row>
    <row r="71" spans="1:18">
      <c r="A71" s="40" t="s">
        <v>123</v>
      </c>
      <c r="B71" s="11" t="s">
        <v>124</v>
      </c>
      <c r="C71" s="95">
        <v>503</v>
      </c>
      <c r="D71" s="92">
        <v>-5.2730696799999997E-2</v>
      </c>
      <c r="E71" s="93">
        <v>18592943.614924379</v>
      </c>
      <c r="F71" s="35"/>
      <c r="G71" s="60" t="str">
        <f ca="1">IFERROR(OFFSET(INDIRECT($H$3 &amp; "!A179"), 15, 0), "")</f>
        <v>리퍼리움</v>
      </c>
      <c r="H71" s="45">
        <f t="shared" ca="1" si="25"/>
        <v>15.1</v>
      </c>
      <c r="I71" s="80">
        <f t="shared" ca="1" si="26"/>
        <v>-5.6250000000000001E-2</v>
      </c>
      <c r="J71" s="99">
        <f t="shared" ca="1" si="22"/>
        <v>577398546.54248273</v>
      </c>
      <c r="K71" s="56" t="str">
        <f ca="1">IFERROR(OFFSET(INDIRECT($H$3 &amp; "!A125"), 15, 0), "")</f>
        <v>에브리피디아</v>
      </c>
      <c r="L71" s="39">
        <f t="shared" ca="1" si="18"/>
        <v>16.2</v>
      </c>
      <c r="M71" s="77">
        <f t="shared" ca="1" si="19"/>
        <v>-5.2631578900000003E-2</v>
      </c>
      <c r="N71" s="99">
        <f t="shared" ca="1" si="23"/>
        <v>302677110.42941111</v>
      </c>
      <c r="O71" s="56" t="str">
        <f ca="1">IFERROR(OFFSET(INDIRECT($H$3 &amp; "!A152"), 15, 0), "")</f>
        <v>파워렛저</v>
      </c>
      <c r="P71" s="39">
        <f t="shared" ca="1" si="20"/>
        <v>374</v>
      </c>
      <c r="Q71" s="77">
        <f t="shared" ca="1" si="21"/>
        <v>-5.0761421299999998E-2</v>
      </c>
      <c r="R71" s="99">
        <f t="shared" ca="1" si="24"/>
        <v>19138652.101522319</v>
      </c>
    </row>
    <row r="72" spans="1:18">
      <c r="A72" s="40" t="s">
        <v>75</v>
      </c>
      <c r="B72" s="11" t="s">
        <v>76</v>
      </c>
      <c r="C72" s="95">
        <v>28660</v>
      </c>
      <c r="D72" s="92">
        <v>-5.3187974899999997E-2</v>
      </c>
      <c r="E72" s="93">
        <v>959407.49855223997</v>
      </c>
      <c r="F72" s="35"/>
      <c r="G72" s="56" t="str">
        <f ca="1">IFERROR(OFFSET(INDIRECT($H$3 &amp; "!A179"), 16, 0), "")</f>
        <v>오미세고</v>
      </c>
      <c r="H72" s="39">
        <f t="shared" ca="1" si="25"/>
        <v>11310</v>
      </c>
      <c r="I72" s="77">
        <f t="shared" ca="1" si="26"/>
        <v>-4.3956044E-2</v>
      </c>
      <c r="J72" s="86">
        <f t="shared" ca="1" si="22"/>
        <v>24451597.505290929</v>
      </c>
      <c r="K72" s="56" t="str">
        <f ca="1">IFERROR(OFFSET(INDIRECT($H$3 &amp; "!A125"), 16, 0), "")</f>
        <v>리퍼리움</v>
      </c>
      <c r="L72" s="39">
        <f t="shared" ca="1" si="18"/>
        <v>15.1</v>
      </c>
      <c r="M72" s="77">
        <f t="shared" ca="1" si="19"/>
        <v>-5.6250000000000001E-2</v>
      </c>
      <c r="N72" s="86">
        <f t="shared" ca="1" si="23"/>
        <v>577398546.54248273</v>
      </c>
      <c r="O72" s="56" t="str">
        <f ca="1">IFERROR(OFFSET(INDIRECT($H$3 &amp; "!A152"), 16, 0), "")</f>
        <v>룸네트워크</v>
      </c>
      <c r="P72" s="39">
        <f t="shared" ca="1" si="20"/>
        <v>120</v>
      </c>
      <c r="Q72" s="77">
        <f t="shared" ca="1" si="21"/>
        <v>-5.5118110200000001E-2</v>
      </c>
      <c r="R72" s="86">
        <f t="shared" ca="1" si="24"/>
        <v>89423715.611667886</v>
      </c>
    </row>
    <row r="73" spans="1:18">
      <c r="A73" s="40" t="s">
        <v>251</v>
      </c>
      <c r="B73" s="11" t="s">
        <v>252</v>
      </c>
      <c r="C73" s="95">
        <v>994</v>
      </c>
      <c r="D73" s="92">
        <v>-5.3333333300000001E-2</v>
      </c>
      <c r="E73" s="93">
        <v>3825340.85020138</v>
      </c>
      <c r="F73" s="35"/>
      <c r="G73" s="56" t="str">
        <f ca="1">IFERROR(OFFSET(INDIRECT($H$3 &amp; "!A179"), 17, 0), "")</f>
        <v>메인프레임</v>
      </c>
      <c r="H73" s="39">
        <f t="shared" ca="1" si="25"/>
        <v>13.1</v>
      </c>
      <c r="I73" s="77">
        <f t="shared" ca="1" si="26"/>
        <v>-5.75539568E-2</v>
      </c>
      <c r="J73" s="86">
        <f t="shared" ca="1" si="22"/>
        <v>408086634.639337</v>
      </c>
      <c r="K73" s="56" t="str">
        <f ca="1">IFERROR(OFFSET(INDIRECT($H$3 &amp; "!A125"), 17, 0), "")</f>
        <v>메인프레임</v>
      </c>
      <c r="L73" s="39">
        <f t="shared" ca="1" si="18"/>
        <v>13.1</v>
      </c>
      <c r="M73" s="77">
        <f t="shared" ca="1" si="19"/>
        <v>-5.75539568E-2</v>
      </c>
      <c r="N73" s="86">
        <f t="shared" ca="1" si="23"/>
        <v>408086634.639337</v>
      </c>
      <c r="O73" s="56" t="str">
        <f ca="1">IFERROR(OFFSET(INDIRECT($H$3 &amp; "!A152"), 17, 0), "")</f>
        <v>휴먼스케이프</v>
      </c>
      <c r="P73" s="39">
        <f t="shared" ca="1" si="20"/>
        <v>136</v>
      </c>
      <c r="Q73" s="77">
        <f t="shared" ca="1" si="21"/>
        <v>-2.15827338E-2</v>
      </c>
      <c r="R73" s="86">
        <f t="shared" ca="1" si="24"/>
        <v>63417808.278290279</v>
      </c>
    </row>
    <row r="74" spans="1:18">
      <c r="A74" s="40" t="s">
        <v>119</v>
      </c>
      <c r="B74" s="11" t="s">
        <v>120</v>
      </c>
      <c r="C74" s="95">
        <v>3815</v>
      </c>
      <c r="D74" s="92">
        <v>-5.3349875900000003E-2</v>
      </c>
      <c r="E74" s="93">
        <v>2421773.2910678298</v>
      </c>
      <c r="F74" s="35"/>
      <c r="G74" s="56" t="str">
        <f ca="1">IFERROR(OFFSET(INDIRECT($H$3 &amp; "!A179"), 18, 0), "")</f>
        <v>스택스</v>
      </c>
      <c r="H74" s="39">
        <f t="shared" ca="1" si="25"/>
        <v>1615</v>
      </c>
      <c r="I74" s="77">
        <f t="shared" ca="1" si="26"/>
        <v>-5.5555555600000001E-2</v>
      </c>
      <c r="J74" s="86">
        <f t="shared" ca="1" si="22"/>
        <v>23136261.134708419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아르고</v>
      </c>
      <c r="P74" s="39">
        <f t="shared" ca="1" si="20"/>
        <v>318</v>
      </c>
      <c r="Q74" s="77">
        <f t="shared" ca="1" si="21"/>
        <v>-7.0175438600000001E-2</v>
      </c>
      <c r="R74" s="86">
        <f t="shared" ca="1" si="24"/>
        <v>51638828.226747051</v>
      </c>
    </row>
    <row r="75" spans="1:18" ht="17.25" thickBot="1">
      <c r="A75" s="40" t="s">
        <v>165</v>
      </c>
      <c r="B75" s="11" t="s">
        <v>166</v>
      </c>
      <c r="C75" s="95">
        <v>195</v>
      </c>
      <c r="D75" s="92">
        <v>-5.3398058300000002E-2</v>
      </c>
      <c r="E75" s="93">
        <v>39041050.596239783</v>
      </c>
      <c r="F75" s="35"/>
      <c r="G75" s="57" t="str">
        <f ca="1">IFERROR(OFFSET(INDIRECT($H$3 &amp; "!A179"), 19, 0), "")</f>
        <v>비트코인에스브이</v>
      </c>
      <c r="H75" s="37">
        <f t="shared" ca="1" si="25"/>
        <v>231300</v>
      </c>
      <c r="I75" s="79">
        <f t="shared" ca="1" si="26"/>
        <v>-5.4954034700000001E-2</v>
      </c>
      <c r="J75" s="87">
        <f t="shared" ca="1" si="22"/>
        <v>67143.069543449994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골렘</v>
      </c>
      <c r="P75" s="37">
        <f t="shared" ca="1" si="20"/>
        <v>555</v>
      </c>
      <c r="Q75" s="79">
        <f t="shared" ca="1" si="21"/>
        <v>-4.1450777199999997E-2</v>
      </c>
      <c r="R75" s="87">
        <f t="shared" ca="1" si="24"/>
        <v>18714342.310254719</v>
      </c>
    </row>
    <row r="76" spans="1:18">
      <c r="A76" s="40" t="s">
        <v>225</v>
      </c>
      <c r="B76" s="11" t="s">
        <v>226</v>
      </c>
      <c r="C76" s="95">
        <v>1590</v>
      </c>
      <c r="D76" s="92">
        <v>-5.3571428599999998E-2</v>
      </c>
      <c r="E76" s="93">
        <v>5051461.3975426797</v>
      </c>
      <c r="F76" s="35"/>
      <c r="G76" s="35"/>
      <c r="H76" s="35"/>
      <c r="I76" s="35"/>
    </row>
    <row r="77" spans="1:18">
      <c r="A77" s="40" t="s">
        <v>103</v>
      </c>
      <c r="B77" s="11" t="s">
        <v>104</v>
      </c>
      <c r="C77" s="95">
        <v>1140</v>
      </c>
      <c r="D77" s="92">
        <v>-5.3941908699999999E-2</v>
      </c>
      <c r="E77" s="93">
        <v>2360069.6526341499</v>
      </c>
      <c r="F77" s="35"/>
      <c r="G77" s="35"/>
      <c r="H77" s="35"/>
      <c r="I77" s="35"/>
    </row>
    <row r="78" spans="1:18">
      <c r="A78" s="40" t="s">
        <v>121</v>
      </c>
      <c r="B78" s="11" t="s">
        <v>122</v>
      </c>
      <c r="C78" s="95">
        <v>33</v>
      </c>
      <c r="D78" s="92">
        <v>-5.4441260700000001E-2</v>
      </c>
      <c r="E78" s="93">
        <v>212437184.63197947</v>
      </c>
      <c r="F78" s="35"/>
      <c r="G78" s="35"/>
      <c r="H78" s="35"/>
      <c r="I78" s="35"/>
    </row>
    <row r="79" spans="1:18">
      <c r="A79" s="40" t="s">
        <v>169</v>
      </c>
      <c r="B79" s="11" t="s">
        <v>170</v>
      </c>
      <c r="C79" s="95">
        <v>25470</v>
      </c>
      <c r="D79" s="92">
        <v>-5.4565701600000002E-2</v>
      </c>
      <c r="E79" s="93">
        <v>184334.67296356999</v>
      </c>
      <c r="F79" s="35"/>
      <c r="G79" s="35"/>
      <c r="H79" s="35"/>
      <c r="I79" s="35"/>
    </row>
    <row r="80" spans="1:18">
      <c r="A80" s="40" t="s">
        <v>87</v>
      </c>
      <c r="B80" s="11" t="s">
        <v>88</v>
      </c>
      <c r="C80" s="95">
        <v>231300</v>
      </c>
      <c r="D80" s="92">
        <v>-5.4954034700000001E-2</v>
      </c>
      <c r="E80" s="93">
        <v>67143.069543449994</v>
      </c>
      <c r="F80" s="35"/>
      <c r="G80" s="35"/>
      <c r="H80" s="35"/>
      <c r="I80" s="35"/>
    </row>
    <row r="81" spans="1:9">
      <c r="A81" s="40" t="s">
        <v>237</v>
      </c>
      <c r="B81" s="11" t="s">
        <v>238</v>
      </c>
      <c r="C81" s="95">
        <v>120</v>
      </c>
      <c r="D81" s="92">
        <v>-5.5118110200000001E-2</v>
      </c>
      <c r="E81" s="93">
        <v>89423715.611667886</v>
      </c>
      <c r="F81" s="35"/>
      <c r="G81" s="35"/>
      <c r="H81" s="35"/>
      <c r="I81" s="35"/>
    </row>
    <row r="82" spans="1:9">
      <c r="A82" s="40" t="s">
        <v>109</v>
      </c>
      <c r="B82" s="11" t="s">
        <v>110</v>
      </c>
      <c r="C82" s="95">
        <v>153</v>
      </c>
      <c r="D82" s="92">
        <v>-5.5555555600000001E-2</v>
      </c>
      <c r="E82" s="93">
        <v>55320716.551116303</v>
      </c>
      <c r="F82" s="35"/>
      <c r="G82" s="35"/>
      <c r="H82" s="35"/>
      <c r="I82" s="35"/>
    </row>
    <row r="83" spans="1:9">
      <c r="A83" s="40" t="s">
        <v>66</v>
      </c>
      <c r="B83" s="11" t="s">
        <v>67</v>
      </c>
      <c r="C83" s="95">
        <v>3825</v>
      </c>
      <c r="D83" s="92">
        <v>-5.5555555600000001E-2</v>
      </c>
      <c r="E83" s="93">
        <v>1227139.0431160999</v>
      </c>
      <c r="F83" s="35"/>
      <c r="G83" s="35"/>
      <c r="H83" s="35"/>
      <c r="I83" s="35"/>
    </row>
    <row r="84" spans="1:9">
      <c r="A84" s="40" t="s">
        <v>167</v>
      </c>
      <c r="B84" s="11" t="s">
        <v>168</v>
      </c>
      <c r="C84" s="95">
        <v>1615</v>
      </c>
      <c r="D84" s="92">
        <v>-5.5555555600000001E-2</v>
      </c>
      <c r="E84" s="93">
        <v>23136261.134708419</v>
      </c>
      <c r="F84" s="35"/>
      <c r="G84" s="35"/>
      <c r="H84" s="35"/>
      <c r="I84" s="35"/>
    </row>
    <row r="85" spans="1:9">
      <c r="A85" s="40" t="s">
        <v>179</v>
      </c>
      <c r="B85" s="11" t="s">
        <v>180</v>
      </c>
      <c r="C85" s="95">
        <v>12590</v>
      </c>
      <c r="D85" s="92">
        <v>-5.6221889099999998E-2</v>
      </c>
      <c r="E85" s="93">
        <v>1739900.9085921601</v>
      </c>
      <c r="F85" s="35"/>
      <c r="G85" s="35"/>
      <c r="H85" s="35"/>
      <c r="I85" s="35"/>
    </row>
    <row r="86" spans="1:9">
      <c r="A86" s="40" t="s">
        <v>203</v>
      </c>
      <c r="B86" s="11" t="s">
        <v>204</v>
      </c>
      <c r="C86" s="95">
        <v>15.1</v>
      </c>
      <c r="D86" s="92">
        <v>-5.6250000000000001E-2</v>
      </c>
      <c r="E86" s="93">
        <v>577398546.54248273</v>
      </c>
      <c r="F86" s="35"/>
      <c r="G86" s="35"/>
      <c r="H86" s="35"/>
      <c r="I86" s="35"/>
    </row>
    <row r="87" spans="1:9">
      <c r="A87" s="40" t="s">
        <v>91</v>
      </c>
      <c r="B87" s="11" t="s">
        <v>92</v>
      </c>
      <c r="C87" s="95">
        <v>65410</v>
      </c>
      <c r="D87" s="92">
        <v>-5.6677242599999997E-2</v>
      </c>
      <c r="E87" s="93">
        <v>169173.61316509001</v>
      </c>
      <c r="F87" s="35"/>
      <c r="G87" s="35"/>
      <c r="H87" s="35"/>
      <c r="I87" s="35"/>
    </row>
    <row r="88" spans="1:9">
      <c r="A88" s="40" t="s">
        <v>207</v>
      </c>
      <c r="B88" s="11" t="s">
        <v>208</v>
      </c>
      <c r="C88" s="95">
        <v>13.1</v>
      </c>
      <c r="D88" s="92">
        <v>-5.75539568E-2</v>
      </c>
      <c r="E88" s="93">
        <v>408086634.639337</v>
      </c>
      <c r="F88" s="35"/>
      <c r="G88" s="35"/>
      <c r="H88" s="35"/>
      <c r="I88" s="35"/>
    </row>
    <row r="89" spans="1:9">
      <c r="A89" s="40" t="s">
        <v>253</v>
      </c>
      <c r="B89" s="11" t="s">
        <v>254</v>
      </c>
      <c r="C89" s="95">
        <v>357</v>
      </c>
      <c r="D89" s="92">
        <v>-5.8047493399999997E-2</v>
      </c>
      <c r="E89" s="93">
        <v>20682355.204138462</v>
      </c>
      <c r="F89" s="35"/>
      <c r="G89" s="35"/>
      <c r="H89" s="35"/>
      <c r="I89" s="35"/>
    </row>
    <row r="90" spans="1:9">
      <c r="A90" s="40" t="s">
        <v>171</v>
      </c>
      <c r="B90" s="11" t="s">
        <v>172</v>
      </c>
      <c r="C90" s="95">
        <v>3605</v>
      </c>
      <c r="D90" s="92">
        <v>-5.8746736299999998E-2</v>
      </c>
      <c r="E90" s="93">
        <v>4998867.5725439601</v>
      </c>
      <c r="F90" s="35"/>
      <c r="G90" s="35"/>
      <c r="H90" s="35"/>
      <c r="I90" s="35"/>
    </row>
    <row r="91" spans="1:9">
      <c r="A91" s="40" t="s">
        <v>183</v>
      </c>
      <c r="B91" s="11" t="s">
        <v>184</v>
      </c>
      <c r="C91" s="95">
        <v>1275</v>
      </c>
      <c r="D91" s="92">
        <v>-5.9040590400000002E-2</v>
      </c>
      <c r="E91" s="93">
        <v>5817544.4109482402</v>
      </c>
      <c r="F91" s="35"/>
      <c r="G91" s="35"/>
      <c r="H91" s="35"/>
      <c r="I91" s="35"/>
    </row>
    <row r="92" spans="1:9">
      <c r="A92" s="40" t="s">
        <v>181</v>
      </c>
      <c r="B92" s="11" t="s">
        <v>182</v>
      </c>
      <c r="C92" s="95">
        <v>60010</v>
      </c>
      <c r="D92" s="92">
        <v>-5.9109438700000003E-2</v>
      </c>
      <c r="E92" s="93">
        <v>76214.021689450004</v>
      </c>
      <c r="F92" s="35"/>
      <c r="G92" s="35"/>
      <c r="H92" s="35"/>
      <c r="I92" s="35"/>
    </row>
    <row r="93" spans="1:9">
      <c r="A93" s="40" t="s">
        <v>233</v>
      </c>
      <c r="B93" s="11" t="s">
        <v>234</v>
      </c>
      <c r="C93" s="95">
        <v>71.599999999999994</v>
      </c>
      <c r="D93" s="92">
        <v>-5.9132720100000001E-2</v>
      </c>
      <c r="E93" s="93">
        <v>65325635.152871341</v>
      </c>
      <c r="F93" s="35"/>
      <c r="G93" s="35"/>
      <c r="H93" s="35"/>
      <c r="I93" s="35"/>
    </row>
    <row r="94" spans="1:9">
      <c r="A94" s="40" t="s">
        <v>231</v>
      </c>
      <c r="B94" s="11" t="s">
        <v>232</v>
      </c>
      <c r="C94" s="95">
        <v>715</v>
      </c>
      <c r="D94" s="92">
        <v>-5.9210526300000003E-2</v>
      </c>
      <c r="E94" s="93">
        <v>6869876.6453377204</v>
      </c>
      <c r="F94" s="35"/>
      <c r="G94" s="35"/>
      <c r="H94" s="35"/>
      <c r="I94" s="35"/>
    </row>
    <row r="95" spans="1:9">
      <c r="A95" s="40" t="s">
        <v>249</v>
      </c>
      <c r="B95" s="11" t="s">
        <v>250</v>
      </c>
      <c r="C95" s="95">
        <v>86.9</v>
      </c>
      <c r="D95" s="92">
        <v>-5.9523809499999997E-2</v>
      </c>
      <c r="E95" s="93">
        <v>87752123.146525115</v>
      </c>
      <c r="F95" s="35"/>
      <c r="G95" s="35"/>
      <c r="H95" s="35"/>
      <c r="I95" s="35"/>
    </row>
    <row r="96" spans="1:9">
      <c r="A96" s="40" t="s">
        <v>221</v>
      </c>
      <c r="B96" s="11" t="s">
        <v>222</v>
      </c>
      <c r="C96" s="95">
        <v>156</v>
      </c>
      <c r="D96" s="92">
        <v>-6.02409639E-2</v>
      </c>
      <c r="E96" s="93">
        <v>48791754.325061232</v>
      </c>
      <c r="F96" s="35"/>
      <c r="G96" s="35"/>
      <c r="H96" s="35"/>
      <c r="I96" s="35"/>
    </row>
    <row r="97" spans="1:9">
      <c r="A97" s="40" t="s">
        <v>68</v>
      </c>
      <c r="B97" s="11" t="s">
        <v>69</v>
      </c>
      <c r="C97" s="95">
        <v>9670</v>
      </c>
      <c r="D97" s="92">
        <v>-6.02526725E-2</v>
      </c>
      <c r="E97" s="93">
        <v>12162713.548997119</v>
      </c>
      <c r="F97" s="35"/>
      <c r="G97" s="35"/>
      <c r="H97" s="35"/>
      <c r="I97" s="35"/>
    </row>
    <row r="98" spans="1:9">
      <c r="A98" s="40" t="s">
        <v>149</v>
      </c>
      <c r="B98" s="11" t="s">
        <v>150</v>
      </c>
      <c r="C98" s="95">
        <v>10.9</v>
      </c>
      <c r="D98" s="92">
        <v>-6.0344827599999998E-2</v>
      </c>
      <c r="E98" s="93">
        <v>680996200.18105364</v>
      </c>
      <c r="F98" s="35"/>
      <c r="G98" s="35"/>
      <c r="H98" s="35"/>
      <c r="I98" s="35"/>
    </row>
    <row r="99" spans="1:9">
      <c r="A99" s="40" t="s">
        <v>247</v>
      </c>
      <c r="B99" s="11" t="s">
        <v>248</v>
      </c>
      <c r="C99" s="95">
        <v>2470</v>
      </c>
      <c r="D99" s="92">
        <v>-6.2618595799999996E-2</v>
      </c>
      <c r="E99" s="93">
        <v>5100645.4239689596</v>
      </c>
      <c r="F99" s="35"/>
      <c r="G99" s="35"/>
      <c r="H99" s="35"/>
      <c r="I99" s="35"/>
    </row>
    <row r="100" spans="1:9">
      <c r="A100" s="40" t="s">
        <v>227</v>
      </c>
      <c r="B100" s="11" t="s">
        <v>228</v>
      </c>
      <c r="C100" s="95">
        <v>787</v>
      </c>
      <c r="D100" s="92">
        <v>-6.3095238100000006E-2</v>
      </c>
      <c r="E100" s="93">
        <v>25547840.059647489</v>
      </c>
      <c r="F100" s="35"/>
      <c r="G100" s="35"/>
      <c r="H100" s="35"/>
      <c r="I100" s="35"/>
    </row>
    <row r="101" spans="1:9">
      <c r="A101" s="40" t="s">
        <v>191</v>
      </c>
      <c r="B101" s="11" t="s">
        <v>192</v>
      </c>
      <c r="C101" s="95">
        <v>318</v>
      </c>
      <c r="D101" s="92">
        <v>-7.0175438600000001E-2</v>
      </c>
      <c r="E101" s="93">
        <v>51638828.226747051</v>
      </c>
      <c r="F101" s="35"/>
      <c r="G101" s="35"/>
      <c r="H101" s="35"/>
      <c r="I101" s="35"/>
    </row>
    <row r="102" spans="1:9">
      <c r="A102" s="40" t="s">
        <v>64</v>
      </c>
      <c r="B102" s="11" t="s">
        <v>65</v>
      </c>
      <c r="C102" s="95">
        <v>75.400000000000006</v>
      </c>
      <c r="D102" s="92">
        <v>-7.0283600500000001E-2</v>
      </c>
      <c r="E102" s="93">
        <v>2109969729.5715463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923</v>
      </c>
      <c r="D103" s="92">
        <v>-7.2361808999999999E-2</v>
      </c>
      <c r="E103" s="93">
        <v>60540399.400622211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153</v>
      </c>
      <c r="B2" s="11" t="s">
        <v>154</v>
      </c>
      <c r="C2" s="95">
        <v>80600</v>
      </c>
      <c r="D2" s="92">
        <v>5.9829059800000001E-2</v>
      </c>
      <c r="E2" s="93">
        <v>3799452.8897825498</v>
      </c>
      <c r="F2" s="35"/>
      <c r="G2" s="54"/>
      <c r="H2" s="35"/>
      <c r="I2" s="35"/>
    </row>
    <row r="3" spans="1:18" ht="17.25" thickBot="1">
      <c r="A3" s="40" t="s">
        <v>117</v>
      </c>
      <c r="B3" s="11" t="s">
        <v>118</v>
      </c>
      <c r="C3" s="95">
        <v>202</v>
      </c>
      <c r="D3" s="92">
        <v>5.7591623000000002E-2</v>
      </c>
      <c r="E3" s="93">
        <v>61939690.516066059</v>
      </c>
      <c r="F3" s="35"/>
      <c r="G3" s="310" t="s">
        <v>260</v>
      </c>
      <c r="H3" s="322" t="s">
        <v>330</v>
      </c>
      <c r="I3" s="322"/>
      <c r="K3" s="249" t="s">
        <v>34</v>
      </c>
      <c r="L3" s="250"/>
      <c r="M3" s="250"/>
      <c r="N3" s="251"/>
      <c r="O3" s="249" t="s">
        <v>261</v>
      </c>
      <c r="P3" s="250"/>
      <c r="Q3" s="250"/>
      <c r="R3" s="251"/>
    </row>
    <row r="4" spans="1:18" ht="17.25" thickBot="1">
      <c r="A4" s="40" t="s">
        <v>223</v>
      </c>
      <c r="B4" s="11" t="s">
        <v>224</v>
      </c>
      <c r="C4" s="95">
        <v>4210</v>
      </c>
      <c r="D4" s="92">
        <v>2.3086269699999998E-2</v>
      </c>
      <c r="E4" s="93">
        <v>1909974.42328699</v>
      </c>
      <c r="F4" s="35"/>
      <c r="G4" s="311"/>
      <c r="H4" s="323"/>
      <c r="I4" s="323"/>
      <c r="K4" s="314" t="s">
        <v>55</v>
      </c>
      <c r="L4" s="326">
        <f ca="1">NOW()</f>
        <v>44462.904887731478</v>
      </c>
      <c r="M4" s="327"/>
      <c r="N4" s="328"/>
      <c r="O4" s="317" t="s">
        <v>55</v>
      </c>
      <c r="P4" s="326">
        <f ca="1">NOW()</f>
        <v>44462.904887731478</v>
      </c>
      <c r="Q4" s="327"/>
      <c r="R4" s="328"/>
    </row>
    <row r="5" spans="1:18" ht="17.25" thickBot="1">
      <c r="A5" s="40" t="s">
        <v>95</v>
      </c>
      <c r="B5" s="11" t="s">
        <v>96</v>
      </c>
      <c r="C5" s="95">
        <v>6965</v>
      </c>
      <c r="D5" s="92">
        <v>1.16194626E-2</v>
      </c>
      <c r="E5" s="93">
        <v>13311594.1245347</v>
      </c>
      <c r="F5" s="35"/>
      <c r="K5" s="311"/>
      <c r="L5" s="51" t="s">
        <v>58</v>
      </c>
      <c r="M5" s="73" t="s">
        <v>59</v>
      </c>
      <c r="N5" s="69" t="s">
        <v>264</v>
      </c>
      <c r="O5" s="26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187</v>
      </c>
      <c r="B6" s="11" t="s">
        <v>188</v>
      </c>
      <c r="C6" s="95">
        <v>13</v>
      </c>
      <c r="D6" s="92">
        <v>7.7519379999999999E-3</v>
      </c>
      <c r="E6" s="93">
        <v>836824168.73009777</v>
      </c>
      <c r="F6" s="35"/>
      <c r="G6" s="249" t="s">
        <v>52</v>
      </c>
      <c r="H6" s="250"/>
      <c r="I6" s="25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154</v>
      </c>
      <c r="P6" s="38">
        <f t="shared" ref="P6:P25" si="2">_xlfn.IFNA(VLOOKUP(O6, $B$2:$D$200, 2, FALSE), "")</f>
        <v>80600</v>
      </c>
      <c r="Q6" s="76">
        <f t="shared" ref="Q6:Q25" si="3">_xlfn.IFNA(VLOOKUP(O6, $B$2:$D$200, 3, FALSE), "")</f>
        <v>5.9829059800000001E-2</v>
      </c>
      <c r="R6" s="85">
        <f>_xlfn.IFNA(VLOOKUP(O6, $B$2:$E$200, 4, FALSE), "")</f>
        <v>3799452.8897825498</v>
      </c>
    </row>
    <row r="7" spans="1:18">
      <c r="A7" s="40" t="s">
        <v>195</v>
      </c>
      <c r="B7" s="11" t="s">
        <v>196</v>
      </c>
      <c r="C7" s="95">
        <v>3570</v>
      </c>
      <c r="D7" s="92">
        <v>7.0521862000000003E-3</v>
      </c>
      <c r="E7" s="93">
        <v>22501432.087215699</v>
      </c>
      <c r="F7" s="35"/>
      <c r="G7" s="258" t="s">
        <v>36</v>
      </c>
      <c r="H7" s="259"/>
      <c r="I7" s="26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118</v>
      </c>
      <c r="P7" s="39">
        <f t="shared" si="2"/>
        <v>202</v>
      </c>
      <c r="Q7" s="77">
        <f t="shared" si="3"/>
        <v>5.7591623000000002E-2</v>
      </c>
      <c r="R7" s="86">
        <f t="shared" ref="R7:R25" si="5">_xlfn.IFNA(VLOOKUP(O7, $B$2:$E$200, 4, FALSE), "")</f>
        <v>61939690.516066059</v>
      </c>
    </row>
    <row r="8" spans="1:18" ht="17.25" thickBot="1">
      <c r="A8" s="40" t="s">
        <v>219</v>
      </c>
      <c r="B8" s="11" t="s">
        <v>220</v>
      </c>
      <c r="C8" s="95">
        <v>218</v>
      </c>
      <c r="D8" s="92">
        <v>4.6082948999999996E-3</v>
      </c>
      <c r="E8" s="93">
        <v>102145928.91481023</v>
      </c>
      <c r="F8" s="35"/>
      <c r="G8" s="264"/>
      <c r="H8" s="265"/>
      <c r="I8" s="26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224</v>
      </c>
      <c r="P8" s="39">
        <f t="shared" si="2"/>
        <v>4210</v>
      </c>
      <c r="Q8" s="77">
        <f t="shared" si="3"/>
        <v>2.3086269699999998E-2</v>
      </c>
      <c r="R8" s="86">
        <f t="shared" si="5"/>
        <v>1909974.42328699</v>
      </c>
    </row>
    <row r="9" spans="1:18" ht="17.25" thickBot="1">
      <c r="A9" s="40" t="s">
        <v>113</v>
      </c>
      <c r="B9" s="11" t="s">
        <v>114</v>
      </c>
      <c r="C9" s="95">
        <v>853</v>
      </c>
      <c r="D9" s="92">
        <v>-5.8275057999999996E-3</v>
      </c>
      <c r="E9" s="93">
        <v>120573299.8957759</v>
      </c>
      <c r="F9" s="35"/>
      <c r="G9" s="50" t="s">
        <v>38</v>
      </c>
      <c r="H9" s="250" t="s">
        <v>37</v>
      </c>
      <c r="I9" s="25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96</v>
      </c>
      <c r="P9" s="39">
        <f t="shared" si="2"/>
        <v>6965</v>
      </c>
      <c r="Q9" s="77">
        <f t="shared" si="3"/>
        <v>1.16194626E-2</v>
      </c>
      <c r="R9" s="86">
        <f t="shared" si="5"/>
        <v>13311594.1245347</v>
      </c>
    </row>
    <row r="10" spans="1:18">
      <c r="A10" s="40" t="s">
        <v>193</v>
      </c>
      <c r="B10" s="11" t="s">
        <v>194</v>
      </c>
      <c r="C10" s="95">
        <v>112</v>
      </c>
      <c r="D10" s="92">
        <v>-8.8495575000000007E-3</v>
      </c>
      <c r="E10" s="93">
        <v>211731367.88396886</v>
      </c>
      <c r="F10" s="35"/>
      <c r="G10" s="324">
        <f>_xlfn.IFNA(VLOOKUP(G7, $B$2:$D$200, 3, FALSE), "-")</f>
        <v>-1.8308080800000001E-2</v>
      </c>
      <c r="H10" s="318">
        <f>_xlfn.IFNA(VLOOKUP(G7, $B$2:$D$200, 2, FALSE), "-")</f>
        <v>52870000</v>
      </c>
      <c r="I10" s="31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188</v>
      </c>
      <c r="P10" s="39">
        <f t="shared" si="2"/>
        <v>13</v>
      </c>
      <c r="Q10" s="77">
        <f t="shared" si="3"/>
        <v>7.7519379999999999E-3</v>
      </c>
      <c r="R10" s="90">
        <f t="shared" si="5"/>
        <v>836824168.73009777</v>
      </c>
    </row>
    <row r="11" spans="1:18" ht="17.25" thickBot="1">
      <c r="A11" s="40" t="s">
        <v>48</v>
      </c>
      <c r="B11" s="11" t="s">
        <v>49</v>
      </c>
      <c r="C11" s="95">
        <v>52870000</v>
      </c>
      <c r="D11" s="92">
        <v>-1.8308080800000001E-2</v>
      </c>
      <c r="E11" s="93">
        <v>5337.31430473</v>
      </c>
      <c r="F11" s="35"/>
      <c r="G11" s="325"/>
      <c r="H11" s="320"/>
      <c r="I11" s="32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196</v>
      </c>
      <c r="P11" s="45">
        <f t="shared" si="2"/>
        <v>3570</v>
      </c>
      <c r="Q11" s="80">
        <f t="shared" si="3"/>
        <v>7.0521862000000003E-3</v>
      </c>
      <c r="R11" s="99">
        <f t="shared" si="5"/>
        <v>22501432.087215699</v>
      </c>
    </row>
    <row r="12" spans="1:18" ht="17.25" thickBot="1">
      <c r="A12" s="40" t="s">
        <v>197</v>
      </c>
      <c r="B12" s="11" t="s">
        <v>198</v>
      </c>
      <c r="C12" s="95">
        <v>21300</v>
      </c>
      <c r="D12" s="92">
        <v>-1.84331797E-2</v>
      </c>
      <c r="E12" s="93">
        <v>3949499.3841737299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220</v>
      </c>
      <c r="P12" s="39">
        <f t="shared" si="2"/>
        <v>218</v>
      </c>
      <c r="Q12" s="77">
        <f t="shared" si="3"/>
        <v>4.6082948999999996E-3</v>
      </c>
      <c r="R12" s="86">
        <f t="shared" si="5"/>
        <v>102145928.91481023</v>
      </c>
    </row>
    <row r="13" spans="1:18" ht="17.25" thickBot="1">
      <c r="A13" s="40" t="s">
        <v>79</v>
      </c>
      <c r="B13" s="11" t="s">
        <v>80</v>
      </c>
      <c r="C13" s="95">
        <v>831</v>
      </c>
      <c r="D13" s="92">
        <v>-1.8890200699999998E-2</v>
      </c>
      <c r="E13" s="93">
        <v>2367803.4694487699</v>
      </c>
      <c r="F13" s="35"/>
      <c r="G13" s="249" t="s">
        <v>70</v>
      </c>
      <c r="H13" s="250"/>
      <c r="I13" s="25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114</v>
      </c>
      <c r="P13" s="39">
        <f t="shared" si="2"/>
        <v>853</v>
      </c>
      <c r="Q13" s="77">
        <f t="shared" si="3"/>
        <v>-5.8275057999999996E-3</v>
      </c>
      <c r="R13" s="86">
        <f t="shared" si="5"/>
        <v>120573299.8957759</v>
      </c>
    </row>
    <row r="14" spans="1:18">
      <c r="A14" s="40" t="s">
        <v>93</v>
      </c>
      <c r="B14" s="11" t="s">
        <v>94</v>
      </c>
      <c r="C14" s="95">
        <v>3732000</v>
      </c>
      <c r="D14" s="92">
        <v>-1.9185282500000001E-2</v>
      </c>
      <c r="E14" s="93">
        <v>51998.255545599997</v>
      </c>
      <c r="F14" s="35"/>
      <c r="G14" s="258" t="s">
        <v>36</v>
      </c>
      <c r="H14" s="259"/>
      <c r="I14" s="26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194</v>
      </c>
      <c r="P14" s="39">
        <f t="shared" si="2"/>
        <v>112</v>
      </c>
      <c r="Q14" s="77">
        <f t="shared" si="3"/>
        <v>-8.8495575000000007E-3</v>
      </c>
      <c r="R14" s="86">
        <f t="shared" si="5"/>
        <v>211731367.88396886</v>
      </c>
    </row>
    <row r="15" spans="1:18" ht="17.25" thickBot="1">
      <c r="A15" s="40" t="s">
        <v>217</v>
      </c>
      <c r="B15" s="11" t="s">
        <v>218</v>
      </c>
      <c r="C15" s="95">
        <v>136</v>
      </c>
      <c r="D15" s="92">
        <v>-2.15827338E-2</v>
      </c>
      <c r="E15" s="93">
        <v>63417808.278290279</v>
      </c>
      <c r="F15" s="35"/>
      <c r="G15" s="264"/>
      <c r="H15" s="265"/>
      <c r="I15" s="26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49</v>
      </c>
      <c r="P15" s="37">
        <f t="shared" si="2"/>
        <v>52870000</v>
      </c>
      <c r="Q15" s="79">
        <f t="shared" si="3"/>
        <v>-1.8308080800000001E-2</v>
      </c>
      <c r="R15" s="87">
        <f t="shared" si="5"/>
        <v>5337.31430473</v>
      </c>
    </row>
    <row r="16" spans="1:18" ht="17.25" thickBot="1">
      <c r="A16" s="40" t="s">
        <v>53</v>
      </c>
      <c r="B16" s="11" t="s">
        <v>54</v>
      </c>
      <c r="C16" s="95">
        <v>444</v>
      </c>
      <c r="D16" s="92">
        <v>-2.2026431700000002E-2</v>
      </c>
      <c r="E16" s="93">
        <v>107849697.4627753</v>
      </c>
      <c r="F16" s="35"/>
      <c r="G16" s="50" t="s">
        <v>38</v>
      </c>
      <c r="H16" s="250" t="s">
        <v>37</v>
      </c>
      <c r="I16" s="25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198</v>
      </c>
      <c r="P16" s="38">
        <f t="shared" si="2"/>
        <v>21300</v>
      </c>
      <c r="Q16" s="76">
        <f t="shared" si="3"/>
        <v>-1.84331797E-2</v>
      </c>
      <c r="R16" s="85">
        <f t="shared" si="5"/>
        <v>3949499.3841737299</v>
      </c>
    </row>
    <row r="17" spans="1:18">
      <c r="A17" s="40" t="s">
        <v>50</v>
      </c>
      <c r="B17" s="11" t="s">
        <v>51</v>
      </c>
      <c r="C17" s="95">
        <v>354</v>
      </c>
      <c r="D17" s="92">
        <v>-2.2099447500000001E-2</v>
      </c>
      <c r="E17" s="93">
        <v>52473630.669424407</v>
      </c>
      <c r="F17" s="35"/>
      <c r="G17" s="324">
        <f>_xlfn.IFNA(VLOOKUP(G14, $B$2:$D$200, 3, FALSE), "-")</f>
        <v>-1.8308080800000001E-2</v>
      </c>
      <c r="H17" s="318">
        <f>_xlfn.IFNA(VLOOKUP(G14, $B$2:$D$200, 2, FALSE), "-")</f>
        <v>52870000</v>
      </c>
      <c r="I17" s="31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80</v>
      </c>
      <c r="P17" s="39">
        <f t="shared" si="2"/>
        <v>831</v>
      </c>
      <c r="Q17" s="77">
        <f t="shared" si="3"/>
        <v>-1.8890200699999998E-2</v>
      </c>
      <c r="R17" s="86">
        <f t="shared" si="5"/>
        <v>2367803.4694487699</v>
      </c>
    </row>
    <row r="18" spans="1:18" ht="17.25" thickBot="1">
      <c r="A18" s="40" t="s">
        <v>127</v>
      </c>
      <c r="B18" s="11" t="s">
        <v>128</v>
      </c>
      <c r="C18" s="95">
        <v>120</v>
      </c>
      <c r="D18" s="92">
        <v>-2.4390243900000001E-2</v>
      </c>
      <c r="E18" s="93">
        <v>230084323.6060307</v>
      </c>
      <c r="F18" s="35"/>
      <c r="G18" s="325"/>
      <c r="H18" s="320"/>
      <c r="I18" s="32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94</v>
      </c>
      <c r="P18" s="39">
        <f t="shared" si="2"/>
        <v>3732000</v>
      </c>
      <c r="Q18" s="77">
        <f t="shared" si="3"/>
        <v>-1.9185282500000001E-2</v>
      </c>
      <c r="R18" s="86">
        <f t="shared" si="5"/>
        <v>51998.255545599997</v>
      </c>
    </row>
    <row r="19" spans="1:18" ht="17.25" thickBot="1">
      <c r="A19" s="40" t="s">
        <v>73</v>
      </c>
      <c r="B19" s="11" t="s">
        <v>74</v>
      </c>
      <c r="C19" s="95">
        <v>48130</v>
      </c>
      <c r="D19" s="92">
        <v>-2.55112371E-2</v>
      </c>
      <c r="E19" s="93">
        <v>9460191.0141211804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218</v>
      </c>
      <c r="P19" s="39">
        <f t="shared" si="2"/>
        <v>136</v>
      </c>
      <c r="Q19" s="77">
        <f t="shared" si="3"/>
        <v>-2.15827338E-2</v>
      </c>
      <c r="R19" s="86">
        <f t="shared" si="5"/>
        <v>63417808.278290279</v>
      </c>
    </row>
    <row r="20" spans="1:18" ht="17.25" thickBot="1">
      <c r="A20" s="40" t="s">
        <v>56</v>
      </c>
      <c r="B20" s="11" t="s">
        <v>57</v>
      </c>
      <c r="C20" s="95">
        <v>190</v>
      </c>
      <c r="D20" s="92">
        <v>-2.5641025599999999E-2</v>
      </c>
      <c r="E20" s="93">
        <v>50207255.325555593</v>
      </c>
      <c r="F20" s="35"/>
      <c r="G20" s="249" t="s">
        <v>256</v>
      </c>
      <c r="H20" s="250"/>
      <c r="I20" s="25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54</v>
      </c>
      <c r="P20" s="39">
        <f t="shared" si="2"/>
        <v>444</v>
      </c>
      <c r="Q20" s="77">
        <f t="shared" si="3"/>
        <v>-2.2026431700000002E-2</v>
      </c>
      <c r="R20" s="90">
        <f t="shared" si="5"/>
        <v>107849697.4627753</v>
      </c>
    </row>
    <row r="21" spans="1:18">
      <c r="A21" s="40" t="s">
        <v>147</v>
      </c>
      <c r="B21" s="11" t="s">
        <v>148</v>
      </c>
      <c r="C21" s="95">
        <v>19.100000000000001</v>
      </c>
      <c r="D21" s="92">
        <v>-3.04568528E-2</v>
      </c>
      <c r="E21" s="93">
        <v>332493894.23188543</v>
      </c>
      <c r="F21" s="35"/>
      <c r="G21" s="258" t="s">
        <v>36</v>
      </c>
      <c r="H21" s="259"/>
      <c r="I21" s="26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51</v>
      </c>
      <c r="P21" s="45">
        <f t="shared" si="2"/>
        <v>354</v>
      </c>
      <c r="Q21" s="80">
        <f t="shared" si="3"/>
        <v>-2.2099447500000001E-2</v>
      </c>
      <c r="R21" s="99">
        <f t="shared" si="5"/>
        <v>52473630.669424407</v>
      </c>
    </row>
    <row r="22" spans="1:18" ht="17.25" thickBot="1">
      <c r="A22" s="40" t="s">
        <v>85</v>
      </c>
      <c r="B22" s="11" t="s">
        <v>86</v>
      </c>
      <c r="C22" s="95">
        <v>349</v>
      </c>
      <c r="D22" s="92">
        <v>-3.0555555599999999E-2</v>
      </c>
      <c r="E22" s="93">
        <v>24444899.902592629</v>
      </c>
      <c r="F22" s="35"/>
      <c r="G22" s="264"/>
      <c r="H22" s="265"/>
      <c r="I22" s="26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128</v>
      </c>
      <c r="P22" s="39">
        <f t="shared" si="2"/>
        <v>120</v>
      </c>
      <c r="Q22" s="77">
        <f t="shared" si="3"/>
        <v>-2.4390243900000001E-2</v>
      </c>
      <c r="R22" s="86">
        <f t="shared" si="5"/>
        <v>230084323.6060307</v>
      </c>
    </row>
    <row r="23" spans="1:18" ht="17.25" thickBot="1">
      <c r="A23" s="40" t="s">
        <v>83</v>
      </c>
      <c r="B23" s="11" t="s">
        <v>84</v>
      </c>
      <c r="C23" s="95">
        <v>5135</v>
      </c>
      <c r="D23" s="92">
        <v>-3.3866415800000001E-2</v>
      </c>
      <c r="E23" s="93">
        <v>9224475.4560291003</v>
      </c>
      <c r="F23" s="35"/>
      <c r="G23" s="50" t="s">
        <v>38</v>
      </c>
      <c r="H23" s="250" t="s">
        <v>37</v>
      </c>
      <c r="I23" s="25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74</v>
      </c>
      <c r="P23" s="39">
        <f t="shared" si="2"/>
        <v>48130</v>
      </c>
      <c r="Q23" s="77">
        <f t="shared" si="3"/>
        <v>-2.55112371E-2</v>
      </c>
      <c r="R23" s="86">
        <f t="shared" si="5"/>
        <v>9460191.0141211804</v>
      </c>
    </row>
    <row r="24" spans="1:18">
      <c r="A24" s="40" t="s">
        <v>71</v>
      </c>
      <c r="B24" s="11" t="s">
        <v>72</v>
      </c>
      <c r="C24" s="95">
        <v>22.7</v>
      </c>
      <c r="D24" s="92">
        <v>-3.4042553199999999E-2</v>
      </c>
      <c r="E24" s="93">
        <v>805793260.3235203</v>
      </c>
      <c r="F24" s="35"/>
      <c r="G24" s="324">
        <f>_xlfn.IFNA(VLOOKUP(G21, $B$2:$D$200, 3, FALSE), "-")</f>
        <v>-1.8308080800000001E-2</v>
      </c>
      <c r="H24" s="318">
        <f>_xlfn.IFNA(VLOOKUP(G21, $B$2:$D$200, 2, FALSE), "-")</f>
        <v>52870000</v>
      </c>
      <c r="I24" s="31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57</v>
      </c>
      <c r="P24" s="39">
        <f t="shared" si="2"/>
        <v>190</v>
      </c>
      <c r="Q24" s="77">
        <f t="shared" si="3"/>
        <v>-2.5641025599999999E-2</v>
      </c>
      <c r="R24" s="86">
        <f t="shared" si="5"/>
        <v>50207255.325555593</v>
      </c>
    </row>
    <row r="25" spans="1:18" ht="17.25" thickBot="1">
      <c r="A25" s="40" t="s">
        <v>133</v>
      </c>
      <c r="B25" s="11" t="s">
        <v>134</v>
      </c>
      <c r="C25" s="95">
        <v>37720</v>
      </c>
      <c r="D25" s="92">
        <v>-3.4058898800000001E-2</v>
      </c>
      <c r="E25" s="93">
        <v>2266193.4761790498</v>
      </c>
      <c r="F25" s="35"/>
      <c r="G25" s="325"/>
      <c r="H25" s="320"/>
      <c r="I25" s="32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148</v>
      </c>
      <c r="P25" s="37">
        <f t="shared" si="2"/>
        <v>19.100000000000001</v>
      </c>
      <c r="Q25" s="79">
        <f t="shared" si="3"/>
        <v>-3.04568528E-2</v>
      </c>
      <c r="R25" s="87">
        <f t="shared" si="5"/>
        <v>332493894.23188543</v>
      </c>
    </row>
    <row r="26" spans="1:18">
      <c r="A26" s="40" t="s">
        <v>163</v>
      </c>
      <c r="B26" s="11" t="s">
        <v>164</v>
      </c>
      <c r="C26" s="95">
        <v>890</v>
      </c>
      <c r="D26" s="92">
        <v>-3.5752979400000003E-2</v>
      </c>
      <c r="E26" s="93">
        <v>76647464.389726534</v>
      </c>
      <c r="F26" s="35"/>
    </row>
    <row r="27" spans="1:18" ht="17.25" thickBot="1">
      <c r="A27" s="40" t="s">
        <v>155</v>
      </c>
      <c r="B27" s="11" t="s">
        <v>156</v>
      </c>
      <c r="C27" s="95">
        <v>1685</v>
      </c>
      <c r="D27" s="92">
        <v>-3.7142857100000003E-2</v>
      </c>
      <c r="E27" s="93">
        <v>2794520.1360058598</v>
      </c>
      <c r="F27" s="35"/>
    </row>
    <row r="28" spans="1:18" ht="17.25" thickBot="1">
      <c r="A28" s="40" t="s">
        <v>161</v>
      </c>
      <c r="B28" s="11" t="s">
        <v>162</v>
      </c>
      <c r="C28" s="95">
        <v>96</v>
      </c>
      <c r="D28" s="92">
        <v>-3.8076152299999999E-2</v>
      </c>
      <c r="E28" s="93">
        <v>68054597.318644777</v>
      </c>
      <c r="F28" s="35"/>
      <c r="G28" s="249" t="s">
        <v>46</v>
      </c>
      <c r="H28" s="250"/>
      <c r="I28" s="250"/>
      <c r="J28" s="251"/>
      <c r="K28" s="249" t="s">
        <v>44</v>
      </c>
      <c r="L28" s="250"/>
      <c r="M28" s="250"/>
      <c r="N28" s="251"/>
      <c r="O28" s="249" t="s">
        <v>45</v>
      </c>
      <c r="P28" s="250"/>
      <c r="Q28" s="250"/>
      <c r="R28" s="251"/>
    </row>
    <row r="29" spans="1:18" ht="17.25" thickBot="1">
      <c r="A29" s="40" t="s">
        <v>115</v>
      </c>
      <c r="B29" s="11" t="s">
        <v>116</v>
      </c>
      <c r="C29" s="95">
        <v>6530</v>
      </c>
      <c r="D29" s="92">
        <v>-3.8291605300000003E-2</v>
      </c>
      <c r="E29" s="93">
        <v>1165655.2875013</v>
      </c>
      <c r="F29" s="35"/>
      <c r="G29" s="314" t="s">
        <v>55</v>
      </c>
      <c r="H29" s="326">
        <f ca="1">NOW()</f>
        <v>44462.904887731478</v>
      </c>
      <c r="I29" s="327"/>
      <c r="J29" s="328"/>
      <c r="K29" s="317" t="s">
        <v>55</v>
      </c>
      <c r="L29" s="326">
        <f ca="1">NOW()</f>
        <v>44462.904887731478</v>
      </c>
      <c r="M29" s="327"/>
      <c r="N29" s="328"/>
      <c r="O29" s="317" t="s">
        <v>55</v>
      </c>
      <c r="P29" s="326">
        <f ca="1">NOW()</f>
        <v>44462.904887731478</v>
      </c>
      <c r="Q29" s="327"/>
      <c r="R29" s="328"/>
    </row>
    <row r="30" spans="1:18" ht="17.25" thickBot="1">
      <c r="A30" s="40" t="s">
        <v>125</v>
      </c>
      <c r="B30" s="11" t="s">
        <v>126</v>
      </c>
      <c r="C30" s="95">
        <v>192000</v>
      </c>
      <c r="D30" s="92">
        <v>-3.83170548E-2</v>
      </c>
      <c r="E30" s="93">
        <v>91274.553997509996</v>
      </c>
      <c r="F30" s="35"/>
      <c r="G30" s="311"/>
      <c r="H30" s="51" t="s">
        <v>58</v>
      </c>
      <c r="I30" s="73" t="s">
        <v>59</v>
      </c>
      <c r="J30" s="69" t="s">
        <v>264</v>
      </c>
      <c r="K30" s="266"/>
      <c r="L30" s="51" t="s">
        <v>58</v>
      </c>
      <c r="M30" s="73" t="s">
        <v>59</v>
      </c>
      <c r="N30" s="91" t="s">
        <v>264</v>
      </c>
      <c r="O30" s="266"/>
      <c r="P30" s="51" t="s">
        <v>58</v>
      </c>
      <c r="Q30" s="73" t="s">
        <v>59</v>
      </c>
      <c r="R30" s="91" t="s">
        <v>264</v>
      </c>
    </row>
    <row r="31" spans="1:18">
      <c r="A31" s="40" t="s">
        <v>159</v>
      </c>
      <c r="B31" s="11" t="s">
        <v>160</v>
      </c>
      <c r="C31" s="95">
        <v>1375</v>
      </c>
      <c r="D31" s="92">
        <v>-3.8461538500000003E-2</v>
      </c>
      <c r="E31" s="93">
        <v>2048705.01138669</v>
      </c>
      <c r="F31" s="35"/>
      <c r="G31" s="52" t="s">
        <v>154</v>
      </c>
      <c r="H31" s="38">
        <f t="shared" ref="H31:H50" si="6">_xlfn.IFNA(VLOOKUP(G31, $B$2:$D$200, 2, FALSE), "")</f>
        <v>80600</v>
      </c>
      <c r="I31" s="76">
        <f t="shared" ref="I31:I50" si="7">_xlfn.IFNA(VLOOKUP(G31, $B$2:$D$200, 3, FALSE), "")</f>
        <v>5.9829059800000001E-2</v>
      </c>
      <c r="J31" s="85">
        <f>_xlfn.IFNA(VLOOKUP(G31, $B$2:$E$200, 4, FALSE), "")</f>
        <v>3799452.8897825498</v>
      </c>
      <c r="K31" s="81" t="s">
        <v>188</v>
      </c>
      <c r="L31" s="38">
        <f t="shared" ref="L31:L50" si="8">_xlfn.IFNA(VLOOKUP(K31, $B$2:$D$200, 2, FALSE), "")</f>
        <v>13</v>
      </c>
      <c r="M31" s="76">
        <f t="shared" ref="M31:M50" si="9">_xlfn.IFNA(VLOOKUP(K31, $B$2:$D$200, 3, FALSE), "")</f>
        <v>7.7519379999999999E-3</v>
      </c>
      <c r="N31" s="85">
        <f>_xlfn.IFNA(VLOOKUP(K31, $B$2:$E$200, 4, FALSE), "")</f>
        <v>836824168.73009777</v>
      </c>
      <c r="O31" s="81" t="s">
        <v>118</v>
      </c>
      <c r="P31" s="38">
        <f t="shared" ref="P31:P50" si="10">_xlfn.IFNA(VLOOKUP(O31, $B$2:$D$200, 2, FALSE), "")</f>
        <v>202</v>
      </c>
      <c r="Q31" s="76">
        <f t="shared" ref="Q31:Q50" si="11">_xlfn.IFNA(VLOOKUP(O31, $B$2:$D$200, 3, FALSE), "")</f>
        <v>5.7591623000000002E-2</v>
      </c>
      <c r="R31" s="85">
        <f>_xlfn.IFNA(VLOOKUP(O31, $B$2:$E$200, 4, FALSE), "")</f>
        <v>61939690.516066059</v>
      </c>
    </row>
    <row r="32" spans="1:18">
      <c r="A32" s="40" t="s">
        <v>229</v>
      </c>
      <c r="B32" s="11" t="s">
        <v>230</v>
      </c>
      <c r="C32" s="95">
        <v>271</v>
      </c>
      <c r="D32" s="92">
        <v>-3.9007092200000003E-2</v>
      </c>
      <c r="E32" s="93">
        <v>43009531.432056107</v>
      </c>
      <c r="F32" s="35"/>
      <c r="G32" s="47" t="s">
        <v>118</v>
      </c>
      <c r="H32" s="39">
        <f t="shared" si="6"/>
        <v>202</v>
      </c>
      <c r="I32" s="77">
        <f t="shared" si="7"/>
        <v>5.7591623000000002E-2</v>
      </c>
      <c r="J32" s="86">
        <f t="shared" ref="J32:J50" si="12">_xlfn.IFNA(VLOOKUP(G32, $B$2:$E$200, 4, FALSE), "")</f>
        <v>61939690.516066059</v>
      </c>
      <c r="K32" s="82" t="s">
        <v>148</v>
      </c>
      <c r="L32" s="39">
        <f t="shared" si="8"/>
        <v>19.100000000000001</v>
      </c>
      <c r="M32" s="77">
        <f t="shared" si="9"/>
        <v>-3.04568528E-2</v>
      </c>
      <c r="N32" s="86">
        <f t="shared" ref="N32:N50" si="13">_xlfn.IFNA(VLOOKUP(K32, $B$2:$E$200, 4, FALSE), "")</f>
        <v>332493894.23188543</v>
      </c>
      <c r="O32" s="82" t="s">
        <v>220</v>
      </c>
      <c r="P32" s="39">
        <f t="shared" si="10"/>
        <v>218</v>
      </c>
      <c r="Q32" s="77">
        <f t="shared" si="11"/>
        <v>4.6082948999999996E-3</v>
      </c>
      <c r="R32" s="86">
        <f t="shared" ref="R32:R50" si="14">_xlfn.IFNA(VLOOKUP(O32, $B$2:$E$200, 4, FALSE), "")</f>
        <v>102145928.91481023</v>
      </c>
    </row>
    <row r="33" spans="1:18">
      <c r="A33" s="40" t="s">
        <v>265</v>
      </c>
      <c r="B33" s="11" t="s">
        <v>266</v>
      </c>
      <c r="C33" s="95">
        <v>266</v>
      </c>
      <c r="D33" s="92">
        <v>-3.9711191299999997E-2</v>
      </c>
      <c r="E33" s="93">
        <v>304509844.67284369</v>
      </c>
      <c r="F33" s="35"/>
      <c r="G33" s="47" t="s">
        <v>224</v>
      </c>
      <c r="H33" s="39">
        <f t="shared" si="6"/>
        <v>4210</v>
      </c>
      <c r="I33" s="77">
        <f t="shared" si="7"/>
        <v>2.3086269699999998E-2</v>
      </c>
      <c r="J33" s="86">
        <f t="shared" si="12"/>
        <v>1909974.42328699</v>
      </c>
      <c r="K33" s="82" t="s">
        <v>72</v>
      </c>
      <c r="L33" s="39">
        <f t="shared" si="8"/>
        <v>22.7</v>
      </c>
      <c r="M33" s="77">
        <f t="shared" si="9"/>
        <v>-3.4042553199999999E-2</v>
      </c>
      <c r="N33" s="86">
        <f t="shared" si="13"/>
        <v>805793260.3235203</v>
      </c>
      <c r="O33" s="82" t="s">
        <v>114</v>
      </c>
      <c r="P33" s="39">
        <f t="shared" si="10"/>
        <v>853</v>
      </c>
      <c r="Q33" s="77">
        <f t="shared" si="11"/>
        <v>-5.8275057999999996E-3</v>
      </c>
      <c r="R33" s="86">
        <f t="shared" si="14"/>
        <v>120573299.8957759</v>
      </c>
    </row>
    <row r="34" spans="1:18">
      <c r="A34" s="40" t="s">
        <v>243</v>
      </c>
      <c r="B34" s="11" t="s">
        <v>244</v>
      </c>
      <c r="C34" s="95">
        <v>2035</v>
      </c>
      <c r="D34" s="92">
        <v>-4.0094339600000001E-2</v>
      </c>
      <c r="E34" s="93">
        <v>23119775.953937799</v>
      </c>
      <c r="F34" s="35"/>
      <c r="G34" s="47" t="s">
        <v>96</v>
      </c>
      <c r="H34" s="39">
        <f t="shared" si="6"/>
        <v>6965</v>
      </c>
      <c r="I34" s="77">
        <f t="shared" si="7"/>
        <v>1.16194626E-2</v>
      </c>
      <c r="J34" s="86">
        <f t="shared" si="12"/>
        <v>13311594.1245347</v>
      </c>
      <c r="K34" s="82" t="s">
        <v>162</v>
      </c>
      <c r="L34" s="39">
        <f t="shared" si="8"/>
        <v>96</v>
      </c>
      <c r="M34" s="77">
        <f t="shared" si="9"/>
        <v>-3.8076152299999999E-2</v>
      </c>
      <c r="N34" s="86">
        <f t="shared" si="13"/>
        <v>68054597.318644777</v>
      </c>
      <c r="O34" s="82" t="s">
        <v>194</v>
      </c>
      <c r="P34" s="39">
        <f t="shared" si="10"/>
        <v>112</v>
      </c>
      <c r="Q34" s="77">
        <f t="shared" si="11"/>
        <v>-8.8495575000000007E-3</v>
      </c>
      <c r="R34" s="86">
        <f t="shared" si="14"/>
        <v>211731367.88396886</v>
      </c>
    </row>
    <row r="35" spans="1:18">
      <c r="A35" s="40" t="s">
        <v>89</v>
      </c>
      <c r="B35" s="11" t="s">
        <v>90</v>
      </c>
      <c r="C35" s="95">
        <v>1190</v>
      </c>
      <c r="D35" s="92">
        <v>-4.0322580599999998E-2</v>
      </c>
      <c r="E35" s="93">
        <v>252724065.75506371</v>
      </c>
      <c r="F35" s="35"/>
      <c r="G35" s="47" t="s">
        <v>188</v>
      </c>
      <c r="H35" s="44">
        <f t="shared" si="6"/>
        <v>13</v>
      </c>
      <c r="I35" s="78">
        <f t="shared" si="7"/>
        <v>7.7519379999999999E-3</v>
      </c>
      <c r="J35" s="90">
        <f t="shared" si="12"/>
        <v>836824168.73009777</v>
      </c>
      <c r="K35" s="83" t="s">
        <v>202</v>
      </c>
      <c r="L35" s="44">
        <f t="shared" si="8"/>
        <v>72.5</v>
      </c>
      <c r="M35" s="78">
        <f t="shared" si="9"/>
        <v>-4.1005290999999999E-2</v>
      </c>
      <c r="N35" s="90">
        <f t="shared" si="13"/>
        <v>210705971.18722656</v>
      </c>
      <c r="O35" s="83" t="s">
        <v>80</v>
      </c>
      <c r="P35" s="44">
        <f t="shared" si="10"/>
        <v>831</v>
      </c>
      <c r="Q35" s="78">
        <f t="shared" si="11"/>
        <v>-1.8890200699999998E-2</v>
      </c>
      <c r="R35" s="90">
        <f t="shared" si="14"/>
        <v>2367803.4694487699</v>
      </c>
    </row>
    <row r="36" spans="1:18">
      <c r="A36" s="40" t="s">
        <v>62</v>
      </c>
      <c r="B36" s="11" t="s">
        <v>63</v>
      </c>
      <c r="C36" s="95">
        <v>50960</v>
      </c>
      <c r="D36" s="92">
        <v>-4.0662650600000003E-2</v>
      </c>
      <c r="E36" s="93">
        <v>152885.96599719001</v>
      </c>
      <c r="F36" s="35"/>
      <c r="G36" s="49" t="s">
        <v>196</v>
      </c>
      <c r="H36" s="39">
        <f t="shared" si="6"/>
        <v>3570</v>
      </c>
      <c r="I36" s="77">
        <f t="shared" si="7"/>
        <v>7.0521862000000003E-3</v>
      </c>
      <c r="J36" s="99">
        <f t="shared" si="12"/>
        <v>22501432.087215699</v>
      </c>
      <c r="K36" s="82" t="s">
        <v>240</v>
      </c>
      <c r="L36" s="39">
        <f t="shared" si="8"/>
        <v>59.8</v>
      </c>
      <c r="M36" s="77">
        <f t="shared" si="9"/>
        <v>-4.16666667E-2</v>
      </c>
      <c r="N36" s="99">
        <f t="shared" si="13"/>
        <v>27430449.982023232</v>
      </c>
      <c r="O36" s="82" t="s">
        <v>218</v>
      </c>
      <c r="P36" s="39">
        <f t="shared" si="10"/>
        <v>136</v>
      </c>
      <c r="Q36" s="77">
        <f t="shared" si="11"/>
        <v>-2.15827338E-2</v>
      </c>
      <c r="R36" s="99">
        <f t="shared" si="14"/>
        <v>63417808.278290279</v>
      </c>
    </row>
    <row r="37" spans="1:18">
      <c r="A37" s="40" t="s">
        <v>77</v>
      </c>
      <c r="B37" s="11" t="s">
        <v>78</v>
      </c>
      <c r="C37" s="95">
        <v>650000</v>
      </c>
      <c r="D37" s="92">
        <v>-4.0731995299999997E-2</v>
      </c>
      <c r="E37" s="93">
        <v>32110.839017329999</v>
      </c>
      <c r="F37" s="35"/>
      <c r="G37" s="47" t="s">
        <v>220</v>
      </c>
      <c r="H37" s="39">
        <f t="shared" si="6"/>
        <v>218</v>
      </c>
      <c r="I37" s="77">
        <f t="shared" si="7"/>
        <v>4.6082948999999996E-3</v>
      </c>
      <c r="J37" s="86">
        <f t="shared" si="12"/>
        <v>102145928.91481023</v>
      </c>
      <c r="K37" s="82" t="s">
        <v>190</v>
      </c>
      <c r="L37" s="39">
        <f t="shared" si="8"/>
        <v>15.5</v>
      </c>
      <c r="M37" s="77">
        <f t="shared" si="9"/>
        <v>-4.3209876500000001E-2</v>
      </c>
      <c r="N37" s="86">
        <f t="shared" si="13"/>
        <v>391945148.21782851</v>
      </c>
      <c r="O37" s="82" t="s">
        <v>54</v>
      </c>
      <c r="P37" s="39">
        <f t="shared" si="10"/>
        <v>444</v>
      </c>
      <c r="Q37" s="77">
        <f t="shared" si="11"/>
        <v>-2.2026431700000002E-2</v>
      </c>
      <c r="R37" s="86">
        <f t="shared" si="14"/>
        <v>107849697.4627753</v>
      </c>
    </row>
    <row r="38" spans="1:18">
      <c r="A38" s="40" t="s">
        <v>151</v>
      </c>
      <c r="B38" s="11" t="s">
        <v>152</v>
      </c>
      <c r="C38" s="95">
        <v>117</v>
      </c>
      <c r="D38" s="92">
        <v>-4.09836066E-2</v>
      </c>
      <c r="E38" s="93">
        <v>348890695.40345126</v>
      </c>
      <c r="F38" s="35"/>
      <c r="G38" s="47" t="s">
        <v>114</v>
      </c>
      <c r="H38" s="39">
        <f t="shared" si="6"/>
        <v>853</v>
      </c>
      <c r="I38" s="77">
        <f t="shared" si="7"/>
        <v>-5.8275057999999996E-3</v>
      </c>
      <c r="J38" s="86">
        <f t="shared" si="12"/>
        <v>120573299.8957759</v>
      </c>
      <c r="K38" s="82" t="s">
        <v>98</v>
      </c>
      <c r="L38" s="39">
        <f t="shared" si="8"/>
        <v>4.1500000000000004</v>
      </c>
      <c r="M38" s="77">
        <f t="shared" si="9"/>
        <v>-4.3778801800000003E-2</v>
      </c>
      <c r="N38" s="86">
        <f t="shared" si="13"/>
        <v>7950886258.2117481</v>
      </c>
      <c r="O38" s="82" t="s">
        <v>51</v>
      </c>
      <c r="P38" s="39">
        <f t="shared" si="10"/>
        <v>354</v>
      </c>
      <c r="Q38" s="77">
        <f t="shared" si="11"/>
        <v>-2.2099447500000001E-2</v>
      </c>
      <c r="R38" s="86">
        <f t="shared" si="14"/>
        <v>52473630.669424407</v>
      </c>
    </row>
    <row r="39" spans="1:18">
      <c r="A39" s="40" t="s">
        <v>201</v>
      </c>
      <c r="B39" s="11" t="s">
        <v>202</v>
      </c>
      <c r="C39" s="95">
        <v>72.5</v>
      </c>
      <c r="D39" s="92">
        <v>-4.1005290999999999E-2</v>
      </c>
      <c r="E39" s="93">
        <v>210705971.18722656</v>
      </c>
      <c r="F39" s="35"/>
      <c r="G39" s="47" t="s">
        <v>194</v>
      </c>
      <c r="H39" s="39">
        <f t="shared" si="6"/>
        <v>112</v>
      </c>
      <c r="I39" s="77">
        <f t="shared" si="7"/>
        <v>-8.8495575000000007E-3</v>
      </c>
      <c r="J39" s="86">
        <f t="shared" si="12"/>
        <v>211731367.88396886</v>
      </c>
      <c r="K39" s="82" t="s">
        <v>210</v>
      </c>
      <c r="L39" s="39">
        <f t="shared" si="8"/>
        <v>12.8</v>
      </c>
      <c r="M39" s="77">
        <f t="shared" si="9"/>
        <v>-4.4776119400000002E-2</v>
      </c>
      <c r="N39" s="86">
        <f t="shared" si="13"/>
        <v>331613205.01766354</v>
      </c>
      <c r="O39" s="82" t="s">
        <v>128</v>
      </c>
      <c r="P39" s="39">
        <f t="shared" si="10"/>
        <v>120</v>
      </c>
      <c r="Q39" s="77">
        <f t="shared" si="11"/>
        <v>-2.4390243900000001E-2</v>
      </c>
      <c r="R39" s="86">
        <f t="shared" si="14"/>
        <v>230084323.6060307</v>
      </c>
    </row>
    <row r="40" spans="1:18" ht="17.25" thickBot="1">
      <c r="A40" s="40" t="s">
        <v>241</v>
      </c>
      <c r="B40" s="11" t="s">
        <v>242</v>
      </c>
      <c r="C40" s="95">
        <v>555</v>
      </c>
      <c r="D40" s="92">
        <v>-4.1450777199999997E-2</v>
      </c>
      <c r="E40" s="93">
        <v>18714342.310254719</v>
      </c>
      <c r="F40" s="35"/>
      <c r="G40" s="53" t="s">
        <v>49</v>
      </c>
      <c r="H40" s="37">
        <f t="shared" si="6"/>
        <v>52870000</v>
      </c>
      <c r="I40" s="79">
        <f t="shared" si="7"/>
        <v>-1.8308080800000001E-2</v>
      </c>
      <c r="J40" s="87">
        <f t="shared" si="12"/>
        <v>5337.31430473</v>
      </c>
      <c r="K40" s="84" t="s">
        <v>216</v>
      </c>
      <c r="L40" s="37">
        <f t="shared" si="8"/>
        <v>9.81</v>
      </c>
      <c r="M40" s="79">
        <f t="shared" si="9"/>
        <v>-4.7572815499999997E-2</v>
      </c>
      <c r="N40" s="87">
        <f t="shared" si="13"/>
        <v>851232187.74265885</v>
      </c>
      <c r="O40" s="84" t="s">
        <v>57</v>
      </c>
      <c r="P40" s="37">
        <f t="shared" si="10"/>
        <v>190</v>
      </c>
      <c r="Q40" s="79">
        <f t="shared" si="11"/>
        <v>-2.5641025599999999E-2</v>
      </c>
      <c r="R40" s="87">
        <f t="shared" si="14"/>
        <v>50207255.325555593</v>
      </c>
    </row>
    <row r="41" spans="1:18">
      <c r="A41" s="40" t="s">
        <v>239</v>
      </c>
      <c r="B41" s="11" t="s">
        <v>240</v>
      </c>
      <c r="C41" s="95">
        <v>59.8</v>
      </c>
      <c r="D41" s="92">
        <v>-4.16666667E-2</v>
      </c>
      <c r="E41" s="93">
        <v>27430449.982023232</v>
      </c>
      <c r="F41" s="35"/>
      <c r="G41" s="52" t="s">
        <v>198</v>
      </c>
      <c r="H41" s="38">
        <f t="shared" si="6"/>
        <v>21300</v>
      </c>
      <c r="I41" s="76">
        <f t="shared" si="7"/>
        <v>-1.84331797E-2</v>
      </c>
      <c r="J41" s="85">
        <f t="shared" si="12"/>
        <v>3949499.3841737299</v>
      </c>
      <c r="K41" s="81" t="s">
        <v>178</v>
      </c>
      <c r="L41" s="38">
        <f t="shared" si="8"/>
        <v>16.2</v>
      </c>
      <c r="M41" s="76">
        <f t="shared" si="9"/>
        <v>-5.2631578900000003E-2</v>
      </c>
      <c r="N41" s="85">
        <f t="shared" si="13"/>
        <v>302677110.42941111</v>
      </c>
      <c r="O41" s="81" t="s">
        <v>86</v>
      </c>
      <c r="P41" s="38">
        <f t="shared" si="10"/>
        <v>349</v>
      </c>
      <c r="Q41" s="76">
        <f t="shared" si="11"/>
        <v>-3.0555555599999999E-2</v>
      </c>
      <c r="R41" s="85">
        <f t="shared" si="14"/>
        <v>24444899.902592629</v>
      </c>
    </row>
    <row r="42" spans="1:18">
      <c r="A42" s="40" t="s">
        <v>145</v>
      </c>
      <c r="B42" s="11" t="s">
        <v>146</v>
      </c>
      <c r="C42" s="95">
        <v>2735</v>
      </c>
      <c r="D42" s="92">
        <v>-4.2031523600000002E-2</v>
      </c>
      <c r="E42" s="93">
        <v>6944968.8599980203</v>
      </c>
      <c r="F42" s="35"/>
      <c r="G42" s="47" t="s">
        <v>80</v>
      </c>
      <c r="H42" s="39">
        <f t="shared" si="6"/>
        <v>831</v>
      </c>
      <c r="I42" s="77">
        <f t="shared" si="7"/>
        <v>-1.8890200699999998E-2</v>
      </c>
      <c r="J42" s="86">
        <f t="shared" si="12"/>
        <v>2367803.4694487699</v>
      </c>
      <c r="K42" s="82" t="s">
        <v>122</v>
      </c>
      <c r="L42" s="39">
        <f t="shared" si="8"/>
        <v>33</v>
      </c>
      <c r="M42" s="77">
        <f t="shared" si="9"/>
        <v>-5.4441260700000001E-2</v>
      </c>
      <c r="N42" s="86">
        <f t="shared" si="13"/>
        <v>212437184.63197947</v>
      </c>
      <c r="O42" s="82" t="s">
        <v>164</v>
      </c>
      <c r="P42" s="39">
        <f t="shared" si="10"/>
        <v>890</v>
      </c>
      <c r="Q42" s="77">
        <f t="shared" si="11"/>
        <v>-3.5752979400000003E-2</v>
      </c>
      <c r="R42" s="86">
        <f t="shared" si="14"/>
        <v>76647464.389726534</v>
      </c>
    </row>
    <row r="43" spans="1:18">
      <c r="A43" s="40" t="s">
        <v>129</v>
      </c>
      <c r="B43" s="11" t="s">
        <v>130</v>
      </c>
      <c r="C43" s="95">
        <v>134</v>
      </c>
      <c r="D43" s="92">
        <v>-4.2857142899999999E-2</v>
      </c>
      <c r="E43" s="93">
        <v>97215557.469565496</v>
      </c>
      <c r="F43" s="35"/>
      <c r="G43" s="47" t="s">
        <v>94</v>
      </c>
      <c r="H43" s="39">
        <f t="shared" si="6"/>
        <v>3732000</v>
      </c>
      <c r="I43" s="77">
        <f t="shared" si="7"/>
        <v>-1.9185282500000001E-2</v>
      </c>
      <c r="J43" s="86">
        <f t="shared" si="12"/>
        <v>51998.255545599997</v>
      </c>
      <c r="K43" s="82" t="s">
        <v>204</v>
      </c>
      <c r="L43" s="39">
        <f t="shared" si="8"/>
        <v>15.1</v>
      </c>
      <c r="M43" s="77">
        <f t="shared" si="9"/>
        <v>-5.6250000000000001E-2</v>
      </c>
      <c r="N43" s="86">
        <f t="shared" si="13"/>
        <v>577398546.54248273</v>
      </c>
      <c r="O43" s="82" t="s">
        <v>230</v>
      </c>
      <c r="P43" s="39">
        <f t="shared" si="10"/>
        <v>271</v>
      </c>
      <c r="Q43" s="77">
        <f t="shared" si="11"/>
        <v>-3.9007092200000003E-2</v>
      </c>
      <c r="R43" s="86">
        <f t="shared" si="14"/>
        <v>43009531.432056107</v>
      </c>
    </row>
    <row r="44" spans="1:18">
      <c r="A44" s="40" t="s">
        <v>189</v>
      </c>
      <c r="B44" s="11" t="s">
        <v>190</v>
      </c>
      <c r="C44" s="95">
        <v>15.5</v>
      </c>
      <c r="D44" s="92">
        <v>-4.3209876500000001E-2</v>
      </c>
      <c r="E44" s="93">
        <v>391945148.21782851</v>
      </c>
      <c r="F44" s="35"/>
      <c r="G44" s="47" t="s">
        <v>218</v>
      </c>
      <c r="H44" s="39">
        <f t="shared" si="6"/>
        <v>136</v>
      </c>
      <c r="I44" s="77">
        <f t="shared" si="7"/>
        <v>-2.15827338E-2</v>
      </c>
      <c r="J44" s="86">
        <f t="shared" si="12"/>
        <v>63417808.278290279</v>
      </c>
      <c r="K44" s="82" t="s">
        <v>208</v>
      </c>
      <c r="L44" s="39">
        <f t="shared" si="8"/>
        <v>13.1</v>
      </c>
      <c r="M44" s="77">
        <f t="shared" si="9"/>
        <v>-5.75539568E-2</v>
      </c>
      <c r="N44" s="86">
        <f t="shared" si="13"/>
        <v>408086634.639337</v>
      </c>
      <c r="O44" s="82" t="s">
        <v>266</v>
      </c>
      <c r="P44" s="39">
        <f t="shared" si="10"/>
        <v>266</v>
      </c>
      <c r="Q44" s="77">
        <f t="shared" si="11"/>
        <v>-3.9711191299999997E-2</v>
      </c>
      <c r="R44" s="86">
        <f t="shared" si="14"/>
        <v>304509844.67284369</v>
      </c>
    </row>
    <row r="45" spans="1:18">
      <c r="A45" s="40" t="s">
        <v>199</v>
      </c>
      <c r="B45" s="11" t="s">
        <v>200</v>
      </c>
      <c r="C45" s="95">
        <v>175</v>
      </c>
      <c r="D45" s="92">
        <v>-4.3715847000000002E-2</v>
      </c>
      <c r="E45" s="93">
        <v>58427413.729431473</v>
      </c>
      <c r="F45" s="35"/>
      <c r="G45" s="47" t="s">
        <v>54</v>
      </c>
      <c r="H45" s="44">
        <f t="shared" si="6"/>
        <v>444</v>
      </c>
      <c r="I45" s="78">
        <f t="shared" si="7"/>
        <v>-2.2026431700000002E-2</v>
      </c>
      <c r="J45" s="90">
        <f t="shared" si="12"/>
        <v>107849697.4627753</v>
      </c>
      <c r="K45" s="83" t="s">
        <v>234</v>
      </c>
      <c r="L45" s="44">
        <f t="shared" si="8"/>
        <v>71.599999999999994</v>
      </c>
      <c r="M45" s="78">
        <f t="shared" si="9"/>
        <v>-5.9132720100000001E-2</v>
      </c>
      <c r="N45" s="90">
        <f t="shared" si="13"/>
        <v>65325635.152871341</v>
      </c>
      <c r="O45" s="83" t="s">
        <v>152</v>
      </c>
      <c r="P45" s="44">
        <f t="shared" si="10"/>
        <v>117</v>
      </c>
      <c r="Q45" s="78">
        <f t="shared" si="11"/>
        <v>-4.09836066E-2</v>
      </c>
      <c r="R45" s="90">
        <f t="shared" si="14"/>
        <v>348890695.40345126</v>
      </c>
    </row>
    <row r="46" spans="1:18">
      <c r="A46" s="40" t="s">
        <v>97</v>
      </c>
      <c r="B46" s="11" t="s">
        <v>98</v>
      </c>
      <c r="C46" s="95">
        <v>4.1500000000000004</v>
      </c>
      <c r="D46" s="92">
        <v>-4.3778801800000003E-2</v>
      </c>
      <c r="E46" s="93">
        <v>7950886258.2117481</v>
      </c>
      <c r="F46" s="35"/>
      <c r="G46" s="49" t="s">
        <v>51</v>
      </c>
      <c r="H46" s="39">
        <f t="shared" si="6"/>
        <v>354</v>
      </c>
      <c r="I46" s="77">
        <f t="shared" si="7"/>
        <v>-2.2099447500000001E-2</v>
      </c>
      <c r="J46" s="99">
        <f t="shared" si="12"/>
        <v>52473630.669424407</v>
      </c>
      <c r="K46" s="82" t="s">
        <v>250</v>
      </c>
      <c r="L46" s="39">
        <f t="shared" si="8"/>
        <v>86.9</v>
      </c>
      <c r="M46" s="77">
        <f t="shared" si="9"/>
        <v>-5.9523809499999997E-2</v>
      </c>
      <c r="N46" s="99">
        <f t="shared" si="13"/>
        <v>87752123.146525115</v>
      </c>
      <c r="O46" s="82" t="s">
        <v>242</v>
      </c>
      <c r="P46" s="39">
        <f t="shared" si="10"/>
        <v>555</v>
      </c>
      <c r="Q46" s="77">
        <f t="shared" si="11"/>
        <v>-4.1450777199999997E-2</v>
      </c>
      <c r="R46" s="99">
        <f t="shared" si="14"/>
        <v>18714342.310254719</v>
      </c>
    </row>
    <row r="47" spans="1:18">
      <c r="A47" s="40" t="s">
        <v>131</v>
      </c>
      <c r="B47" s="11" t="s">
        <v>132</v>
      </c>
      <c r="C47" s="95">
        <v>109</v>
      </c>
      <c r="D47" s="92">
        <v>-4.3859649100000002E-2</v>
      </c>
      <c r="E47" s="93">
        <v>80359341.256171405</v>
      </c>
      <c r="F47" s="35"/>
      <c r="G47" s="47" t="s">
        <v>128</v>
      </c>
      <c r="H47" s="39">
        <f t="shared" si="6"/>
        <v>120</v>
      </c>
      <c r="I47" s="77">
        <f t="shared" si="7"/>
        <v>-2.4390243900000001E-2</v>
      </c>
      <c r="J47" s="86">
        <f t="shared" si="12"/>
        <v>230084323.6060307</v>
      </c>
      <c r="K47" s="82" t="s">
        <v>150</v>
      </c>
      <c r="L47" s="39">
        <f t="shared" si="8"/>
        <v>10.9</v>
      </c>
      <c r="M47" s="77">
        <f t="shared" si="9"/>
        <v>-6.0344827599999998E-2</v>
      </c>
      <c r="N47" s="86">
        <f t="shared" si="13"/>
        <v>680996200.18105364</v>
      </c>
      <c r="O47" s="82" t="s">
        <v>130</v>
      </c>
      <c r="P47" s="39">
        <f t="shared" si="10"/>
        <v>134</v>
      </c>
      <c r="Q47" s="77">
        <f t="shared" si="11"/>
        <v>-4.2857142899999999E-2</v>
      </c>
      <c r="R47" s="86">
        <f t="shared" si="14"/>
        <v>97215557.469565496</v>
      </c>
    </row>
    <row r="48" spans="1:18">
      <c r="A48" s="40" t="s">
        <v>107</v>
      </c>
      <c r="B48" s="11" t="s">
        <v>108</v>
      </c>
      <c r="C48" s="95">
        <v>1960</v>
      </c>
      <c r="D48" s="92">
        <v>-4.3902439000000001E-2</v>
      </c>
      <c r="E48" s="93">
        <v>6777895.9082433702</v>
      </c>
      <c r="F48" s="35"/>
      <c r="G48" s="47" t="s">
        <v>74</v>
      </c>
      <c r="H48" s="39">
        <f t="shared" si="6"/>
        <v>48130</v>
      </c>
      <c r="I48" s="77">
        <f t="shared" si="7"/>
        <v>-2.55112371E-2</v>
      </c>
      <c r="J48" s="86">
        <f t="shared" si="12"/>
        <v>9460191.0141211804</v>
      </c>
      <c r="K48" s="82" t="s">
        <v>65</v>
      </c>
      <c r="L48" s="39">
        <f t="shared" si="8"/>
        <v>75.400000000000006</v>
      </c>
      <c r="M48" s="77">
        <f t="shared" si="9"/>
        <v>-7.0283600500000001E-2</v>
      </c>
      <c r="N48" s="86">
        <f t="shared" si="13"/>
        <v>2109969729.5715463</v>
      </c>
      <c r="O48" s="82" t="s">
        <v>200</v>
      </c>
      <c r="P48" s="39">
        <f t="shared" si="10"/>
        <v>175</v>
      </c>
      <c r="Q48" s="77">
        <f t="shared" si="11"/>
        <v>-4.3715847000000002E-2</v>
      </c>
      <c r="R48" s="86">
        <f t="shared" si="14"/>
        <v>58427413.729431473</v>
      </c>
    </row>
    <row r="49" spans="1:18">
      <c r="A49" s="40" t="s">
        <v>157</v>
      </c>
      <c r="B49" s="11" t="s">
        <v>158</v>
      </c>
      <c r="C49" s="95">
        <v>29180</v>
      </c>
      <c r="D49" s="92">
        <v>-4.3905635599999999E-2</v>
      </c>
      <c r="E49" s="93">
        <v>266808.54271583998</v>
      </c>
      <c r="F49" s="35"/>
      <c r="G49" s="47" t="s">
        <v>57</v>
      </c>
      <c r="H49" s="39">
        <f t="shared" si="6"/>
        <v>190</v>
      </c>
      <c r="I49" s="77">
        <f t="shared" si="7"/>
        <v>-2.5641025599999999E-2</v>
      </c>
      <c r="J49" s="86">
        <f t="shared" si="12"/>
        <v>50207255.325555593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132</v>
      </c>
      <c r="P49" s="39">
        <f t="shared" si="10"/>
        <v>109</v>
      </c>
      <c r="Q49" s="77">
        <f t="shared" si="11"/>
        <v>-4.3859649100000002E-2</v>
      </c>
      <c r="R49" s="86">
        <f t="shared" si="14"/>
        <v>80359341.256171405</v>
      </c>
    </row>
    <row r="50" spans="1:18" ht="17.25" thickBot="1">
      <c r="A50" s="40" t="s">
        <v>139</v>
      </c>
      <c r="B50" s="11" t="s">
        <v>140</v>
      </c>
      <c r="C50" s="95">
        <v>11310</v>
      </c>
      <c r="D50" s="92">
        <v>-4.3956044E-2</v>
      </c>
      <c r="E50" s="93">
        <v>24451597.505290929</v>
      </c>
      <c r="F50" s="35"/>
      <c r="G50" s="53" t="s">
        <v>148</v>
      </c>
      <c r="H50" s="37">
        <f t="shared" si="6"/>
        <v>19.100000000000001</v>
      </c>
      <c r="I50" s="79">
        <f t="shared" si="7"/>
        <v>-3.04568528E-2</v>
      </c>
      <c r="J50" s="87">
        <f t="shared" si="12"/>
        <v>332493894.23188543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236</v>
      </c>
      <c r="P50" s="37">
        <f t="shared" si="10"/>
        <v>607</v>
      </c>
      <c r="Q50" s="79">
        <f t="shared" si="11"/>
        <v>-4.7095761399999998E-2</v>
      </c>
      <c r="R50" s="87">
        <f t="shared" si="14"/>
        <v>6487896.5401538704</v>
      </c>
    </row>
    <row r="51" spans="1:18">
      <c r="A51" s="40" t="s">
        <v>175</v>
      </c>
      <c r="B51" s="11" t="s">
        <v>176</v>
      </c>
      <c r="C51" s="95">
        <v>1615</v>
      </c>
      <c r="D51" s="92">
        <v>-4.4378698199999997E-2</v>
      </c>
      <c r="E51" s="93">
        <v>4468554.9720336404</v>
      </c>
      <c r="F51" s="35"/>
    </row>
    <row r="52" spans="1:18" ht="17.25" thickBot="1">
      <c r="A52" s="40" t="s">
        <v>141</v>
      </c>
      <c r="B52" s="11" t="s">
        <v>142</v>
      </c>
      <c r="C52" s="95">
        <v>9775</v>
      </c>
      <c r="D52" s="92">
        <v>-4.4477028299999999E-2</v>
      </c>
      <c r="E52" s="93">
        <v>421051.77526770998</v>
      </c>
      <c r="F52" s="35"/>
    </row>
    <row r="53" spans="1:18" ht="17.25" thickBot="1">
      <c r="A53" s="40" t="s">
        <v>99</v>
      </c>
      <c r="B53" s="11" t="s">
        <v>100</v>
      </c>
      <c r="C53" s="95">
        <v>60580</v>
      </c>
      <c r="D53" s="92">
        <v>-4.4630184500000003E-2</v>
      </c>
      <c r="E53" s="93">
        <v>999604.42183286999</v>
      </c>
      <c r="F53" s="35"/>
      <c r="G53" s="249" t="s">
        <v>255</v>
      </c>
      <c r="H53" s="250"/>
      <c r="I53" s="250"/>
      <c r="J53" s="251"/>
      <c r="K53" s="249" t="s">
        <v>258</v>
      </c>
      <c r="L53" s="250"/>
      <c r="M53" s="250"/>
      <c r="N53" s="251"/>
      <c r="O53" s="249" t="s">
        <v>259</v>
      </c>
      <c r="P53" s="250"/>
      <c r="Q53" s="250"/>
      <c r="R53" s="251"/>
    </row>
    <row r="54" spans="1:18" ht="17.25" thickBot="1">
      <c r="A54" s="40" t="s">
        <v>209</v>
      </c>
      <c r="B54" s="11" t="s">
        <v>210</v>
      </c>
      <c r="C54" s="95">
        <v>12.8</v>
      </c>
      <c r="D54" s="92">
        <v>-4.4776119400000002E-2</v>
      </c>
      <c r="E54" s="93">
        <v>331613205.01766354</v>
      </c>
      <c r="F54" s="35"/>
      <c r="G54" s="314" t="s">
        <v>55</v>
      </c>
      <c r="H54" s="326">
        <f ca="1">NOW()</f>
        <v>44462.904887731478</v>
      </c>
      <c r="I54" s="327"/>
      <c r="J54" s="328"/>
      <c r="K54" s="317" t="s">
        <v>55</v>
      </c>
      <c r="L54" s="326">
        <f ca="1">NOW()</f>
        <v>44462.904887731478</v>
      </c>
      <c r="M54" s="327"/>
      <c r="N54" s="328"/>
      <c r="O54" s="317" t="s">
        <v>55</v>
      </c>
      <c r="P54" s="326">
        <f ca="1">NOW()</f>
        <v>44462.904887731478</v>
      </c>
      <c r="Q54" s="327"/>
      <c r="R54" s="328"/>
    </row>
    <row r="55" spans="1:18" ht="17.25" thickBot="1">
      <c r="A55" s="40" t="s">
        <v>211</v>
      </c>
      <c r="B55" s="11" t="s">
        <v>212</v>
      </c>
      <c r="C55" s="95">
        <v>1170</v>
      </c>
      <c r="D55" s="92">
        <v>-4.4897959199999997E-2</v>
      </c>
      <c r="E55" s="93">
        <v>16042842.13855722</v>
      </c>
      <c r="F55" s="35"/>
      <c r="G55" s="311"/>
      <c r="H55" s="51" t="s">
        <v>58</v>
      </c>
      <c r="I55" s="73" t="s">
        <v>59</v>
      </c>
      <c r="J55" s="69" t="s">
        <v>264</v>
      </c>
      <c r="K55" s="266"/>
      <c r="L55" s="51" t="s">
        <v>58</v>
      </c>
      <c r="M55" s="73" t="s">
        <v>59</v>
      </c>
      <c r="N55" s="69" t="s">
        <v>264</v>
      </c>
      <c r="O55" s="266"/>
      <c r="P55" s="51" t="s">
        <v>58</v>
      </c>
      <c r="Q55" s="73" t="s">
        <v>59</v>
      </c>
      <c r="R55" s="69" t="s">
        <v>264</v>
      </c>
    </row>
    <row r="56" spans="1:18">
      <c r="A56" s="40" t="s">
        <v>111</v>
      </c>
      <c r="B56" s="11" t="s">
        <v>112</v>
      </c>
      <c r="C56" s="95">
        <v>6585</v>
      </c>
      <c r="D56" s="92">
        <v>-4.4960116000000001E-2</v>
      </c>
      <c r="E56" s="93">
        <v>1041251.78560428</v>
      </c>
      <c r="F56" s="35"/>
      <c r="G56" s="55" t="s">
        <v>168</v>
      </c>
      <c r="H56" s="38">
        <f t="shared" ref="H56:H75" si="15">_xlfn.IFNA(VLOOKUP(G56, $B$2:$D$200, 2, FALSE), "")</f>
        <v>1615</v>
      </c>
      <c r="I56" s="76">
        <f t="shared" ref="I56:I65" si="16">_xlfn.IFNA(VLOOKUP(G56, $B$2:$D$200, 3, FALSE), "")</f>
        <v>-5.5555555600000001E-2</v>
      </c>
      <c r="J56" s="85">
        <f>_xlfn.IFNA(VLOOKUP(G56, $B$2:$E$200, 4, FALSE), "")</f>
        <v>23136261.134708419</v>
      </c>
      <c r="K56" s="81" t="s">
        <v>188</v>
      </c>
      <c r="L56" s="38">
        <f t="shared" ref="L56:L75" si="17">_xlfn.IFNA(VLOOKUP(K56, $B$2:$D$200, 2, FALSE), "")</f>
        <v>13</v>
      </c>
      <c r="M56" s="76">
        <f t="shared" ref="M56:M75" si="18">_xlfn.IFNA(VLOOKUP(K56, $B$2:$D$200, 3, FALSE), "")</f>
        <v>7.7519379999999999E-3</v>
      </c>
      <c r="N56" s="85">
        <f>_xlfn.IFNA(VLOOKUP(K56, $B$2:$E$200, 4, FALSE), "")</f>
        <v>836824168.73009777</v>
      </c>
      <c r="O56" s="81" t="s">
        <v>130</v>
      </c>
      <c r="P56" s="38">
        <f t="shared" ref="P56:P75" si="19">_xlfn.IFNA(VLOOKUP(O56, $B$2:$D$200, 2, FALSE), "")</f>
        <v>134</v>
      </c>
      <c r="Q56" s="76">
        <f t="shared" ref="Q56:Q75" si="20">_xlfn.IFNA(VLOOKUP(O56, $B$2:$D$200, 3, FALSE), "")</f>
        <v>-4.2857142899999999E-2</v>
      </c>
      <c r="R56" s="85">
        <f>_xlfn.IFNA(VLOOKUP(O56, $B$2:$E$200, 4, FALSE), "")</f>
        <v>97215557.469565496</v>
      </c>
    </row>
    <row r="57" spans="1:18">
      <c r="A57" s="40" t="s">
        <v>101</v>
      </c>
      <c r="B57" s="11" t="s">
        <v>102</v>
      </c>
      <c r="C57" s="95">
        <v>1040</v>
      </c>
      <c r="D57" s="92">
        <v>-4.58715596E-2</v>
      </c>
      <c r="E57" s="93">
        <v>3236344.4514871002</v>
      </c>
      <c r="F57" s="35"/>
      <c r="G57" s="56" t="s">
        <v>180</v>
      </c>
      <c r="H57" s="39">
        <f t="shared" si="15"/>
        <v>12590</v>
      </c>
      <c r="I57" s="77">
        <f t="shared" si="16"/>
        <v>-5.6221889099999998E-2</v>
      </c>
      <c r="J57" s="86">
        <f t="shared" ref="J57:J75" si="21">_xlfn.IFNA(VLOOKUP(G57, $B$2:$E$200, 4, FALSE), "")</f>
        <v>1739900.9085921601</v>
      </c>
      <c r="K57" s="82" t="s">
        <v>148</v>
      </c>
      <c r="L57" s="39">
        <f t="shared" si="17"/>
        <v>19.100000000000001</v>
      </c>
      <c r="M57" s="77">
        <f t="shared" si="18"/>
        <v>-3.04568528E-2</v>
      </c>
      <c r="N57" s="86">
        <f t="shared" ref="N57:N75" si="22">_xlfn.IFNA(VLOOKUP(K57, $B$2:$E$200, 4, FALSE), "")</f>
        <v>332493894.23188543</v>
      </c>
      <c r="O57" s="82" t="s">
        <v>200</v>
      </c>
      <c r="P57" s="39">
        <f t="shared" si="19"/>
        <v>175</v>
      </c>
      <c r="Q57" s="77">
        <f t="shared" si="20"/>
        <v>-4.3715847000000002E-2</v>
      </c>
      <c r="R57" s="86">
        <f t="shared" ref="R57:R75" si="23">_xlfn.IFNA(VLOOKUP(O57, $B$2:$E$200, 4, FALSE), "")</f>
        <v>58427413.729431473</v>
      </c>
    </row>
    <row r="58" spans="1:18">
      <c r="A58" s="40" t="s">
        <v>81</v>
      </c>
      <c r="B58" s="11" t="s">
        <v>82</v>
      </c>
      <c r="C58" s="95">
        <v>2665</v>
      </c>
      <c r="D58" s="92">
        <v>-4.6511627899999998E-2</v>
      </c>
      <c r="E58" s="93">
        <v>40338729.035329521</v>
      </c>
      <c r="F58" s="35"/>
      <c r="G58" s="56" t="s">
        <v>204</v>
      </c>
      <c r="H58" s="39">
        <f t="shared" si="15"/>
        <v>15.1</v>
      </c>
      <c r="I58" s="77">
        <f t="shared" si="16"/>
        <v>-5.6250000000000001E-2</v>
      </c>
      <c r="J58" s="86">
        <f t="shared" si="21"/>
        <v>577398546.54248273</v>
      </c>
      <c r="K58" s="82" t="s">
        <v>72</v>
      </c>
      <c r="L58" s="39">
        <f t="shared" si="17"/>
        <v>22.7</v>
      </c>
      <c r="M58" s="77">
        <f t="shared" si="18"/>
        <v>-3.4042553199999999E-2</v>
      </c>
      <c r="N58" s="86">
        <f t="shared" si="22"/>
        <v>805793260.3235203</v>
      </c>
      <c r="O58" s="82" t="s">
        <v>132</v>
      </c>
      <c r="P58" s="39">
        <f t="shared" si="19"/>
        <v>109</v>
      </c>
      <c r="Q58" s="77">
        <f t="shared" si="20"/>
        <v>-4.3859649100000002E-2</v>
      </c>
      <c r="R58" s="86">
        <f t="shared" si="23"/>
        <v>80359341.256171405</v>
      </c>
    </row>
    <row r="59" spans="1:18">
      <c r="A59" s="40" t="s">
        <v>135</v>
      </c>
      <c r="B59" s="11" t="s">
        <v>136</v>
      </c>
      <c r="C59" s="95">
        <v>1830</v>
      </c>
      <c r="D59" s="92">
        <v>-4.6875E-2</v>
      </c>
      <c r="E59" s="93">
        <v>2429923.72191414</v>
      </c>
      <c r="F59" s="35"/>
      <c r="G59" s="56" t="s">
        <v>92</v>
      </c>
      <c r="H59" s="39">
        <f t="shared" si="15"/>
        <v>65410</v>
      </c>
      <c r="I59" s="77">
        <f t="shared" si="16"/>
        <v>-5.6677242599999997E-2</v>
      </c>
      <c r="J59" s="86">
        <f t="shared" si="21"/>
        <v>169173.61316509001</v>
      </c>
      <c r="K59" s="82" t="s">
        <v>162</v>
      </c>
      <c r="L59" s="39">
        <f t="shared" si="17"/>
        <v>96</v>
      </c>
      <c r="M59" s="77">
        <f t="shared" si="18"/>
        <v>-3.8076152299999999E-2</v>
      </c>
      <c r="N59" s="86">
        <f t="shared" si="22"/>
        <v>68054597.318644777</v>
      </c>
      <c r="O59" s="82" t="s">
        <v>236</v>
      </c>
      <c r="P59" s="39">
        <f t="shared" si="19"/>
        <v>607</v>
      </c>
      <c r="Q59" s="77">
        <f t="shared" si="20"/>
        <v>-4.7095761399999998E-2</v>
      </c>
      <c r="R59" s="86">
        <f t="shared" si="23"/>
        <v>6487896.5401538704</v>
      </c>
    </row>
    <row r="60" spans="1:18">
      <c r="A60" s="40" t="s">
        <v>235</v>
      </c>
      <c r="B60" s="11" t="s">
        <v>236</v>
      </c>
      <c r="C60" s="95">
        <v>607</v>
      </c>
      <c r="D60" s="92">
        <v>-4.7095761399999998E-2</v>
      </c>
      <c r="E60" s="93">
        <v>6487896.5401538704</v>
      </c>
      <c r="F60" s="35"/>
      <c r="G60" s="56" t="s">
        <v>208</v>
      </c>
      <c r="H60" s="39">
        <f t="shared" si="15"/>
        <v>13.1</v>
      </c>
      <c r="I60" s="77">
        <f t="shared" si="16"/>
        <v>-5.75539568E-2</v>
      </c>
      <c r="J60" s="90">
        <f t="shared" si="21"/>
        <v>408086634.639337</v>
      </c>
      <c r="K60" s="83" t="s">
        <v>202</v>
      </c>
      <c r="L60" s="44">
        <f t="shared" si="17"/>
        <v>72.5</v>
      </c>
      <c r="M60" s="78">
        <f t="shared" si="18"/>
        <v>-4.1005290999999999E-2</v>
      </c>
      <c r="N60" s="90">
        <f t="shared" si="22"/>
        <v>210705971.18722656</v>
      </c>
      <c r="O60" s="83" t="s">
        <v>144</v>
      </c>
      <c r="P60" s="44">
        <f t="shared" si="19"/>
        <v>101</v>
      </c>
      <c r="Q60" s="78">
        <f t="shared" si="20"/>
        <v>-4.7169811300000003E-2</v>
      </c>
      <c r="R60" s="90">
        <f t="shared" si="23"/>
        <v>42622766.196522973</v>
      </c>
    </row>
    <row r="61" spans="1:18">
      <c r="A61" s="40" t="s">
        <v>143</v>
      </c>
      <c r="B61" s="11" t="s">
        <v>144</v>
      </c>
      <c r="C61" s="95">
        <v>101</v>
      </c>
      <c r="D61" s="92">
        <v>-4.7169811300000003E-2</v>
      </c>
      <c r="E61" s="93">
        <v>42622766.196522973</v>
      </c>
      <c r="F61" s="35"/>
      <c r="G61" s="60" t="s">
        <v>254</v>
      </c>
      <c r="H61" s="45">
        <f t="shared" si="15"/>
        <v>357</v>
      </c>
      <c r="I61" s="80">
        <f t="shared" si="16"/>
        <v>-5.8047493399999997E-2</v>
      </c>
      <c r="J61" s="99">
        <f t="shared" si="21"/>
        <v>20682355.204138462</v>
      </c>
      <c r="K61" s="82" t="s">
        <v>240</v>
      </c>
      <c r="L61" s="39">
        <f t="shared" si="17"/>
        <v>59.8</v>
      </c>
      <c r="M61" s="77">
        <f t="shared" si="18"/>
        <v>-4.16666667E-2</v>
      </c>
      <c r="N61" s="99">
        <f t="shared" si="22"/>
        <v>27430449.982023232</v>
      </c>
      <c r="O61" s="82" t="s">
        <v>61</v>
      </c>
      <c r="P61" s="39">
        <f t="shared" si="19"/>
        <v>863</v>
      </c>
      <c r="Q61" s="77">
        <f t="shared" si="20"/>
        <v>-4.7461368699999999E-2</v>
      </c>
      <c r="R61" s="99">
        <f t="shared" si="23"/>
        <v>16024492.800944829</v>
      </c>
    </row>
    <row r="62" spans="1:18">
      <c r="A62" s="40" t="s">
        <v>60</v>
      </c>
      <c r="B62" s="11" t="s">
        <v>61</v>
      </c>
      <c r="C62" s="95">
        <v>863</v>
      </c>
      <c r="D62" s="92">
        <v>-4.7461368699999999E-2</v>
      </c>
      <c r="E62" s="93">
        <v>16024492.800944829</v>
      </c>
      <c r="F62" s="35"/>
      <c r="G62" s="56" t="s">
        <v>172</v>
      </c>
      <c r="H62" s="39">
        <f t="shared" si="15"/>
        <v>3605</v>
      </c>
      <c r="I62" s="77">
        <f t="shared" si="16"/>
        <v>-5.8746736299999998E-2</v>
      </c>
      <c r="J62" s="86">
        <f t="shared" si="21"/>
        <v>4998867.5725439601</v>
      </c>
      <c r="K62" s="82" t="s">
        <v>190</v>
      </c>
      <c r="L62" s="39">
        <f t="shared" si="17"/>
        <v>15.5</v>
      </c>
      <c r="M62" s="77">
        <f t="shared" si="18"/>
        <v>-4.3209876500000001E-2</v>
      </c>
      <c r="N62" s="86">
        <f t="shared" si="22"/>
        <v>391945148.21782851</v>
      </c>
      <c r="O62" s="82" t="s">
        <v>138</v>
      </c>
      <c r="P62" s="39">
        <f t="shared" si="19"/>
        <v>331</v>
      </c>
      <c r="Q62" s="77">
        <f t="shared" si="20"/>
        <v>-4.8850574700000003E-2</v>
      </c>
      <c r="R62" s="86">
        <f t="shared" si="23"/>
        <v>13601800.07787803</v>
      </c>
    </row>
    <row r="63" spans="1:18">
      <c r="A63" s="40" t="s">
        <v>215</v>
      </c>
      <c r="B63" s="11" t="s">
        <v>216</v>
      </c>
      <c r="C63" s="95">
        <v>9.81</v>
      </c>
      <c r="D63" s="92">
        <v>-4.7572815499999997E-2</v>
      </c>
      <c r="E63" s="93">
        <v>851232187.74265885</v>
      </c>
      <c r="F63" s="35"/>
      <c r="G63" s="56" t="s">
        <v>184</v>
      </c>
      <c r="H63" s="39">
        <f t="shared" si="15"/>
        <v>1275</v>
      </c>
      <c r="I63" s="77">
        <f t="shared" si="16"/>
        <v>-5.9040590400000002E-2</v>
      </c>
      <c r="J63" s="86">
        <f t="shared" si="21"/>
        <v>5817544.4109482402</v>
      </c>
      <c r="K63" s="82" t="s">
        <v>98</v>
      </c>
      <c r="L63" s="39">
        <f t="shared" si="17"/>
        <v>4.1500000000000004</v>
      </c>
      <c r="M63" s="77">
        <f t="shared" si="18"/>
        <v>-4.3778801800000003E-2</v>
      </c>
      <c r="N63" s="86">
        <f t="shared" si="22"/>
        <v>7950886258.2117481</v>
      </c>
      <c r="O63" s="82" t="s">
        <v>174</v>
      </c>
      <c r="P63" s="39">
        <f t="shared" si="19"/>
        <v>374</v>
      </c>
      <c r="Q63" s="77">
        <f t="shared" si="20"/>
        <v>-5.0761421299999998E-2</v>
      </c>
      <c r="R63" s="86">
        <f t="shared" si="23"/>
        <v>19138652.101522319</v>
      </c>
    </row>
    <row r="64" spans="1:18">
      <c r="A64" s="40" t="s">
        <v>137</v>
      </c>
      <c r="B64" s="11" t="s">
        <v>138</v>
      </c>
      <c r="C64" s="95">
        <v>331</v>
      </c>
      <c r="D64" s="92">
        <v>-4.8850574700000003E-2</v>
      </c>
      <c r="E64" s="93">
        <v>13601800.07787803</v>
      </c>
      <c r="F64" s="35"/>
      <c r="G64" s="56" t="s">
        <v>182</v>
      </c>
      <c r="H64" s="39">
        <f t="shared" si="15"/>
        <v>60010</v>
      </c>
      <c r="I64" s="77">
        <f t="shared" si="16"/>
        <v>-5.9109438700000003E-2</v>
      </c>
      <c r="J64" s="86">
        <f t="shared" si="21"/>
        <v>76214.021689450004</v>
      </c>
      <c r="K64" s="82" t="s">
        <v>210</v>
      </c>
      <c r="L64" s="39">
        <f t="shared" si="17"/>
        <v>12.8</v>
      </c>
      <c r="M64" s="77">
        <f t="shared" si="18"/>
        <v>-4.4776119400000002E-2</v>
      </c>
      <c r="N64" s="86">
        <f t="shared" si="22"/>
        <v>331613205.01766354</v>
      </c>
      <c r="O64" s="82" t="s">
        <v>206</v>
      </c>
      <c r="P64" s="39">
        <f t="shared" si="19"/>
        <v>722</v>
      </c>
      <c r="Q64" s="77">
        <f t="shared" si="20"/>
        <v>-5.24934383E-2</v>
      </c>
      <c r="R64" s="86">
        <f t="shared" si="23"/>
        <v>20838034.46352895</v>
      </c>
    </row>
    <row r="65" spans="1:18" ht="17.25" thickBot="1">
      <c r="A65" s="40" t="s">
        <v>173</v>
      </c>
      <c r="B65" s="11" t="s">
        <v>174</v>
      </c>
      <c r="C65" s="95">
        <v>374</v>
      </c>
      <c r="D65" s="92">
        <v>-5.0761421299999998E-2</v>
      </c>
      <c r="E65" s="93">
        <v>19138652.101522319</v>
      </c>
      <c r="F65" s="35"/>
      <c r="G65" s="57" t="s">
        <v>234</v>
      </c>
      <c r="H65" s="37">
        <f t="shared" si="15"/>
        <v>71.599999999999994</v>
      </c>
      <c r="I65" s="79">
        <f t="shared" si="16"/>
        <v>-5.9132720100000001E-2</v>
      </c>
      <c r="J65" s="87">
        <f t="shared" si="21"/>
        <v>65325635.152871341</v>
      </c>
      <c r="K65" s="84" t="s">
        <v>216</v>
      </c>
      <c r="L65" s="37">
        <f t="shared" si="17"/>
        <v>9.81</v>
      </c>
      <c r="M65" s="79">
        <f t="shared" si="18"/>
        <v>-4.7572815499999997E-2</v>
      </c>
      <c r="N65" s="87">
        <f t="shared" si="22"/>
        <v>851232187.74265885</v>
      </c>
      <c r="O65" s="84" t="s">
        <v>124</v>
      </c>
      <c r="P65" s="37">
        <f t="shared" si="19"/>
        <v>503</v>
      </c>
      <c r="Q65" s="79">
        <f t="shared" si="20"/>
        <v>-5.2730696799999997E-2</v>
      </c>
      <c r="R65" s="87">
        <f t="shared" si="23"/>
        <v>18592943.614924379</v>
      </c>
    </row>
    <row r="66" spans="1:18">
      <c r="A66" s="40" t="s">
        <v>245</v>
      </c>
      <c r="B66" s="11" t="s">
        <v>246</v>
      </c>
      <c r="C66" s="95">
        <v>7450</v>
      </c>
      <c r="D66" s="92">
        <v>-5.1559516200000002E-2</v>
      </c>
      <c r="E66" s="93">
        <v>863054.00435189996</v>
      </c>
      <c r="F66" s="35"/>
      <c r="G66" s="56" t="s">
        <v>232</v>
      </c>
      <c r="H66" s="38">
        <f t="shared" si="15"/>
        <v>715</v>
      </c>
      <c r="I66" s="76">
        <f t="shared" ref="I66:I75" si="24">_xlfn.IFNA(VLOOKUP(G66, $B$2:$D$200, 3, FALSE), "")</f>
        <v>-5.9210526300000003E-2</v>
      </c>
      <c r="J66" s="85">
        <f t="shared" si="21"/>
        <v>6869876.6453377204</v>
      </c>
      <c r="K66" s="81" t="s">
        <v>178</v>
      </c>
      <c r="L66" s="38">
        <f t="shared" si="17"/>
        <v>16.2</v>
      </c>
      <c r="M66" s="76">
        <f t="shared" si="18"/>
        <v>-5.2631578900000003E-2</v>
      </c>
      <c r="N66" s="85">
        <f t="shared" si="22"/>
        <v>302677110.42941111</v>
      </c>
      <c r="O66" s="81" t="s">
        <v>252</v>
      </c>
      <c r="P66" s="38">
        <f t="shared" si="19"/>
        <v>994</v>
      </c>
      <c r="Q66" s="76">
        <f t="shared" si="20"/>
        <v>-5.3333333300000001E-2</v>
      </c>
      <c r="R66" s="85">
        <f t="shared" si="23"/>
        <v>3825340.85020138</v>
      </c>
    </row>
    <row r="67" spans="1:18">
      <c r="A67" s="40" t="s">
        <v>185</v>
      </c>
      <c r="B67" s="11" t="s">
        <v>186</v>
      </c>
      <c r="C67" s="95">
        <v>8670</v>
      </c>
      <c r="D67" s="92">
        <v>-5.1940951300000003E-2</v>
      </c>
      <c r="E67" s="93">
        <v>1393769.8928386399</v>
      </c>
      <c r="F67" s="35"/>
      <c r="G67" s="56" t="s">
        <v>250</v>
      </c>
      <c r="H67" s="39">
        <f t="shared" si="15"/>
        <v>86.9</v>
      </c>
      <c r="I67" s="77">
        <f t="shared" si="24"/>
        <v>-5.9523809499999997E-2</v>
      </c>
      <c r="J67" s="86">
        <f t="shared" si="21"/>
        <v>87752123.146525115</v>
      </c>
      <c r="K67" s="82" t="s">
        <v>122</v>
      </c>
      <c r="L67" s="39">
        <f t="shared" si="17"/>
        <v>33</v>
      </c>
      <c r="M67" s="77">
        <f t="shared" si="18"/>
        <v>-5.4441260700000001E-2</v>
      </c>
      <c r="N67" s="86">
        <f t="shared" si="22"/>
        <v>212437184.63197947</v>
      </c>
      <c r="O67" s="82" t="s">
        <v>166</v>
      </c>
      <c r="P67" s="39">
        <f t="shared" si="19"/>
        <v>195</v>
      </c>
      <c r="Q67" s="77">
        <f t="shared" si="20"/>
        <v>-5.3398058300000002E-2</v>
      </c>
      <c r="R67" s="86">
        <f t="shared" si="23"/>
        <v>39041050.596239783</v>
      </c>
    </row>
    <row r="68" spans="1:18">
      <c r="A68" s="40" t="s">
        <v>105</v>
      </c>
      <c r="B68" s="11" t="s">
        <v>106</v>
      </c>
      <c r="C68" s="95">
        <v>270500</v>
      </c>
      <c r="D68" s="92">
        <v>-5.2041352700000001E-2</v>
      </c>
      <c r="E68" s="93">
        <v>606753.70020028006</v>
      </c>
      <c r="F68" s="35"/>
      <c r="G68" s="56" t="s">
        <v>222</v>
      </c>
      <c r="H68" s="39">
        <f t="shared" si="15"/>
        <v>156</v>
      </c>
      <c r="I68" s="77">
        <f t="shared" si="24"/>
        <v>-6.02409639E-2</v>
      </c>
      <c r="J68" s="86">
        <f t="shared" si="21"/>
        <v>48791754.325061232</v>
      </c>
      <c r="K68" s="82" t="s">
        <v>204</v>
      </c>
      <c r="L68" s="39">
        <f t="shared" si="17"/>
        <v>15.1</v>
      </c>
      <c r="M68" s="77">
        <f t="shared" si="18"/>
        <v>-5.6250000000000001E-2</v>
      </c>
      <c r="N68" s="86">
        <f t="shared" si="22"/>
        <v>577398546.54248273</v>
      </c>
      <c r="O68" s="82" t="s">
        <v>238</v>
      </c>
      <c r="P68" s="39">
        <f t="shared" si="19"/>
        <v>120</v>
      </c>
      <c r="Q68" s="77">
        <f t="shared" si="20"/>
        <v>-5.5118110200000001E-2</v>
      </c>
      <c r="R68" s="86">
        <f t="shared" si="23"/>
        <v>89423715.611667886</v>
      </c>
    </row>
    <row r="69" spans="1:18">
      <c r="A69" s="40" t="s">
        <v>205</v>
      </c>
      <c r="B69" s="11" t="s">
        <v>206</v>
      </c>
      <c r="C69" s="95">
        <v>722</v>
      </c>
      <c r="D69" s="92">
        <v>-5.24934383E-2</v>
      </c>
      <c r="E69" s="93">
        <v>20838034.46352895</v>
      </c>
      <c r="F69" s="35"/>
      <c r="G69" s="56" t="s">
        <v>69</v>
      </c>
      <c r="H69" s="39">
        <f t="shared" si="15"/>
        <v>9670</v>
      </c>
      <c r="I69" s="77">
        <f t="shared" si="24"/>
        <v>-6.02526725E-2</v>
      </c>
      <c r="J69" s="86">
        <f t="shared" si="21"/>
        <v>12162713.548997119</v>
      </c>
      <c r="K69" s="82" t="s">
        <v>208</v>
      </c>
      <c r="L69" s="39">
        <f t="shared" si="17"/>
        <v>13.1</v>
      </c>
      <c r="M69" s="77">
        <f t="shared" si="18"/>
        <v>-5.75539568E-2</v>
      </c>
      <c r="N69" s="86">
        <f t="shared" si="22"/>
        <v>408086634.639337</v>
      </c>
      <c r="O69" s="82" t="s">
        <v>110</v>
      </c>
      <c r="P69" s="39">
        <f t="shared" si="19"/>
        <v>153</v>
      </c>
      <c r="Q69" s="77">
        <f t="shared" si="20"/>
        <v>-5.5555555600000001E-2</v>
      </c>
      <c r="R69" s="86">
        <f t="shared" si="23"/>
        <v>55320716.551116303</v>
      </c>
    </row>
    <row r="70" spans="1:18">
      <c r="A70" s="40" t="s">
        <v>177</v>
      </c>
      <c r="B70" s="11" t="s">
        <v>178</v>
      </c>
      <c r="C70" s="95">
        <v>16.2</v>
      </c>
      <c r="D70" s="92">
        <v>-5.2631578900000003E-2</v>
      </c>
      <c r="E70" s="93">
        <v>302677110.42941111</v>
      </c>
      <c r="F70" s="35"/>
      <c r="G70" s="56" t="s">
        <v>150</v>
      </c>
      <c r="H70" s="39">
        <f t="shared" si="15"/>
        <v>10.9</v>
      </c>
      <c r="I70" s="77">
        <f t="shared" si="24"/>
        <v>-6.0344827599999998E-2</v>
      </c>
      <c r="J70" s="90">
        <f t="shared" si="21"/>
        <v>680996200.18105364</v>
      </c>
      <c r="K70" s="83" t="s">
        <v>234</v>
      </c>
      <c r="L70" s="44">
        <f t="shared" si="17"/>
        <v>71.599999999999994</v>
      </c>
      <c r="M70" s="78">
        <f t="shared" si="18"/>
        <v>-5.9132720100000001E-2</v>
      </c>
      <c r="N70" s="90">
        <f t="shared" si="22"/>
        <v>65325635.152871341</v>
      </c>
      <c r="O70" s="83" t="s">
        <v>254</v>
      </c>
      <c r="P70" s="44">
        <f t="shared" si="19"/>
        <v>357</v>
      </c>
      <c r="Q70" s="78">
        <f t="shared" si="20"/>
        <v>-5.8047493399999997E-2</v>
      </c>
      <c r="R70" s="90">
        <f t="shared" si="23"/>
        <v>20682355.204138462</v>
      </c>
    </row>
    <row r="71" spans="1:18">
      <c r="A71" s="40" t="s">
        <v>123</v>
      </c>
      <c r="B71" s="11" t="s">
        <v>124</v>
      </c>
      <c r="C71" s="95">
        <v>503</v>
      </c>
      <c r="D71" s="92">
        <v>-5.2730696799999997E-2</v>
      </c>
      <c r="E71" s="93">
        <v>18592943.614924379</v>
      </c>
      <c r="F71" s="35"/>
      <c r="G71" s="60" t="s">
        <v>248</v>
      </c>
      <c r="H71" s="45">
        <f t="shared" si="15"/>
        <v>2470</v>
      </c>
      <c r="I71" s="80">
        <f t="shared" si="24"/>
        <v>-6.2618595799999996E-2</v>
      </c>
      <c r="J71" s="99">
        <f t="shared" si="21"/>
        <v>5100645.4239689596</v>
      </c>
      <c r="K71" s="82" t="s">
        <v>250</v>
      </c>
      <c r="L71" s="39">
        <f t="shared" si="17"/>
        <v>86.9</v>
      </c>
      <c r="M71" s="77">
        <f t="shared" si="18"/>
        <v>-5.9523809499999997E-2</v>
      </c>
      <c r="N71" s="99">
        <f t="shared" si="22"/>
        <v>87752123.146525115</v>
      </c>
      <c r="O71" s="82" t="s">
        <v>232</v>
      </c>
      <c r="P71" s="39">
        <f t="shared" si="19"/>
        <v>715</v>
      </c>
      <c r="Q71" s="77">
        <f t="shared" si="20"/>
        <v>-5.9210526300000003E-2</v>
      </c>
      <c r="R71" s="99">
        <f t="shared" si="23"/>
        <v>6869876.6453377204</v>
      </c>
    </row>
    <row r="72" spans="1:18">
      <c r="A72" s="40" t="s">
        <v>75</v>
      </c>
      <c r="B72" s="11" t="s">
        <v>76</v>
      </c>
      <c r="C72" s="95">
        <v>28660</v>
      </c>
      <c r="D72" s="92">
        <v>-5.3187974899999997E-2</v>
      </c>
      <c r="E72" s="93">
        <v>959407.49855223997</v>
      </c>
      <c r="F72" s="35"/>
      <c r="G72" s="56" t="s">
        <v>228</v>
      </c>
      <c r="H72" s="39">
        <f t="shared" si="15"/>
        <v>787</v>
      </c>
      <c r="I72" s="77">
        <f t="shared" si="24"/>
        <v>-6.3095238100000006E-2</v>
      </c>
      <c r="J72" s="86">
        <f t="shared" si="21"/>
        <v>25547840.059647489</v>
      </c>
      <c r="K72" s="82" t="s">
        <v>150</v>
      </c>
      <c r="L72" s="39">
        <f t="shared" si="17"/>
        <v>10.9</v>
      </c>
      <c r="M72" s="77">
        <f t="shared" si="18"/>
        <v>-6.0344827599999998E-2</v>
      </c>
      <c r="N72" s="86">
        <f t="shared" si="22"/>
        <v>680996200.18105364</v>
      </c>
      <c r="O72" s="82" t="s">
        <v>222</v>
      </c>
      <c r="P72" s="39">
        <f t="shared" si="19"/>
        <v>156</v>
      </c>
      <c r="Q72" s="77">
        <f t="shared" si="20"/>
        <v>-6.02409639E-2</v>
      </c>
      <c r="R72" s="86">
        <f t="shared" si="23"/>
        <v>48791754.325061232</v>
      </c>
    </row>
    <row r="73" spans="1:18">
      <c r="A73" s="40" t="s">
        <v>251</v>
      </c>
      <c r="B73" s="11" t="s">
        <v>252</v>
      </c>
      <c r="C73" s="95">
        <v>994</v>
      </c>
      <c r="D73" s="92">
        <v>-5.3333333300000001E-2</v>
      </c>
      <c r="E73" s="93">
        <v>3825340.85020138</v>
      </c>
      <c r="F73" s="35"/>
      <c r="G73" s="56" t="s">
        <v>192</v>
      </c>
      <c r="H73" s="39">
        <f t="shared" si="15"/>
        <v>318</v>
      </c>
      <c r="I73" s="77">
        <f t="shared" si="24"/>
        <v>-7.0175438600000001E-2</v>
      </c>
      <c r="J73" s="86">
        <f t="shared" si="21"/>
        <v>51638828.226747051</v>
      </c>
      <c r="K73" s="82" t="s">
        <v>65</v>
      </c>
      <c r="L73" s="39">
        <f t="shared" si="17"/>
        <v>75.400000000000006</v>
      </c>
      <c r="M73" s="77">
        <f t="shared" si="18"/>
        <v>-7.0283600500000001E-2</v>
      </c>
      <c r="N73" s="86">
        <f t="shared" si="22"/>
        <v>2109969729.5715463</v>
      </c>
      <c r="O73" s="82" t="s">
        <v>228</v>
      </c>
      <c r="P73" s="39">
        <f t="shared" si="19"/>
        <v>787</v>
      </c>
      <c r="Q73" s="77">
        <f t="shared" si="20"/>
        <v>-6.3095238100000006E-2</v>
      </c>
      <c r="R73" s="86">
        <f t="shared" si="23"/>
        <v>25547840.059647489</v>
      </c>
    </row>
    <row r="74" spans="1:18">
      <c r="A74" s="40" t="s">
        <v>119</v>
      </c>
      <c r="B74" s="11" t="s">
        <v>120</v>
      </c>
      <c r="C74" s="95">
        <v>3815</v>
      </c>
      <c r="D74" s="92">
        <v>-5.3349875900000003E-2</v>
      </c>
      <c r="E74" s="93">
        <v>2421773.2910678298</v>
      </c>
      <c r="F74" s="35"/>
      <c r="G74" s="56" t="s">
        <v>65</v>
      </c>
      <c r="H74" s="39">
        <f t="shared" si="15"/>
        <v>75.400000000000006</v>
      </c>
      <c r="I74" s="77">
        <f t="shared" si="24"/>
        <v>-7.0283600500000001E-2</v>
      </c>
      <c r="J74" s="86">
        <f t="shared" si="21"/>
        <v>2109969729.5715463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192</v>
      </c>
      <c r="P74" s="39">
        <f t="shared" si="19"/>
        <v>318</v>
      </c>
      <c r="Q74" s="77">
        <f t="shared" si="20"/>
        <v>-7.0175438600000001E-2</v>
      </c>
      <c r="R74" s="86">
        <f t="shared" si="23"/>
        <v>51638828.226747051</v>
      </c>
    </row>
    <row r="75" spans="1:18" ht="17.25" thickBot="1">
      <c r="A75" s="40" t="s">
        <v>165</v>
      </c>
      <c r="B75" s="11" t="s">
        <v>166</v>
      </c>
      <c r="C75" s="95">
        <v>195</v>
      </c>
      <c r="D75" s="92">
        <v>-5.3398058300000002E-2</v>
      </c>
      <c r="E75" s="93">
        <v>39041050.596239783</v>
      </c>
      <c r="F75" s="35"/>
      <c r="G75" s="57" t="s">
        <v>214</v>
      </c>
      <c r="H75" s="37">
        <f t="shared" si="15"/>
        <v>923</v>
      </c>
      <c r="I75" s="79">
        <f t="shared" si="24"/>
        <v>-7.2361808999999999E-2</v>
      </c>
      <c r="J75" s="87">
        <f t="shared" si="21"/>
        <v>60540399.400622211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214</v>
      </c>
      <c r="P75" s="37">
        <f t="shared" si="19"/>
        <v>923</v>
      </c>
      <c r="Q75" s="79">
        <f t="shared" si="20"/>
        <v>-7.2361808999999999E-2</v>
      </c>
      <c r="R75" s="87">
        <f t="shared" si="23"/>
        <v>60540399.400622211</v>
      </c>
    </row>
    <row r="76" spans="1:18">
      <c r="A76" s="40" t="s">
        <v>225</v>
      </c>
      <c r="B76" s="11" t="s">
        <v>226</v>
      </c>
      <c r="C76" s="95">
        <v>1590</v>
      </c>
      <c r="D76" s="92">
        <v>-5.3571428599999998E-2</v>
      </c>
      <c r="E76" s="93">
        <v>5051461.3975426797</v>
      </c>
      <c r="F76" s="35"/>
      <c r="G76" s="35"/>
      <c r="H76" s="35"/>
      <c r="I76" s="35"/>
    </row>
    <row r="77" spans="1:18">
      <c r="A77" s="40" t="s">
        <v>103</v>
      </c>
      <c r="B77" s="11" t="s">
        <v>104</v>
      </c>
      <c r="C77" s="95">
        <v>1140</v>
      </c>
      <c r="D77" s="92">
        <v>-5.3941908699999999E-2</v>
      </c>
      <c r="E77" s="93">
        <v>2360069.6526341499</v>
      </c>
      <c r="F77" s="35"/>
      <c r="G77" s="35"/>
      <c r="H77" s="35"/>
      <c r="I77" s="35"/>
    </row>
    <row r="78" spans="1:18">
      <c r="A78" s="40" t="s">
        <v>121</v>
      </c>
      <c r="B78" s="11" t="s">
        <v>122</v>
      </c>
      <c r="C78" s="95">
        <v>33</v>
      </c>
      <c r="D78" s="92">
        <v>-5.4441260700000001E-2</v>
      </c>
      <c r="E78" s="93">
        <v>212437184.63197947</v>
      </c>
      <c r="F78" s="35"/>
      <c r="G78" s="35"/>
      <c r="H78" s="35"/>
      <c r="I78" s="35"/>
    </row>
    <row r="79" spans="1:18">
      <c r="A79" s="40" t="s">
        <v>169</v>
      </c>
      <c r="B79" s="11" t="s">
        <v>170</v>
      </c>
      <c r="C79" s="95">
        <v>25470</v>
      </c>
      <c r="D79" s="92">
        <v>-5.4565701600000002E-2</v>
      </c>
      <c r="E79" s="93">
        <v>184334.67296356999</v>
      </c>
      <c r="F79" s="35"/>
      <c r="G79" s="35"/>
      <c r="H79" s="35"/>
      <c r="I79" s="35"/>
    </row>
    <row r="80" spans="1:18">
      <c r="A80" s="40" t="s">
        <v>87</v>
      </c>
      <c r="B80" s="11" t="s">
        <v>88</v>
      </c>
      <c r="C80" s="95">
        <v>231300</v>
      </c>
      <c r="D80" s="92">
        <v>-5.4954034700000001E-2</v>
      </c>
      <c r="E80" s="93">
        <v>67143.069543449994</v>
      </c>
      <c r="F80" s="35"/>
      <c r="G80" s="35"/>
      <c r="H80" s="35"/>
      <c r="I80" s="35"/>
    </row>
    <row r="81" spans="1:9">
      <c r="A81" s="40" t="s">
        <v>237</v>
      </c>
      <c r="B81" s="11" t="s">
        <v>238</v>
      </c>
      <c r="C81" s="95">
        <v>120</v>
      </c>
      <c r="D81" s="92">
        <v>-5.5118110200000001E-2</v>
      </c>
      <c r="E81" s="93">
        <v>89423715.611667886</v>
      </c>
      <c r="F81" s="35"/>
      <c r="G81" s="35"/>
      <c r="H81" s="35"/>
      <c r="I81" s="35"/>
    </row>
    <row r="82" spans="1:9">
      <c r="A82" s="40" t="s">
        <v>109</v>
      </c>
      <c r="B82" s="11" t="s">
        <v>110</v>
      </c>
      <c r="C82" s="95">
        <v>153</v>
      </c>
      <c r="D82" s="92">
        <v>-5.5555555600000001E-2</v>
      </c>
      <c r="E82" s="93">
        <v>55320716.551116303</v>
      </c>
      <c r="F82" s="35"/>
      <c r="G82" s="35"/>
      <c r="H82" s="35"/>
      <c r="I82" s="35"/>
    </row>
    <row r="83" spans="1:9">
      <c r="A83" s="40" t="s">
        <v>66</v>
      </c>
      <c r="B83" s="11" t="s">
        <v>67</v>
      </c>
      <c r="C83" s="95">
        <v>3825</v>
      </c>
      <c r="D83" s="92">
        <v>-5.5555555600000001E-2</v>
      </c>
      <c r="E83" s="93">
        <v>1227139.0431160999</v>
      </c>
      <c r="F83" s="35"/>
      <c r="G83" s="35"/>
      <c r="H83" s="35"/>
      <c r="I83" s="35"/>
    </row>
    <row r="84" spans="1:9">
      <c r="A84" s="40" t="s">
        <v>167</v>
      </c>
      <c r="B84" s="11" t="s">
        <v>168</v>
      </c>
      <c r="C84" s="95">
        <v>1615</v>
      </c>
      <c r="D84" s="92">
        <v>-5.5555555600000001E-2</v>
      </c>
      <c r="E84" s="93">
        <v>23136261.134708419</v>
      </c>
      <c r="F84" s="35"/>
      <c r="G84" s="35"/>
      <c r="H84" s="35"/>
      <c r="I84" s="35"/>
    </row>
    <row r="85" spans="1:9">
      <c r="A85" s="40" t="s">
        <v>179</v>
      </c>
      <c r="B85" s="11" t="s">
        <v>180</v>
      </c>
      <c r="C85" s="95">
        <v>12590</v>
      </c>
      <c r="D85" s="92">
        <v>-5.6221889099999998E-2</v>
      </c>
      <c r="E85" s="93">
        <v>1739900.9085921601</v>
      </c>
      <c r="F85" s="35"/>
      <c r="G85" s="35"/>
      <c r="H85" s="35"/>
      <c r="I85" s="35"/>
    </row>
    <row r="86" spans="1:9">
      <c r="A86" s="40" t="s">
        <v>203</v>
      </c>
      <c r="B86" s="11" t="s">
        <v>204</v>
      </c>
      <c r="C86" s="95">
        <v>15.1</v>
      </c>
      <c r="D86" s="92">
        <v>-5.6250000000000001E-2</v>
      </c>
      <c r="E86" s="93">
        <v>577398546.54248273</v>
      </c>
      <c r="F86" s="35"/>
      <c r="G86" s="35"/>
      <c r="H86" s="35"/>
      <c r="I86" s="35"/>
    </row>
    <row r="87" spans="1:9">
      <c r="A87" s="40" t="s">
        <v>91</v>
      </c>
      <c r="B87" s="11" t="s">
        <v>92</v>
      </c>
      <c r="C87" s="95">
        <v>65410</v>
      </c>
      <c r="D87" s="92">
        <v>-5.6677242599999997E-2</v>
      </c>
      <c r="E87" s="93">
        <v>169173.61316509001</v>
      </c>
      <c r="F87" s="35"/>
      <c r="G87" s="35"/>
      <c r="H87" s="35"/>
      <c r="I87" s="35"/>
    </row>
    <row r="88" spans="1:9">
      <c r="A88" s="40" t="s">
        <v>207</v>
      </c>
      <c r="B88" s="11" t="s">
        <v>208</v>
      </c>
      <c r="C88" s="95">
        <v>13.1</v>
      </c>
      <c r="D88" s="92">
        <v>-5.75539568E-2</v>
      </c>
      <c r="E88" s="93">
        <v>408086634.639337</v>
      </c>
      <c r="F88" s="35"/>
      <c r="G88" s="35"/>
      <c r="H88" s="35"/>
      <c r="I88" s="35"/>
    </row>
    <row r="89" spans="1:9">
      <c r="A89" s="40" t="s">
        <v>253</v>
      </c>
      <c r="B89" s="11" t="s">
        <v>254</v>
      </c>
      <c r="C89" s="95">
        <v>357</v>
      </c>
      <c r="D89" s="92">
        <v>-5.8047493399999997E-2</v>
      </c>
      <c r="E89" s="93">
        <v>20682355.204138462</v>
      </c>
      <c r="F89" s="35"/>
      <c r="G89" s="35"/>
      <c r="H89" s="35"/>
      <c r="I89" s="35"/>
    </row>
    <row r="90" spans="1:9">
      <c r="A90" s="40" t="s">
        <v>171</v>
      </c>
      <c r="B90" s="11" t="s">
        <v>172</v>
      </c>
      <c r="C90" s="95">
        <v>3605</v>
      </c>
      <c r="D90" s="92">
        <v>-5.8746736299999998E-2</v>
      </c>
      <c r="E90" s="93">
        <v>4998867.5725439601</v>
      </c>
      <c r="F90" s="35"/>
      <c r="G90" s="35"/>
      <c r="H90" s="35"/>
      <c r="I90" s="35"/>
    </row>
    <row r="91" spans="1:9">
      <c r="A91" s="40" t="s">
        <v>183</v>
      </c>
      <c r="B91" s="11" t="s">
        <v>184</v>
      </c>
      <c r="C91" s="95">
        <v>1275</v>
      </c>
      <c r="D91" s="92">
        <v>-5.9040590400000002E-2</v>
      </c>
      <c r="E91" s="93">
        <v>5817544.4109482402</v>
      </c>
      <c r="F91" s="35"/>
      <c r="G91" s="35"/>
      <c r="H91" s="35"/>
      <c r="I91" s="35"/>
    </row>
    <row r="92" spans="1:9">
      <c r="A92" s="40" t="s">
        <v>181</v>
      </c>
      <c r="B92" s="11" t="s">
        <v>182</v>
      </c>
      <c r="C92" s="95">
        <v>60010</v>
      </c>
      <c r="D92" s="92">
        <v>-5.9109438700000003E-2</v>
      </c>
      <c r="E92" s="93">
        <v>76214.021689450004</v>
      </c>
      <c r="F92" s="35"/>
      <c r="G92" s="35"/>
      <c r="H92" s="35"/>
      <c r="I92" s="35"/>
    </row>
    <row r="93" spans="1:9">
      <c r="A93" s="40" t="s">
        <v>233</v>
      </c>
      <c r="B93" s="11" t="s">
        <v>234</v>
      </c>
      <c r="C93" s="95">
        <v>71.599999999999994</v>
      </c>
      <c r="D93" s="92">
        <v>-5.9132720100000001E-2</v>
      </c>
      <c r="E93" s="93">
        <v>65325635.152871341</v>
      </c>
      <c r="F93" s="35"/>
      <c r="G93" s="35"/>
      <c r="H93" s="35"/>
      <c r="I93" s="35"/>
    </row>
    <row r="94" spans="1:9">
      <c r="A94" s="40" t="s">
        <v>231</v>
      </c>
      <c r="B94" s="11" t="s">
        <v>232</v>
      </c>
      <c r="C94" s="95">
        <v>715</v>
      </c>
      <c r="D94" s="92">
        <v>-5.9210526300000003E-2</v>
      </c>
      <c r="E94" s="93">
        <v>6869876.6453377204</v>
      </c>
      <c r="F94" s="35"/>
      <c r="G94" s="35"/>
      <c r="H94" s="35"/>
      <c r="I94" s="35"/>
    </row>
    <row r="95" spans="1:9">
      <c r="A95" s="40" t="s">
        <v>249</v>
      </c>
      <c r="B95" s="11" t="s">
        <v>250</v>
      </c>
      <c r="C95" s="95">
        <v>86.9</v>
      </c>
      <c r="D95" s="92">
        <v>-5.9523809499999997E-2</v>
      </c>
      <c r="E95" s="93">
        <v>87752123.146525115</v>
      </c>
      <c r="F95" s="35"/>
      <c r="G95" s="35"/>
      <c r="H95" s="35"/>
      <c r="I95" s="35"/>
    </row>
    <row r="96" spans="1:9">
      <c r="A96" s="40" t="s">
        <v>221</v>
      </c>
      <c r="B96" s="11" t="s">
        <v>222</v>
      </c>
      <c r="C96" s="95">
        <v>156</v>
      </c>
      <c r="D96" s="92">
        <v>-6.02409639E-2</v>
      </c>
      <c r="E96" s="93">
        <v>48791754.325061232</v>
      </c>
      <c r="F96" s="35"/>
      <c r="G96" s="35"/>
      <c r="H96" s="35"/>
      <c r="I96" s="35"/>
    </row>
    <row r="97" spans="1:9">
      <c r="A97" s="40" t="s">
        <v>68</v>
      </c>
      <c r="B97" s="11" t="s">
        <v>69</v>
      </c>
      <c r="C97" s="95">
        <v>9670</v>
      </c>
      <c r="D97" s="92">
        <v>-6.02526725E-2</v>
      </c>
      <c r="E97" s="93">
        <v>12162713.548997119</v>
      </c>
      <c r="F97" s="35"/>
      <c r="G97" s="35"/>
      <c r="H97" s="35"/>
      <c r="I97" s="35"/>
    </row>
    <row r="98" spans="1:9">
      <c r="A98" s="40" t="s">
        <v>149</v>
      </c>
      <c r="B98" s="11" t="s">
        <v>150</v>
      </c>
      <c r="C98" s="95">
        <v>10.9</v>
      </c>
      <c r="D98" s="92">
        <v>-6.0344827599999998E-2</v>
      </c>
      <c r="E98" s="93">
        <v>680996200.18105364</v>
      </c>
      <c r="F98" s="35"/>
      <c r="G98" s="35"/>
      <c r="H98" s="35"/>
      <c r="I98" s="35"/>
    </row>
    <row r="99" spans="1:9">
      <c r="A99" s="40" t="s">
        <v>247</v>
      </c>
      <c r="B99" s="11" t="s">
        <v>248</v>
      </c>
      <c r="C99" s="95">
        <v>2470</v>
      </c>
      <c r="D99" s="92">
        <v>-6.2618595799999996E-2</v>
      </c>
      <c r="E99" s="93">
        <v>5100645.4239689596</v>
      </c>
      <c r="F99" s="35"/>
      <c r="G99" s="35"/>
      <c r="H99" s="35"/>
      <c r="I99" s="35"/>
    </row>
    <row r="100" spans="1:9">
      <c r="A100" s="40" t="s">
        <v>227</v>
      </c>
      <c r="B100" s="11" t="s">
        <v>228</v>
      </c>
      <c r="C100" s="95">
        <v>787</v>
      </c>
      <c r="D100" s="92">
        <v>-6.3095238100000006E-2</v>
      </c>
      <c r="E100" s="93">
        <v>25547840.059647489</v>
      </c>
      <c r="F100" s="35"/>
      <c r="G100" s="35"/>
      <c r="H100" s="35"/>
      <c r="I100" s="35"/>
    </row>
    <row r="101" spans="1:9">
      <c r="A101" s="40" t="s">
        <v>191</v>
      </c>
      <c r="B101" s="11" t="s">
        <v>192</v>
      </c>
      <c r="C101" s="95">
        <v>318</v>
      </c>
      <c r="D101" s="92">
        <v>-7.0175438600000001E-2</v>
      </c>
      <c r="E101" s="93">
        <v>51638828.226747051</v>
      </c>
      <c r="F101" s="35"/>
      <c r="G101" s="35"/>
      <c r="H101" s="35"/>
      <c r="I101" s="35"/>
    </row>
    <row r="102" spans="1:9">
      <c r="A102" s="40" t="s">
        <v>64</v>
      </c>
      <c r="B102" s="11" t="s">
        <v>65</v>
      </c>
      <c r="C102" s="95">
        <v>75.400000000000006</v>
      </c>
      <c r="D102" s="92">
        <v>-7.0283600500000001E-2</v>
      </c>
      <c r="E102" s="93">
        <v>2109969729.5715463</v>
      </c>
      <c r="F102" s="35"/>
      <c r="G102" s="35"/>
      <c r="H102" s="35"/>
      <c r="I102" s="35"/>
    </row>
    <row r="103" spans="1:9">
      <c r="A103" s="40" t="s">
        <v>213</v>
      </c>
      <c r="B103" s="11" t="s">
        <v>214</v>
      </c>
      <c r="C103" s="95">
        <v>923</v>
      </c>
      <c r="D103" s="92">
        <v>-7.2361808999999999E-2</v>
      </c>
      <c r="E103" s="93">
        <v>60540399.400622211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2" t="str">
        <f>TEXT(투자전략!$G$1, "[$-ko-KR]yyyy년 mm월") &amp; " 총결산"</f>
        <v>2021년 09월 총결산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4"/>
    </row>
    <row r="2" spans="1:15" ht="16.5" customHeight="1" thickBot="1">
      <c r="A2" s="258" t="s">
        <v>289</v>
      </c>
      <c r="B2" s="259"/>
      <c r="C2" s="259"/>
      <c r="D2" s="250" t="s">
        <v>285</v>
      </c>
      <c r="E2" s="250"/>
      <c r="F2" s="251"/>
      <c r="G2" s="252" t="s">
        <v>286</v>
      </c>
      <c r="H2" s="253"/>
      <c r="I2" s="254"/>
      <c r="J2" s="249" t="s">
        <v>287</v>
      </c>
      <c r="K2" s="250"/>
      <c r="L2" s="250"/>
      <c r="M2" s="250" t="s">
        <v>288</v>
      </c>
      <c r="N2" s="250"/>
      <c r="O2" s="251"/>
    </row>
    <row r="3" spans="1:15" ht="16.5" customHeight="1">
      <c r="A3" s="329">
        <v>1</v>
      </c>
      <c r="B3" s="25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60"/>
      <c r="D3" s="258" t="s">
        <v>290</v>
      </c>
      <c r="E3" s="259"/>
      <c r="F3" s="260"/>
      <c r="G3" s="258" t="s">
        <v>297</v>
      </c>
      <c r="H3" s="259"/>
      <c r="I3" s="260"/>
      <c r="J3" s="258" t="s">
        <v>304</v>
      </c>
      <c r="K3" s="259"/>
      <c r="L3" s="260"/>
      <c r="M3" s="258" t="s">
        <v>311</v>
      </c>
      <c r="N3" s="259"/>
      <c r="O3" s="260"/>
    </row>
    <row r="4" spans="1:15" ht="16.5" customHeight="1" thickBot="1">
      <c r="A4" s="330"/>
      <c r="B4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951,762 KRW (47.59%)</v>
      </c>
      <c r="C4" s="266"/>
      <c r="D4" s="264" t="str">
        <f ca="1" xml:space="preserve"> TEXT($F$92, "#,##0") &amp; " KRW (" &amp; TEXT($E$92, "0.00%)")</f>
        <v>484,730 KRW (29.57%)</v>
      </c>
      <c r="E4" s="265"/>
      <c r="F4" s="266"/>
      <c r="G4" s="264" t="str">
        <f ca="1" xml:space="preserve"> TEXT($I$92, "#,##0") &amp; " KRW (" &amp; TEXT($H$92, "0.00%)")</f>
        <v>413,576 KRW (25.23%)</v>
      </c>
      <c r="H4" s="265"/>
      <c r="I4" s="266"/>
      <c r="J4" s="264" t="str">
        <f ca="1" xml:space="preserve"> TEXT($L$92, "#,##0") &amp; " KRW (" &amp; TEXT($K$92, "0.00%)")</f>
        <v>341,032 KRW (20.81%)</v>
      </c>
      <c r="K4" s="265"/>
      <c r="L4" s="266"/>
      <c r="M4" s="264" t="str">
        <f ca="1" xml:space="preserve"> TEXT($O$92, "#,##0") &amp; " KRW (" &amp; TEXT($N$92, "0.00%)")</f>
        <v>-57,917 KRW (-3.53%)</v>
      </c>
      <c r="N4" s="265"/>
      <c r="O4" s="266"/>
    </row>
    <row r="5" spans="1:15" ht="16.5" customHeight="1">
      <c r="A5" s="329">
        <v>2</v>
      </c>
      <c r="B5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60"/>
      <c r="D5" s="258" t="s">
        <v>291</v>
      </c>
      <c r="E5" s="259"/>
      <c r="F5" s="260"/>
      <c r="G5" s="258" t="s">
        <v>298</v>
      </c>
      <c r="H5" s="259"/>
      <c r="I5" s="260"/>
      <c r="J5" s="258" t="s">
        <v>305</v>
      </c>
      <c r="K5" s="259"/>
      <c r="L5" s="260"/>
      <c r="M5" s="258" t="s">
        <v>312</v>
      </c>
      <c r="N5" s="259"/>
      <c r="O5" s="260"/>
    </row>
    <row r="6" spans="1:15" ht="16.5" customHeight="1" thickBot="1">
      <c r="A6" s="330"/>
      <c r="B6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839,398 KRW (41.97%)</v>
      </c>
      <c r="C6" s="266"/>
      <c r="D6" s="264" t="str">
        <f ca="1" xml:space="preserve"> TEXT($F$130, "#,##0") &amp; " KRW (" &amp; TEXT($E$130, "0.00%)")</f>
        <v>951,762 KRW (47.59%)</v>
      </c>
      <c r="E6" s="265"/>
      <c r="F6" s="266"/>
      <c r="G6" s="264" t="str">
        <f ca="1" xml:space="preserve"> TEXT($I$130, "#,##0") &amp; " KRW (" &amp; TEXT($H$130, "0.00%)")</f>
        <v>773,148 KRW (38.66%)</v>
      </c>
      <c r="H6" s="265"/>
      <c r="I6" s="266"/>
      <c r="J6" s="264" t="str">
        <f ca="1" xml:space="preserve"> TEXT($L$130, "#,##0") &amp; " KRW (" &amp; TEXT($K$130, "0.00%)")</f>
        <v>711,333 KRW (35.57%)</v>
      </c>
      <c r="K6" s="265"/>
      <c r="L6" s="266"/>
      <c r="M6" s="264" t="str">
        <f ca="1" xml:space="preserve"> TEXT($O$130, "#,##0") &amp; " KRW (" &amp; TEXT($N$130, "0.00%)")</f>
        <v>250,810 KRW (12.54%)</v>
      </c>
      <c r="N6" s="265"/>
      <c r="O6" s="266"/>
    </row>
    <row r="7" spans="1:15" ht="16.5" customHeight="1">
      <c r="A7" s="329">
        <v>3</v>
      </c>
      <c r="B7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60"/>
      <c r="D7" s="258" t="s">
        <v>292</v>
      </c>
      <c r="E7" s="259"/>
      <c r="F7" s="260"/>
      <c r="G7" s="258" t="s">
        <v>299</v>
      </c>
      <c r="H7" s="259"/>
      <c r="I7" s="260"/>
      <c r="J7" s="258" t="s">
        <v>306</v>
      </c>
      <c r="K7" s="259"/>
      <c r="L7" s="260"/>
      <c r="M7" s="258" t="s">
        <v>313</v>
      </c>
      <c r="N7" s="259"/>
      <c r="O7" s="260"/>
    </row>
    <row r="8" spans="1:15" ht="16.5" customHeight="1" thickBot="1">
      <c r="A8" s="330"/>
      <c r="B8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773,148 KRW (38.66%)</v>
      </c>
      <c r="C8" s="266"/>
      <c r="D8" s="264" t="str">
        <f ca="1" xml:space="preserve"> TEXT($F$206, "#,##0") &amp; " KRW (" &amp; TEXT($E$206, "0.00%)")</f>
        <v>484,730 KRW (29.57%)</v>
      </c>
      <c r="E8" s="265"/>
      <c r="F8" s="266"/>
      <c r="G8" s="264" t="str">
        <f ca="1" xml:space="preserve"> TEXT($I$206, "#,##0") &amp; " KRW (" &amp; TEXT($H$206, "0.00%)")</f>
        <v>413,576 KRW (25.23%)</v>
      </c>
      <c r="H8" s="265"/>
      <c r="I8" s="266"/>
      <c r="J8" s="264" t="str">
        <f ca="1" xml:space="preserve"> TEXT($L$206, "#,##0") &amp; " KRW (" &amp; TEXT($K$206, "0.00%)")</f>
        <v>341,032 KRW (20.81%)</v>
      </c>
      <c r="K8" s="265"/>
      <c r="L8" s="266"/>
      <c r="M8" s="264" t="str">
        <f ca="1" xml:space="preserve"> TEXT($O$206, "#,##0") &amp; " KRW (" &amp; TEXT($N$206, "0.00%)")</f>
        <v>-57,917 KRW (-3.53%)</v>
      </c>
      <c r="N8" s="265"/>
      <c r="O8" s="266"/>
    </row>
    <row r="9" spans="1:15" ht="16.5" customHeight="1">
      <c r="A9" s="329">
        <v>4</v>
      </c>
      <c r="B9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60"/>
      <c r="D9" s="258" t="s">
        <v>293</v>
      </c>
      <c r="E9" s="259"/>
      <c r="F9" s="260"/>
      <c r="G9" s="258" t="s">
        <v>300</v>
      </c>
      <c r="H9" s="259"/>
      <c r="I9" s="260"/>
      <c r="J9" s="258" t="s">
        <v>307</v>
      </c>
      <c r="K9" s="259"/>
      <c r="L9" s="260"/>
      <c r="M9" s="258" t="s">
        <v>314</v>
      </c>
      <c r="N9" s="259"/>
      <c r="O9" s="260"/>
    </row>
    <row r="10" spans="1:15" ht="16.5" customHeight="1" thickBot="1">
      <c r="A10" s="330"/>
      <c r="B10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711,333 KRW (35.57%)</v>
      </c>
      <c r="C10" s="266"/>
      <c r="D10" s="264" t="str">
        <f ca="1" xml:space="preserve"> TEXT($F$244, "#,##0") &amp; " KRW (" &amp; TEXT($E$244, "0.00%)")</f>
        <v>499,005 KRW (24.95%)</v>
      </c>
      <c r="E10" s="265"/>
      <c r="F10" s="266"/>
      <c r="G10" s="264" t="str">
        <f ca="1" xml:space="preserve"> TEXT($I$244, "#,##0") &amp; " KRW (" &amp; TEXT($H$244, "0.00%)")</f>
        <v>385,802 KRW (19.29%)</v>
      </c>
      <c r="H10" s="265"/>
      <c r="I10" s="266"/>
      <c r="J10" s="264" t="str">
        <f ca="1" xml:space="preserve"> TEXT($L$244, "#,##0") &amp; " KRW (" &amp; TEXT($K$244, "0.00%)")</f>
        <v>368,035 KRW (18.40%)</v>
      </c>
      <c r="K10" s="265"/>
      <c r="L10" s="266"/>
      <c r="M10" s="264" t="str">
        <f ca="1" xml:space="preserve"> TEXT($O$244, "#,##0") &amp; " KRW (" &amp; TEXT($N$244, "0.00%)")</f>
        <v>-26,183 KRW (-1.31%)</v>
      </c>
      <c r="N10" s="265"/>
      <c r="O10" s="266"/>
    </row>
    <row r="11" spans="1:15" ht="16.5" customHeight="1">
      <c r="A11" s="329">
        <v>5</v>
      </c>
      <c r="B11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60"/>
      <c r="D11" s="258" t="s">
        <v>294</v>
      </c>
      <c r="E11" s="259"/>
      <c r="F11" s="260"/>
      <c r="G11" s="258" t="s">
        <v>301</v>
      </c>
      <c r="H11" s="259"/>
      <c r="I11" s="260"/>
      <c r="J11" s="258" t="s">
        <v>308</v>
      </c>
      <c r="K11" s="259"/>
      <c r="L11" s="260"/>
      <c r="M11" s="258" t="s">
        <v>315</v>
      </c>
      <c r="N11" s="259"/>
      <c r="O11" s="260"/>
    </row>
    <row r="12" spans="1:15" ht="16.5" customHeight="1" thickBot="1">
      <c r="A12" s="330"/>
      <c r="B12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553,394 KRW (27.67%)</v>
      </c>
      <c r="C12" s="266"/>
      <c r="D12" s="264" t="str">
        <f ca="1" xml:space="preserve"> TEXT($F$168, "#,##0") &amp; " KRW (" &amp; TEXT($E$168, "0.00%)")</f>
        <v>839,398 KRW (41.97%)</v>
      </c>
      <c r="E12" s="265"/>
      <c r="F12" s="266"/>
      <c r="G12" s="264" t="str">
        <f ca="1" xml:space="preserve"> TEXT($I$168, "#,##0") &amp; " KRW (" &amp; TEXT($H$168, "0.00%)")</f>
        <v>553,394 KRW (27.67%)</v>
      </c>
      <c r="H12" s="265"/>
      <c r="I12" s="266"/>
      <c r="J12" s="264" t="str">
        <f ca="1" xml:space="preserve"> TEXT($L$168, "#,##0") &amp; " KRW (" &amp; TEXT($K$168, "0.00%)")</f>
        <v>462,803 KRW (23.14%)</v>
      </c>
      <c r="K12" s="265"/>
      <c r="L12" s="266"/>
      <c r="M12" s="264" t="str">
        <f ca="1" xml:space="preserve"> TEXT($O$168, "#,##0") &amp; " KRW (" &amp; TEXT($N$168, "0.00%)")</f>
        <v>-7,868 KRW (-0.39%)</v>
      </c>
      <c r="N12" s="265"/>
      <c r="O12" s="266"/>
    </row>
    <row r="13" spans="1:15" ht="16.5" customHeight="1">
      <c r="A13" s="329">
        <v>6</v>
      </c>
      <c r="B13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Bottom20</v>
      </c>
      <c r="C13" s="260"/>
      <c r="D13" s="258" t="s">
        <v>295</v>
      </c>
      <c r="E13" s="259"/>
      <c r="F13" s="260"/>
      <c r="G13" s="258" t="s">
        <v>302</v>
      </c>
      <c r="H13" s="259"/>
      <c r="I13" s="260"/>
      <c r="J13" s="258" t="s">
        <v>309</v>
      </c>
      <c r="K13" s="259"/>
      <c r="L13" s="260"/>
      <c r="M13" s="258" t="s">
        <v>316</v>
      </c>
      <c r="N13" s="259"/>
      <c r="O13" s="260"/>
    </row>
    <row r="14" spans="1:15" ht="16.5" customHeight="1" thickBot="1">
      <c r="A14" s="330"/>
      <c r="B14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499,005 KRW (24.95%)</v>
      </c>
      <c r="C14" s="266"/>
      <c r="D14" s="264" t="str">
        <f ca="1" xml:space="preserve"> TEXT($F$282, "#,##0") &amp; " KRW (" &amp; TEXT($E$282, "0.00%)")</f>
        <v>160,824 KRW (8.04%)</v>
      </c>
      <c r="E14" s="265"/>
      <c r="F14" s="266"/>
      <c r="G14" s="264" t="str">
        <f ca="1" xml:space="preserve"> TEXT($I$282, "#,##0") &amp; " KRW (" &amp; TEXT($H$282, "0.00%)")</f>
        <v>5,381 KRW (0.27%)</v>
      </c>
      <c r="H14" s="265"/>
      <c r="I14" s="266"/>
      <c r="J14" s="264" t="str">
        <f ca="1" xml:space="preserve"> TEXT($L$282, "#,##0") &amp; " KRW (" &amp; TEXT($K$282, "0.00%)")</f>
        <v>-48,538 KRW (-2.43%)</v>
      </c>
      <c r="K14" s="265"/>
      <c r="L14" s="266"/>
      <c r="M14" s="264" t="str">
        <f ca="1" xml:space="preserve"> TEXT($O$282, "#,##0") &amp; " KRW (" &amp; TEXT($N$282, "0.00%)")</f>
        <v>-358,914 KRW (-17.95%)</v>
      </c>
      <c r="N14" s="265"/>
      <c r="O14" s="266"/>
    </row>
    <row r="15" spans="1:15" ht="16.5" customHeight="1">
      <c r="A15" s="329">
        <v>7</v>
      </c>
      <c r="B15" s="25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5" s="260"/>
      <c r="D15" s="258" t="s">
        <v>296</v>
      </c>
      <c r="E15" s="259"/>
      <c r="F15" s="260"/>
      <c r="G15" s="258" t="s">
        <v>303</v>
      </c>
      <c r="H15" s="259"/>
      <c r="I15" s="260"/>
      <c r="J15" s="258" t="s">
        <v>310</v>
      </c>
      <c r="K15" s="259"/>
      <c r="L15" s="260"/>
      <c r="M15" s="258" t="s">
        <v>317</v>
      </c>
      <c r="N15" s="259"/>
      <c r="O15" s="260"/>
    </row>
    <row r="16" spans="1:15" ht="16.5" customHeight="1" thickBot="1">
      <c r="A16" s="330"/>
      <c r="B16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484,730 KRW (29.57%)</v>
      </c>
      <c r="C16" s="266"/>
      <c r="D16" s="264" t="str">
        <f ca="1" xml:space="preserve"> TEXT($F$54, "#,##0") &amp; " KRW (" &amp; TEXT($E$54, "0.00%)")</f>
        <v>0 KRW (0.00%)</v>
      </c>
      <c r="E16" s="265"/>
      <c r="F16" s="266"/>
      <c r="G16" s="264" t="str">
        <f ca="1" xml:space="preserve"> TEXT($I$54, "#,##0") &amp; " KRW (" &amp; TEXT($H$54, "0.00%)")</f>
        <v>0 KRW (0.00%)</v>
      </c>
      <c r="H16" s="265"/>
      <c r="I16" s="266"/>
      <c r="J16" s="264" t="str">
        <f ca="1" xml:space="preserve"> TEXT($L$54, "#,##0") &amp; " KRW (" &amp; TEXT($K$54, "0.00%)")</f>
        <v>0 KRW (0.00%)</v>
      </c>
      <c r="K16" s="265"/>
      <c r="L16" s="266"/>
      <c r="M16" s="264" t="str">
        <f ca="1" xml:space="preserve"> TEXT($O$54, "#,##0") &amp; " KRW (" &amp; TEXT($N$54, "0.00%)")</f>
        <v>0 KRW (0.00%)</v>
      </c>
      <c r="N16" s="265"/>
      <c r="O16" s="266"/>
    </row>
    <row r="18" spans="1:15" ht="16.5" customHeight="1" thickBot="1"/>
    <row r="19" spans="1:15" ht="16.5" customHeight="1" thickBot="1">
      <c r="A19" s="249" t="str">
        <f>TEXT(투자전략!$G$1, "[$-ko-KR]yyyy년 mm월 ") &amp; "실거래 월말결산"</f>
        <v>2021년 09월 실거래 월말결산</v>
      </c>
      <c r="B19" s="250"/>
      <c r="C19" s="250"/>
      <c r="D19" s="250"/>
      <c r="E19" s="250"/>
      <c r="F19" s="250"/>
      <c r="G19" s="250"/>
      <c r="H19" s="250"/>
      <c r="I19" s="250"/>
      <c r="J19" s="250"/>
      <c r="K19" s="250"/>
      <c r="L19" s="250"/>
      <c r="M19" s="250"/>
      <c r="N19" s="250"/>
      <c r="O19" s="251"/>
    </row>
    <row r="20" spans="1:15" ht="16.5" customHeight="1" thickBot="1">
      <c r="A20" s="310" t="s">
        <v>284</v>
      </c>
      <c r="B20" s="264" t="s">
        <v>282</v>
      </c>
      <c r="C20" s="266"/>
      <c r="D20" s="264" t="s">
        <v>274</v>
      </c>
      <c r="E20" s="265"/>
      <c r="F20" s="266"/>
      <c r="G20" s="264" t="s">
        <v>275</v>
      </c>
      <c r="H20" s="265"/>
      <c r="I20" s="266"/>
      <c r="J20" s="264" t="s">
        <v>276</v>
      </c>
      <c r="K20" s="265"/>
      <c r="L20" s="266"/>
      <c r="M20" s="264" t="s">
        <v>277</v>
      </c>
      <c r="N20" s="265"/>
      <c r="O20" s="266"/>
    </row>
    <row r="21" spans="1:15" ht="16.5" customHeight="1" thickBot="1">
      <c r="A21" s="314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8" t="s">
        <v>283</v>
      </c>
      <c r="B53" s="260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64"/>
      <c r="B54" s="26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49" t="str">
        <f>TEXT(투자전략!$G$1, "[$-ko-KR]yyyy년 mm월 ") &amp; "[엽전코인] 전일대비 상승률 Top20 월말결산"</f>
        <v>2021년 09월 [엽전코인] 전일대비 상승률 Top20 월말결산</v>
      </c>
      <c r="B57" s="250"/>
      <c r="C57" s="250"/>
      <c r="D57" s="250"/>
      <c r="E57" s="250"/>
      <c r="F57" s="250"/>
      <c r="G57" s="250"/>
      <c r="H57" s="250"/>
      <c r="I57" s="250"/>
      <c r="J57" s="250"/>
      <c r="K57" s="250"/>
      <c r="L57" s="250"/>
      <c r="M57" s="250"/>
      <c r="N57" s="250"/>
      <c r="O57" s="251"/>
    </row>
    <row r="58" spans="1:15" ht="16.5" customHeight="1" thickBot="1">
      <c r="A58" s="310" t="s">
        <v>284</v>
      </c>
      <c r="B58" s="264" t="s">
        <v>282</v>
      </c>
      <c r="C58" s="266"/>
      <c r="D58" s="264" t="s">
        <v>274</v>
      </c>
      <c r="E58" s="265"/>
      <c r="F58" s="266"/>
      <c r="G58" s="264" t="s">
        <v>275</v>
      </c>
      <c r="H58" s="265"/>
      <c r="I58" s="266"/>
      <c r="J58" s="264" t="s">
        <v>276</v>
      </c>
      <c r="K58" s="265"/>
      <c r="L58" s="266"/>
      <c r="M58" s="264" t="s">
        <v>277</v>
      </c>
      <c r="N58" s="265"/>
      <c r="O58" s="266"/>
    </row>
    <row r="59" spans="1:15" ht="16.5" customHeight="1" thickBot="1">
      <c r="A59" s="314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1495159.3817175161</v>
      </c>
      <c r="N72" s="77">
        <f t="shared" ca="1" si="24"/>
        <v>-6.552538642655234E-2</v>
      </c>
      <c r="O72" s="137">
        <f t="shared" ca="1" si="25"/>
        <v>-104840.61828248375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>
        <f t="shared" ca="1" si="13"/>
        <v>1700000</v>
      </c>
      <c r="D73" s="140">
        <f t="shared" ca="1" si="14"/>
        <v>1717202.4710359022</v>
      </c>
      <c r="E73" s="79">
        <f t="shared" ca="1" si="15"/>
        <v>1.0119100609354167E-2</v>
      </c>
      <c r="F73" s="138">
        <f t="shared" ca="1" si="16"/>
        <v>17202.471035902083</v>
      </c>
      <c r="G73" s="140">
        <f t="shared" ca="1" si="17"/>
        <v>1751675.9507203526</v>
      </c>
      <c r="H73" s="79">
        <f t="shared" ca="1" si="18"/>
        <v>3.0397618070795766E-2</v>
      </c>
      <c r="I73" s="138">
        <f t="shared" ca="1" si="19"/>
        <v>51675.950720352805</v>
      </c>
      <c r="J73" s="140">
        <f t="shared" ca="1" si="20"/>
        <v>1756252.7713233088</v>
      </c>
      <c r="K73" s="79">
        <f t="shared" ca="1" si="21"/>
        <v>3.308986548429925E-2</v>
      </c>
      <c r="L73" s="138">
        <f t="shared" ca="1" si="22"/>
        <v>56252.77132330872</v>
      </c>
      <c r="M73" s="140">
        <f t="shared" ca="1" si="23"/>
        <v>1764193.2194897612</v>
      </c>
      <c r="N73" s="79">
        <f t="shared" ca="1" si="24"/>
        <v>3.7760717346918368E-2</v>
      </c>
      <c r="O73" s="138">
        <f t="shared" ca="1" si="25"/>
        <v>64193.219489761213</v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>
        <f t="shared" ca="1" si="13"/>
        <v>1600000</v>
      </c>
      <c r="D74" s="139">
        <f t="shared" ca="1" si="14"/>
        <v>1609162.866285369</v>
      </c>
      <c r="E74" s="77">
        <f t="shared" ca="1" si="15"/>
        <v>5.7267914283557191E-3</v>
      </c>
      <c r="F74" s="137">
        <f t="shared" ca="1" si="16"/>
        <v>9162.8662853691476</v>
      </c>
      <c r="G74" s="139">
        <f t="shared" ca="1" si="17"/>
        <v>1612879.1668367761</v>
      </c>
      <c r="H74" s="77">
        <f t="shared" ca="1" si="18"/>
        <v>8.0494792729849489E-3</v>
      </c>
      <c r="I74" s="137">
        <f t="shared" ca="1" si="19"/>
        <v>12879.166836775918</v>
      </c>
      <c r="J74" s="139">
        <f t="shared" ca="1" si="20"/>
        <v>1623889.1577574026</v>
      </c>
      <c r="K74" s="77">
        <f t="shared" ca="1" si="21"/>
        <v>1.4930723598376673E-2</v>
      </c>
      <c r="L74" s="137">
        <f t="shared" ca="1" si="22"/>
        <v>23889.157757402678</v>
      </c>
      <c r="M74" s="139">
        <f t="shared" ca="1" si="23"/>
        <v>1636116.5738001799</v>
      </c>
      <c r="N74" s="77">
        <f t="shared" ca="1" si="24"/>
        <v>2.2572858625112442E-2</v>
      </c>
      <c r="O74" s="137">
        <f t="shared" ca="1" si="25"/>
        <v>36116.573800179904</v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>
        <f t="shared" ca="1" si="13"/>
        <v>1600000</v>
      </c>
      <c r="D75" s="139">
        <f t="shared" ca="1" si="14"/>
        <v>1608520.5189711105</v>
      </c>
      <c r="E75" s="77">
        <f t="shared" ca="1" si="15"/>
        <v>5.32532435694405E-3</v>
      </c>
      <c r="F75" s="137">
        <f t="shared" ca="1" si="16"/>
        <v>8520.5189711104813</v>
      </c>
      <c r="G75" s="139">
        <f t="shared" ca="1" si="17"/>
        <v>1602613.9664086681</v>
      </c>
      <c r="H75" s="77">
        <f t="shared" ca="1" si="18"/>
        <v>1.6337290054176236E-3</v>
      </c>
      <c r="I75" s="137">
        <f t="shared" ca="1" si="19"/>
        <v>2613.9664086681983</v>
      </c>
      <c r="J75" s="139">
        <f t="shared" ca="1" si="20"/>
        <v>1611375.1744681469</v>
      </c>
      <c r="K75" s="77">
        <f t="shared" ca="1" si="21"/>
        <v>7.109484042591839E-3</v>
      </c>
      <c r="L75" s="137">
        <f t="shared" ca="1" si="22"/>
        <v>11375.174468146944</v>
      </c>
      <c r="M75" s="139">
        <f t="shared" ca="1" si="23"/>
        <v>1604306.8657054545</v>
      </c>
      <c r="N75" s="77">
        <f t="shared" ca="1" si="24"/>
        <v>2.6917910659090198E-3</v>
      </c>
      <c r="O75" s="137">
        <f t="shared" ca="1" si="25"/>
        <v>4306.8657054544337</v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>
        <f t="shared" ca="1" si="13"/>
        <v>1600000</v>
      </c>
      <c r="D76" s="139">
        <f t="shared" ca="1" si="14"/>
        <v>1604645.0879373108</v>
      </c>
      <c r="E76" s="77">
        <f t="shared" ca="1" si="15"/>
        <v>2.9031799608191414E-3</v>
      </c>
      <c r="F76" s="137">
        <f t="shared" ca="1" si="16"/>
        <v>4645.0879373106263</v>
      </c>
      <c r="G76" s="139">
        <f t="shared" ca="1" si="17"/>
        <v>1587562.6776503469</v>
      </c>
      <c r="H76" s="77">
        <f t="shared" ca="1" si="18"/>
        <v>-7.7733264685331755E-3</v>
      </c>
      <c r="I76" s="137">
        <f t="shared" ca="1" si="19"/>
        <v>-12437.322349653081</v>
      </c>
      <c r="J76" s="139">
        <f t="shared" ca="1" si="20"/>
        <v>1581196.6534823813</v>
      </c>
      <c r="K76" s="77">
        <f t="shared" ca="1" si="21"/>
        <v>-1.1752091573511706E-2</v>
      </c>
      <c r="L76" s="137">
        <f t="shared" ca="1" si="22"/>
        <v>-18803.346517618731</v>
      </c>
      <c r="M76" s="139">
        <f t="shared" ca="1" si="23"/>
        <v>1588574.5486899966</v>
      </c>
      <c r="N76" s="77">
        <f t="shared" ca="1" si="24"/>
        <v>-7.1409070687521291E-3</v>
      </c>
      <c r="O76" s="137">
        <f t="shared" ca="1" si="25"/>
        <v>-11425.451310003407</v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>
        <f t="shared" ca="1" si="13"/>
        <v>1600000</v>
      </c>
      <c r="D77" s="139">
        <f t="shared" ca="1" si="14"/>
        <v>1621888.6381428055</v>
      </c>
      <c r="E77" s="77">
        <f t="shared" ca="1" si="15"/>
        <v>1.3680398839253609E-2</v>
      </c>
      <c r="F77" s="137">
        <f t="shared" ca="1" si="16"/>
        <v>21888.638142805776</v>
      </c>
      <c r="G77" s="139">
        <f t="shared" ca="1" si="17"/>
        <v>1615528.815680203</v>
      </c>
      <c r="H77" s="77">
        <f t="shared" ca="1" si="18"/>
        <v>9.7055098001268669E-3</v>
      </c>
      <c r="I77" s="137">
        <f t="shared" ca="1" si="19"/>
        <v>15528.815680202986</v>
      </c>
      <c r="J77" s="139">
        <f t="shared" ca="1" si="20"/>
        <v>1611868.9332452635</v>
      </c>
      <c r="K77" s="77">
        <f t="shared" ca="1" si="21"/>
        <v>7.4180832782898476E-3</v>
      </c>
      <c r="L77" s="137">
        <f t="shared" ca="1" si="22"/>
        <v>11868.933245263755</v>
      </c>
      <c r="M77" s="139">
        <f t="shared" ca="1" si="23"/>
        <v>1613520.3602545254</v>
      </c>
      <c r="N77" s="77">
        <f t="shared" ca="1" si="24"/>
        <v>8.4502251590782892E-3</v>
      </c>
      <c r="O77" s="137">
        <f t="shared" ca="1" si="25"/>
        <v>13520.360254525265</v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>
        <f t="shared" ca="1" si="13"/>
        <v>1600000</v>
      </c>
      <c r="D78" s="139">
        <f t="shared" ca="1" si="14"/>
        <v>1599765.7971993836</v>
      </c>
      <c r="E78" s="77">
        <f t="shared" ca="1" si="15"/>
        <v>-1.4637675038528921E-4</v>
      </c>
      <c r="F78" s="137">
        <f t="shared" ca="1" si="16"/>
        <v>-234.20280061646304</v>
      </c>
      <c r="G78" s="139">
        <f t="shared" ca="1" si="17"/>
        <v>1600404.2415608091</v>
      </c>
      <c r="H78" s="77">
        <f t="shared" ca="1" si="18"/>
        <v>2.5265097550570821E-4</v>
      </c>
      <c r="I78" s="137">
        <f t="shared" ca="1" si="19"/>
        <v>404.24156080913235</v>
      </c>
      <c r="J78" s="139">
        <f t="shared" ca="1" si="20"/>
        <v>1579184.3529062665</v>
      </c>
      <c r="K78" s="77">
        <f t="shared" ca="1" si="21"/>
        <v>-1.3009779433583463E-2</v>
      </c>
      <c r="L78" s="137">
        <f t="shared" ca="1" si="22"/>
        <v>-20815.64709373354</v>
      </c>
      <c r="M78" s="139">
        <f t="shared" ca="1" si="23"/>
        <v>1588196.8606240174</v>
      </c>
      <c r="N78" s="77">
        <f t="shared" ca="1" si="24"/>
        <v>-7.3769621099890777E-3</v>
      </c>
      <c r="O78" s="137">
        <f t="shared" ca="1" si="25"/>
        <v>-11803.139375982526</v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>
        <f t="shared" ca="1" si="13"/>
        <v>1600000</v>
      </c>
      <c r="D79" s="139">
        <f t="shared" ca="1" si="14"/>
        <v>1506109.1892167341</v>
      </c>
      <c r="E79" s="77">
        <f t="shared" ca="1" si="15"/>
        <v>-5.868175673954109E-2</v>
      </c>
      <c r="F79" s="137">
        <f t="shared" ca="1" si="16"/>
        <v>-93890.810783265755</v>
      </c>
      <c r="G79" s="139">
        <f t="shared" ca="1" si="17"/>
        <v>1448959.383383916</v>
      </c>
      <c r="H79" s="77">
        <f t="shared" ca="1" si="18"/>
        <v>-9.4400385385052618E-2</v>
      </c>
      <c r="I79" s="137">
        <f t="shared" ca="1" si="19"/>
        <v>-151040.61661608421</v>
      </c>
      <c r="J79" s="139">
        <f t="shared" ca="1" si="20"/>
        <v>1402603.2302151371</v>
      </c>
      <c r="K79" s="77">
        <f t="shared" ca="1" si="21"/>
        <v>-0.12337298111553925</v>
      </c>
      <c r="L79" s="137">
        <f t="shared" ca="1" si="22"/>
        <v>-197396.76978486284</v>
      </c>
      <c r="M79" s="139">
        <f t="shared" ca="1" si="23"/>
        <v>1415322.7635279156</v>
      </c>
      <c r="N79" s="77">
        <f t="shared" ca="1" si="24"/>
        <v>-0.1154232727950527</v>
      </c>
      <c r="O79" s="137">
        <f t="shared" ca="1" si="25"/>
        <v>-184677.2364720843</v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>
        <f t="shared" ca="1" si="13"/>
        <v>1800000</v>
      </c>
      <c r="D80" s="139">
        <f t="shared" ca="1" si="14"/>
        <v>1734951.9198488102</v>
      </c>
      <c r="E80" s="77">
        <f t="shared" ca="1" si="15"/>
        <v>-3.6137822306216552E-2</v>
      </c>
      <c r="F80" s="137">
        <f t="shared" ca="1" si="16"/>
        <v>-65048.080151189832</v>
      </c>
      <c r="G80" s="139">
        <f t="shared" ca="1" si="17"/>
        <v>1741353.5942434941</v>
      </c>
      <c r="H80" s="77">
        <f t="shared" ca="1" si="18"/>
        <v>-3.258133653139221E-2</v>
      </c>
      <c r="I80" s="137">
        <f t="shared" ca="1" si="19"/>
        <v>-58646.405756505985</v>
      </c>
      <c r="J80" s="139">
        <f t="shared" ca="1" si="20"/>
        <v>1753490.3473575697</v>
      </c>
      <c r="K80" s="77">
        <f t="shared" ca="1" si="21"/>
        <v>-2.5838695912461199E-2</v>
      </c>
      <c r="L80" s="137">
        <f t="shared" ca="1" si="22"/>
        <v>-46509.652642430163</v>
      </c>
      <c r="M80" s="139">
        <f t="shared" ca="1" si="23"/>
        <v>1627816.3847930015</v>
      </c>
      <c r="N80" s="77">
        <f t="shared" ca="1" si="24"/>
        <v>-9.5657564003888015E-2</v>
      </c>
      <c r="O80" s="137">
        <f t="shared" ca="1" si="25"/>
        <v>-172183.61520699842</v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>
        <f t="shared" ca="1" si="13"/>
        <v>1900000</v>
      </c>
      <c r="D81" s="142">
        <f t="shared" ca="1" si="14"/>
        <v>1897892.2700291793</v>
      </c>
      <c r="E81" s="76">
        <f t="shared" ca="1" si="15"/>
        <v>-1.1093315635897776E-3</v>
      </c>
      <c r="F81" s="141">
        <f t="shared" ca="1" si="16"/>
        <v>-2107.7299708205774</v>
      </c>
      <c r="G81" s="142">
        <f t="shared" ca="1" si="17"/>
        <v>1944966.2635021538</v>
      </c>
      <c r="H81" s="76">
        <f t="shared" ca="1" si="18"/>
        <v>2.3666454474817637E-2</v>
      </c>
      <c r="I81" s="141">
        <f t="shared" ca="1" si="19"/>
        <v>44966.263502153517</v>
      </c>
      <c r="J81" s="142">
        <f t="shared" ca="1" si="20"/>
        <v>1900962.6837942468</v>
      </c>
      <c r="K81" s="76">
        <f t="shared" ca="1" si="21"/>
        <v>5.0667568118237564E-4</v>
      </c>
      <c r="L81" s="141">
        <f t="shared" ca="1" si="22"/>
        <v>962.68379424651312</v>
      </c>
      <c r="M81" s="142">
        <f t="shared" ca="1" si="23"/>
        <v>1940670.7548928801</v>
      </c>
      <c r="N81" s="76">
        <f t="shared" ca="1" si="24"/>
        <v>2.1405660469936909E-2</v>
      </c>
      <c r="O81" s="141">
        <f t="shared" ca="1" si="25"/>
        <v>40670.754892880141</v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>
        <f t="shared" ca="1" si="13"/>
        <v>1800000</v>
      </c>
      <c r="D82" s="139">
        <f t="shared" ca="1" si="14"/>
        <v>1947993.7689192223</v>
      </c>
      <c r="E82" s="77">
        <f t="shared" ca="1" si="15"/>
        <v>8.2218760510678932E-2</v>
      </c>
      <c r="F82" s="137">
        <f t="shared" ca="1" si="16"/>
        <v>147993.76891922206</v>
      </c>
      <c r="G82" s="139">
        <f t="shared" ca="1" si="17"/>
        <v>1856526.6666174419</v>
      </c>
      <c r="H82" s="77">
        <f t="shared" ca="1" si="18"/>
        <v>3.1403703676356615E-2</v>
      </c>
      <c r="I82" s="137">
        <f t="shared" ca="1" si="19"/>
        <v>56526.666617441901</v>
      </c>
      <c r="J82" s="139">
        <f t="shared" ca="1" si="20"/>
        <v>1848007.3013913338</v>
      </c>
      <c r="K82" s="77">
        <f t="shared" ca="1" si="21"/>
        <v>2.6670722995185362E-2</v>
      </c>
      <c r="L82" s="137">
        <f t="shared" ca="1" si="22"/>
        <v>48007.301391333654</v>
      </c>
      <c r="M82" s="139">
        <f t="shared" ca="1" si="23"/>
        <v>1800000</v>
      </c>
      <c r="N82" s="77">
        <f t="shared" ca="1" si="24"/>
        <v>0</v>
      </c>
      <c r="O82" s="137">
        <f t="shared" ca="1" si="25"/>
        <v>0</v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8" t="s">
        <v>283</v>
      </c>
      <c r="B91" s="260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64"/>
      <c r="B92" s="266"/>
      <c r="C92" s="136">
        <f ca="1">SUM(C60:C90)</f>
        <v>37700000</v>
      </c>
      <c r="D92" s="140">
        <f ca="1">SUM(D60:D90)</f>
        <v>38184730.23791077</v>
      </c>
      <c r="E92" s="79">
        <f ca="1">IFERROR(F92 / (SUM($C60:$C90) / COUNT($C60:$C90)), 0)</f>
        <v>0.29572401782354707</v>
      </c>
      <c r="F92" s="138">
        <f ca="1">SUM(F60:F90)</f>
        <v>484730.23791077058</v>
      </c>
      <c r="G92" s="140">
        <f ca="1">SUM(G60:G90)</f>
        <v>38113576.44973518</v>
      </c>
      <c r="H92" s="79">
        <f ca="1">IFERROR(I92 / (SUM($C60:$C90) / COUNT($C60:$C90)), 0)</f>
        <v>0.25231454493128097</v>
      </c>
      <c r="I92" s="138">
        <f ca="1">SUM(I60:I90)</f>
        <v>413576.44973518664</v>
      </c>
      <c r="J92" s="140">
        <f ca="1">SUM(J60:J90)</f>
        <v>38041032.461358711</v>
      </c>
      <c r="K92" s="79">
        <f ca="1">IFERROR(L92 / (SUM($C60:$C90) / COUNT($C60:$C90)), 0)</f>
        <v>0.2080569392904639</v>
      </c>
      <c r="L92" s="138">
        <f ca="1">SUM(L60:L90)</f>
        <v>341032.46135871689</v>
      </c>
      <c r="M92" s="140">
        <f ca="1">SUM(M60:M90)</f>
        <v>37642083.1173338</v>
      </c>
      <c r="N92" s="79">
        <f ca="1">IFERROR(O92 / (SUM($C60:$C90) / COUNT($C60:$C90)), 0)</f>
        <v>-3.5333907196881932E-2</v>
      </c>
      <c r="O92" s="138">
        <f ca="1">SUM(O60:O90)</f>
        <v>-57916.882666193429</v>
      </c>
    </row>
    <row r="94" spans="1:15" ht="16.5" customHeight="1" thickBot="1"/>
    <row r="95" spans="1:15" ht="16.5" customHeight="1" thickBot="1">
      <c r="A95" s="249" t="str">
        <f>TEXT(투자전략!$G$1, "[$-ko-KR]yyyy년 mm월 ") &amp; "[동전코인] 전일대비 상승률 Top20 월말결산"</f>
        <v>2021년 09월 [동전코인] 전일대비 상승률 Top20 월말결산</v>
      </c>
      <c r="B95" s="250"/>
      <c r="C95" s="250"/>
      <c r="D95" s="250"/>
      <c r="E95" s="250"/>
      <c r="F95" s="250"/>
      <c r="G95" s="250"/>
      <c r="H95" s="250"/>
      <c r="I95" s="250"/>
      <c r="J95" s="250"/>
      <c r="K95" s="250"/>
      <c r="L95" s="250"/>
      <c r="M95" s="250"/>
      <c r="N95" s="250"/>
      <c r="O95" s="251"/>
    </row>
    <row r="96" spans="1:15" ht="16.5" customHeight="1" thickBot="1">
      <c r="A96" s="310" t="s">
        <v>284</v>
      </c>
      <c r="B96" s="264" t="s">
        <v>282</v>
      </c>
      <c r="C96" s="266"/>
      <c r="D96" s="264" t="s">
        <v>274</v>
      </c>
      <c r="E96" s="265"/>
      <c r="F96" s="266"/>
      <c r="G96" s="264" t="s">
        <v>275</v>
      </c>
      <c r="H96" s="265"/>
      <c r="I96" s="266"/>
      <c r="J96" s="264" t="s">
        <v>276</v>
      </c>
      <c r="K96" s="265"/>
      <c r="L96" s="266"/>
      <c r="M96" s="264" t="s">
        <v>277</v>
      </c>
      <c r="N96" s="265"/>
      <c r="O96" s="266"/>
    </row>
    <row r="97" spans="1:15" ht="16.5" customHeight="1" thickBot="1">
      <c r="A97" s="314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1878693.1995804014</v>
      </c>
      <c r="N110" s="77">
        <f t="shared" ca="1" si="37"/>
        <v>-6.0653400209799271E-2</v>
      </c>
      <c r="O110" s="137">
        <f t="shared" ca="1" si="38"/>
        <v>-121306.80041959854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>
        <f t="shared" ca="1" si="26"/>
        <v>2000000</v>
      </c>
      <c r="D111" s="140">
        <f t="shared" ca="1" si="27"/>
        <v>2034139.1913835739</v>
      </c>
      <c r="E111" s="79">
        <f t="shared" ca="1" si="28"/>
        <v>1.7069595691787065E-2</v>
      </c>
      <c r="F111" s="138">
        <f t="shared" ca="1" si="29"/>
        <v>34139.191383574122</v>
      </c>
      <c r="G111" s="140">
        <f t="shared" ca="1" si="30"/>
        <v>2068627.6042562532</v>
      </c>
      <c r="H111" s="79">
        <f t="shared" ca="1" si="31"/>
        <v>3.4313802128126625E-2</v>
      </c>
      <c r="I111" s="138">
        <f t="shared" ca="1" si="32"/>
        <v>68627.604256253253</v>
      </c>
      <c r="J111" s="140">
        <f t="shared" ca="1" si="33"/>
        <v>2070004.5455846023</v>
      </c>
      <c r="K111" s="79">
        <f t="shared" ca="1" si="34"/>
        <v>3.5002272792301101E-2</v>
      </c>
      <c r="L111" s="138">
        <f t="shared" ca="1" si="35"/>
        <v>70004.545584602209</v>
      </c>
      <c r="M111" s="140">
        <f t="shared" ca="1" si="36"/>
        <v>2080032.5224583135</v>
      </c>
      <c r="N111" s="79">
        <f t="shared" ca="1" si="37"/>
        <v>4.0016261229156892E-2</v>
      </c>
      <c r="O111" s="138">
        <f t="shared" ca="1" si="38"/>
        <v>80032.522458313775</v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>
        <f t="shared" ca="1" si="26"/>
        <v>2000000</v>
      </c>
      <c r="D112" s="139">
        <f t="shared" ca="1" si="27"/>
        <v>2011678.4233184566</v>
      </c>
      <c r="E112" s="77">
        <f t="shared" ca="1" si="28"/>
        <v>5.8392116592283138E-3</v>
      </c>
      <c r="F112" s="137">
        <f t="shared" ca="1" si="29"/>
        <v>11678.423318456629</v>
      </c>
      <c r="G112" s="139">
        <f t="shared" ca="1" si="30"/>
        <v>2029626.3406956117</v>
      </c>
      <c r="H112" s="77">
        <f t="shared" ca="1" si="31"/>
        <v>1.4813170347805844E-2</v>
      </c>
      <c r="I112" s="137">
        <f t="shared" ca="1" si="32"/>
        <v>29626.340695611689</v>
      </c>
      <c r="J112" s="139">
        <f t="shared" ca="1" si="33"/>
        <v>2041606.8844288273</v>
      </c>
      <c r="K112" s="77">
        <f t="shared" ca="1" si="34"/>
        <v>2.0803442214413641E-2</v>
      </c>
      <c r="L112" s="137">
        <f t="shared" ca="1" si="35"/>
        <v>41606.884428827274</v>
      </c>
      <c r="M112" s="139">
        <f t="shared" ca="1" si="36"/>
        <v>2051556.8387376163</v>
      </c>
      <c r="N112" s="77">
        <f t="shared" ca="1" si="37"/>
        <v>2.5778419368808175E-2</v>
      </c>
      <c r="O112" s="137">
        <f t="shared" ca="1" si="38"/>
        <v>51556.83873761633</v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>
        <f t="shared" ca="1" si="26"/>
        <v>2000000</v>
      </c>
      <c r="D113" s="139">
        <f t="shared" ca="1" si="27"/>
        <v>2001427.2189966</v>
      </c>
      <c r="E113" s="77">
        <f t="shared" ca="1" si="28"/>
        <v>7.1360949830011225E-4</v>
      </c>
      <c r="F113" s="137">
        <f t="shared" ca="1" si="29"/>
        <v>1427.2189966002245</v>
      </c>
      <c r="G113" s="139">
        <f t="shared" ca="1" si="30"/>
        <v>2013106.1063120649</v>
      </c>
      <c r="H113" s="77">
        <f t="shared" ca="1" si="31"/>
        <v>6.5530531560324765E-3</v>
      </c>
      <c r="I113" s="137">
        <f t="shared" ca="1" si="32"/>
        <v>13106.106312064956</v>
      </c>
      <c r="J113" s="139">
        <f t="shared" ca="1" si="33"/>
        <v>2015635.7874970371</v>
      </c>
      <c r="K113" s="77">
        <f t="shared" ca="1" si="34"/>
        <v>7.8178937485184931E-3</v>
      </c>
      <c r="L113" s="137">
        <f t="shared" ca="1" si="35"/>
        <v>15635.787497036992</v>
      </c>
      <c r="M113" s="139">
        <f t="shared" ca="1" si="36"/>
        <v>2007548.3298139325</v>
      </c>
      <c r="N113" s="77">
        <f t="shared" ca="1" si="37"/>
        <v>3.774164906966243E-3</v>
      </c>
      <c r="O113" s="137">
        <f t="shared" ca="1" si="38"/>
        <v>7548.3298139324834</v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>
        <f t="shared" ca="1" si="26"/>
        <v>2000000</v>
      </c>
      <c r="D114" s="139">
        <f t="shared" ca="1" si="27"/>
        <v>2038222.2659935977</v>
      </c>
      <c r="E114" s="77">
        <f t="shared" ca="1" si="28"/>
        <v>1.9111132996798844E-2</v>
      </c>
      <c r="F114" s="137">
        <f t="shared" ca="1" si="29"/>
        <v>38222.265993597677</v>
      </c>
      <c r="G114" s="139">
        <f t="shared" ca="1" si="30"/>
        <v>2003269.4346174661</v>
      </c>
      <c r="H114" s="77">
        <f t="shared" ca="1" si="31"/>
        <v>1.6347173087330705E-3</v>
      </c>
      <c r="I114" s="137">
        <f t="shared" ca="1" si="32"/>
        <v>3269.4346174661414</v>
      </c>
      <c r="J114" s="139">
        <f t="shared" ca="1" si="33"/>
        <v>1982769.5385922487</v>
      </c>
      <c r="K114" s="77">
        <f t="shared" ca="1" si="34"/>
        <v>-8.6152307038755462E-3</v>
      </c>
      <c r="L114" s="137">
        <f t="shared" ca="1" si="35"/>
        <v>-17230.461407751092</v>
      </c>
      <c r="M114" s="139">
        <f t="shared" ca="1" si="36"/>
        <v>1994326.2805872695</v>
      </c>
      <c r="N114" s="77">
        <f t="shared" ca="1" si="37"/>
        <v>-2.8368597063652776E-3</v>
      </c>
      <c r="O114" s="137">
        <f t="shared" ca="1" si="38"/>
        <v>-5673.7194127305484</v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>
        <f t="shared" ca="1" si="26"/>
        <v>2000000</v>
      </c>
      <c r="D115" s="139">
        <f t="shared" ca="1" si="27"/>
        <v>2012198.740597551</v>
      </c>
      <c r="E115" s="77">
        <f t="shared" ca="1" si="28"/>
        <v>6.0993702987755449E-3</v>
      </c>
      <c r="F115" s="137">
        <f t="shared" ca="1" si="29"/>
        <v>12198.740597551092</v>
      </c>
      <c r="G115" s="139">
        <f t="shared" ca="1" si="30"/>
        <v>1998978.91329611</v>
      </c>
      <c r="H115" s="77">
        <f t="shared" ca="1" si="31"/>
        <v>-5.1054335194495768E-4</v>
      </c>
      <c r="I115" s="137">
        <f t="shared" ca="1" si="32"/>
        <v>-1021.0867038899137</v>
      </c>
      <c r="J115" s="139">
        <f t="shared" ca="1" si="33"/>
        <v>1995300.7903569976</v>
      </c>
      <c r="K115" s="77">
        <f t="shared" ca="1" si="34"/>
        <v>-2.3496048215011669E-3</v>
      </c>
      <c r="L115" s="137">
        <f t="shared" ca="1" si="35"/>
        <v>-4699.2096430023339</v>
      </c>
      <c r="M115" s="139">
        <f t="shared" ca="1" si="36"/>
        <v>1994231.8408161283</v>
      </c>
      <c r="N115" s="77">
        <f t="shared" ca="1" si="37"/>
        <v>-2.8840795919358141E-3</v>
      </c>
      <c r="O115" s="137">
        <f t="shared" ca="1" si="38"/>
        <v>-5768.1591838716276</v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>
        <f t="shared" ca="1" si="26"/>
        <v>2000000</v>
      </c>
      <c r="D116" s="139">
        <f t="shared" ca="1" si="27"/>
        <v>1981030.8148533385</v>
      </c>
      <c r="E116" s="77">
        <f t="shared" ca="1" si="28"/>
        <v>-9.4845925733307891E-3</v>
      </c>
      <c r="F116" s="137">
        <f t="shared" ca="1" si="29"/>
        <v>-18969.185146661588</v>
      </c>
      <c r="G116" s="139">
        <f t="shared" ca="1" si="30"/>
        <v>1990373.2499879743</v>
      </c>
      <c r="H116" s="77">
        <f t="shared" ca="1" si="31"/>
        <v>-4.8133750060128742E-3</v>
      </c>
      <c r="I116" s="137">
        <f t="shared" ca="1" si="32"/>
        <v>-9626.75001202575</v>
      </c>
      <c r="J116" s="139">
        <f t="shared" ca="1" si="33"/>
        <v>1951795.5527148105</v>
      </c>
      <c r="K116" s="77">
        <f t="shared" ca="1" si="34"/>
        <v>-2.4102223642594713E-2</v>
      </c>
      <c r="L116" s="137">
        <f t="shared" ca="1" si="35"/>
        <v>-48204.44728518941</v>
      </c>
      <c r="M116" s="139">
        <f t="shared" ca="1" si="36"/>
        <v>1963928.265937617</v>
      </c>
      <c r="N116" s="77">
        <f t="shared" ca="1" si="37"/>
        <v>-1.8035867031191401E-2</v>
      </c>
      <c r="O116" s="137">
        <f t="shared" ca="1" si="38"/>
        <v>-36071.734062382799</v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>
        <f t="shared" ca="1" si="26"/>
        <v>2000000</v>
      </c>
      <c r="D117" s="139">
        <f t="shared" ca="1" si="27"/>
        <v>1899814.4333903536</v>
      </c>
      <c r="E117" s="77">
        <f t="shared" ca="1" si="28"/>
        <v>-5.0092783304823307E-2</v>
      </c>
      <c r="F117" s="137">
        <f t="shared" ca="1" si="29"/>
        <v>-100185.56660964659</v>
      </c>
      <c r="G117" s="139">
        <f t="shared" ca="1" si="30"/>
        <v>1851934.8966865912</v>
      </c>
      <c r="H117" s="77">
        <f t="shared" ca="1" si="31"/>
        <v>-7.4032551656704443E-2</v>
      </c>
      <c r="I117" s="137">
        <f t="shared" ca="1" si="32"/>
        <v>-148065.10331340885</v>
      </c>
      <c r="J117" s="139">
        <f t="shared" ca="1" si="33"/>
        <v>1788969.0932427659</v>
      </c>
      <c r="K117" s="77">
        <f t="shared" ca="1" si="34"/>
        <v>-0.10551545337861705</v>
      </c>
      <c r="L117" s="137">
        <f t="shared" ca="1" si="35"/>
        <v>-211030.90675723416</v>
      </c>
      <c r="M117" s="139">
        <f t="shared" ca="1" si="36"/>
        <v>1805932.0314769249</v>
      </c>
      <c r="N117" s="77">
        <f t="shared" ca="1" si="37"/>
        <v>-9.7033984261537476E-2</v>
      </c>
      <c r="O117" s="137">
        <f t="shared" ca="1" si="38"/>
        <v>-194067.96852307496</v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>
        <f t="shared" ca="1" si="26"/>
        <v>2000000</v>
      </c>
      <c r="D118" s="139">
        <f t="shared" ca="1" si="27"/>
        <v>1891106.883812333</v>
      </c>
      <c r="E118" s="77">
        <f t="shared" ca="1" si="28"/>
        <v>-5.4446558093833433E-2</v>
      </c>
      <c r="F118" s="137">
        <f t="shared" ca="1" si="29"/>
        <v>-108893.11618766688</v>
      </c>
      <c r="G118" s="139">
        <f t="shared" ca="1" si="30"/>
        <v>1898083.4546206454</v>
      </c>
      <c r="H118" s="77">
        <f t="shared" ca="1" si="31"/>
        <v>-5.0958272689677397E-2</v>
      </c>
      <c r="I118" s="137">
        <f t="shared" ca="1" si="32"/>
        <v>-101916.54537935479</v>
      </c>
      <c r="J118" s="139">
        <f t="shared" ca="1" si="33"/>
        <v>1926778.5244982014</v>
      </c>
      <c r="K118" s="77">
        <f t="shared" ca="1" si="34"/>
        <v>-3.661073775089925E-2</v>
      </c>
      <c r="L118" s="137">
        <f t="shared" ca="1" si="35"/>
        <v>-73221.475501798486</v>
      </c>
      <c r="M118" s="139">
        <f t="shared" ca="1" si="36"/>
        <v>1804488.8577205902</v>
      </c>
      <c r="N118" s="77">
        <f t="shared" ca="1" si="37"/>
        <v>-9.7755571139704886E-2</v>
      </c>
      <c r="O118" s="137">
        <f t="shared" ca="1" si="38"/>
        <v>-195511.14227940977</v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>
        <f t="shared" ca="1" si="26"/>
        <v>2000000</v>
      </c>
      <c r="D119" s="142">
        <f t="shared" ca="1" si="27"/>
        <v>1998181.1201058538</v>
      </c>
      <c r="E119" s="76">
        <f t="shared" ca="1" si="28"/>
        <v>-9.0943994707318155E-4</v>
      </c>
      <c r="F119" s="141">
        <f t="shared" ca="1" si="29"/>
        <v>-1818.8798941463633</v>
      </c>
      <c r="G119" s="142">
        <f t="shared" ca="1" si="30"/>
        <v>2053759.0204671763</v>
      </c>
      <c r="H119" s="76">
        <f t="shared" ca="1" si="31"/>
        <v>2.6879510233588155E-2</v>
      </c>
      <c r="I119" s="141">
        <f t="shared" ca="1" si="32"/>
        <v>53759.020467176306</v>
      </c>
      <c r="J119" s="142">
        <f t="shared" ca="1" si="33"/>
        <v>2012760.079982311</v>
      </c>
      <c r="K119" s="76">
        <f t="shared" ca="1" si="34"/>
        <v>6.3800399911556425E-3</v>
      </c>
      <c r="L119" s="141">
        <f t="shared" ca="1" si="35"/>
        <v>12760.079982311285</v>
      </c>
      <c r="M119" s="142">
        <f t="shared" ca="1" si="36"/>
        <v>2050581.7517871412</v>
      </c>
      <c r="N119" s="76">
        <f t="shared" ca="1" si="37"/>
        <v>2.5290875893570687E-2</v>
      </c>
      <c r="O119" s="141">
        <f t="shared" ca="1" si="38"/>
        <v>50581.751787141373</v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>
        <f t="shared" ca="1" si="26"/>
        <v>2000000</v>
      </c>
      <c r="D120" s="139">
        <f t="shared" ca="1" si="27"/>
        <v>2156099.2924362235</v>
      </c>
      <c r="E120" s="77">
        <f t="shared" ca="1" si="28"/>
        <v>7.8049646218111737E-2</v>
      </c>
      <c r="F120" s="137">
        <f t="shared" ca="1" si="29"/>
        <v>156099.29243622351</v>
      </c>
      <c r="G120" s="139">
        <f t="shared" ca="1" si="30"/>
        <v>2072996.6913404788</v>
      </c>
      <c r="H120" s="77">
        <f t="shared" ca="1" si="31"/>
        <v>3.6498345670239483E-2</v>
      </c>
      <c r="I120" s="137">
        <f t="shared" ca="1" si="32"/>
        <v>72996.691340478967</v>
      </c>
      <c r="J120" s="139">
        <f t="shared" ca="1" si="33"/>
        <v>2068756.3980552736</v>
      </c>
      <c r="K120" s="77">
        <f t="shared" ca="1" si="34"/>
        <v>3.4378199027636898E-2</v>
      </c>
      <c r="L120" s="137">
        <f t="shared" ca="1" si="35"/>
        <v>68756.398055273807</v>
      </c>
      <c r="M120" s="139">
        <f t="shared" ca="1" si="36"/>
        <v>2000000</v>
      </c>
      <c r="N120" s="77">
        <f t="shared" ca="1" si="37"/>
        <v>0</v>
      </c>
      <c r="O120" s="137">
        <f t="shared" ca="1" si="38"/>
        <v>0</v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8" t="s">
        <v>283</v>
      </c>
      <c r="B129" s="260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64"/>
      <c r="B130" s="266"/>
      <c r="C130" s="136">
        <f ca="1">SUM(C98:C128)</f>
        <v>46000000</v>
      </c>
      <c r="D130" s="140">
        <f ca="1">SUM(D98:D128)</f>
        <v>46951762.388351426</v>
      </c>
      <c r="E130" s="79">
        <f ca="1">IFERROR(F130 / (SUM($C98:$C128) / COUNT($C98:$C128)), 0)</f>
        <v>0.47588119417571068</v>
      </c>
      <c r="F130" s="138">
        <f ca="1">SUM(F98:F128)</f>
        <v>951762.38835142134</v>
      </c>
      <c r="G130" s="140">
        <f ca="1">SUM(G98:G128)</f>
        <v>46773148.383621335</v>
      </c>
      <c r="H130" s="79">
        <f ca="1">IFERROR(I130 / (SUM($C98:$C128) / COUNT($C98:$C128)), 0)</f>
        <v>0.38657419181066838</v>
      </c>
      <c r="I130" s="138">
        <f ca="1">SUM(I98:I128)</f>
        <v>773148.38362133678</v>
      </c>
      <c r="J130" s="140">
        <f ca="1">SUM(J98:J128)</f>
        <v>46711333.19510781</v>
      </c>
      <c r="K130" s="79">
        <f ca="1">IFERROR(L130 / (SUM($C98:$C128) / COUNT($C98:$C128)), 0)</f>
        <v>0.35566659755390695</v>
      </c>
      <c r="L130" s="138">
        <f ca="1">SUM(L98:L128)</f>
        <v>711333.19510781392</v>
      </c>
      <c r="M130" s="140">
        <f ca="1">SUM(M98:M128)</f>
        <v>46250809.938063771</v>
      </c>
      <c r="N130" s="79">
        <f ca="1">IFERROR(O130 / (SUM($C98:$C128) / COUNT($C98:$C128)), 0)</f>
        <v>0.12540496903188658</v>
      </c>
      <c r="O130" s="138">
        <f ca="1">SUM(O98:O128)</f>
        <v>250809.93806377318</v>
      </c>
    </row>
    <row r="132" spans="1:15" ht="16.5" customHeight="1" thickBot="1"/>
    <row r="133" spans="1:15" ht="16.5" customHeight="1" thickBot="1">
      <c r="A133" s="249" t="str">
        <f>TEXT(투자전략!$G$1, "[$-ko-KR]yyyy년 mm월 ") &amp; "전일대비 상승률 Top20 월말결산"</f>
        <v>2021년 09월 전일대비 상승률 Top20 월말결산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1"/>
    </row>
    <row r="134" spans="1:15" ht="16.5" customHeight="1" thickBot="1">
      <c r="A134" s="310" t="s">
        <v>284</v>
      </c>
      <c r="B134" s="264" t="s">
        <v>282</v>
      </c>
      <c r="C134" s="266"/>
      <c r="D134" s="264" t="s">
        <v>274</v>
      </c>
      <c r="E134" s="265"/>
      <c r="F134" s="266"/>
      <c r="G134" s="264" t="s">
        <v>275</v>
      </c>
      <c r="H134" s="265"/>
      <c r="I134" s="266"/>
      <c r="J134" s="264" t="s">
        <v>276</v>
      </c>
      <c r="K134" s="265"/>
      <c r="L134" s="266"/>
      <c r="M134" s="264" t="s">
        <v>277</v>
      </c>
      <c r="N134" s="265"/>
      <c r="O134" s="266"/>
    </row>
    <row r="135" spans="1:15" ht="16.5" customHeight="1" thickBot="1">
      <c r="A135" s="314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1911584.4040243949</v>
      </c>
      <c r="N148" s="77">
        <f t="shared" ca="1" si="50"/>
        <v>-4.4207797987802465E-2</v>
      </c>
      <c r="O148" s="137">
        <f t="shared" ca="1" si="51"/>
        <v>-88415.595975604912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>
        <f t="shared" ca="1" si="39"/>
        <v>2000000</v>
      </c>
      <c r="D149" s="140">
        <f t="shared" ca="1" si="40"/>
        <v>2027340.7649635149</v>
      </c>
      <c r="E149" s="79">
        <f t="shared" ca="1" si="41"/>
        <v>1.3670382481757443E-2</v>
      </c>
      <c r="F149" s="138">
        <f t="shared" ca="1" si="42"/>
        <v>27340.764963514888</v>
      </c>
      <c r="G149" s="140">
        <f t="shared" ca="1" si="43"/>
        <v>2044828.4868754244</v>
      </c>
      <c r="H149" s="79">
        <f t="shared" ca="1" si="44"/>
        <v>2.2414243437712127E-2</v>
      </c>
      <c r="I149" s="138">
        <f t="shared" ca="1" si="45"/>
        <v>44828.486875424256</v>
      </c>
      <c r="J149" s="140">
        <f t="shared" ca="1" si="46"/>
        <v>2044647.3213343918</v>
      </c>
      <c r="K149" s="79">
        <f t="shared" ca="1" si="47"/>
        <v>2.2323660667195995E-2</v>
      </c>
      <c r="L149" s="138">
        <f t="shared" ca="1" si="48"/>
        <v>44647.321334391992</v>
      </c>
      <c r="M149" s="140">
        <f t="shared" ca="1" si="49"/>
        <v>2057010.7012051379</v>
      </c>
      <c r="N149" s="79">
        <f t="shared" ca="1" si="50"/>
        <v>2.8505350602569056E-2</v>
      </c>
      <c r="O149" s="138">
        <f t="shared" ca="1" si="51"/>
        <v>57010.70120513811</v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>
        <f t="shared" ca="1" si="39"/>
        <v>2000000</v>
      </c>
      <c r="D150" s="139">
        <f t="shared" ca="1" si="40"/>
        <v>2021119.0961664461</v>
      </c>
      <c r="E150" s="77">
        <f t="shared" ca="1" si="41"/>
        <v>1.0559548083222955E-2</v>
      </c>
      <c r="F150" s="137">
        <f t="shared" ca="1" si="42"/>
        <v>21119.096166445906</v>
      </c>
      <c r="G150" s="139">
        <f t="shared" ca="1" si="43"/>
        <v>2039715.0754538788</v>
      </c>
      <c r="H150" s="77">
        <f t="shared" ca="1" si="44"/>
        <v>1.9857537726939541E-2</v>
      </c>
      <c r="I150" s="137">
        <f t="shared" ca="1" si="45"/>
        <v>39715.075453879093</v>
      </c>
      <c r="J150" s="139">
        <f t="shared" ca="1" si="46"/>
        <v>2065280.4325500512</v>
      </c>
      <c r="K150" s="77">
        <f t="shared" ca="1" si="47"/>
        <v>3.264021627502571E-2</v>
      </c>
      <c r="L150" s="137">
        <f t="shared" ca="1" si="48"/>
        <v>65280.432550051417</v>
      </c>
      <c r="M150" s="139">
        <f t="shared" ca="1" si="49"/>
        <v>2060427.3484309909</v>
      </c>
      <c r="N150" s="77">
        <f t="shared" ca="1" si="50"/>
        <v>3.0213674215495569E-2</v>
      </c>
      <c r="O150" s="137">
        <f t="shared" ca="1" si="51"/>
        <v>60427.348430991129</v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>
        <f t="shared" ca="1" si="39"/>
        <v>2000000</v>
      </c>
      <c r="D151" s="139">
        <f t="shared" ca="1" si="40"/>
        <v>2008735.5205764102</v>
      </c>
      <c r="E151" s="77">
        <f t="shared" ca="1" si="41"/>
        <v>4.3677602882050397E-3</v>
      </c>
      <c r="F151" s="137">
        <f t="shared" ca="1" si="42"/>
        <v>8735.5205764100756</v>
      </c>
      <c r="G151" s="139">
        <f t="shared" ca="1" si="43"/>
        <v>1992576.5280000425</v>
      </c>
      <c r="H151" s="77">
        <f t="shared" ca="1" si="44"/>
        <v>-3.7117359999788019E-3</v>
      </c>
      <c r="I151" s="137">
        <f t="shared" ca="1" si="45"/>
        <v>-7423.4719999576037</v>
      </c>
      <c r="J151" s="139">
        <f t="shared" ca="1" si="46"/>
        <v>1989326.5237788155</v>
      </c>
      <c r="K151" s="77">
        <f t="shared" ca="1" si="47"/>
        <v>-5.3367381105921905E-3</v>
      </c>
      <c r="L151" s="137">
        <f t="shared" ca="1" si="48"/>
        <v>-10673.476221184383</v>
      </c>
      <c r="M151" s="139">
        <f t="shared" ca="1" si="49"/>
        <v>1976723.1702144856</v>
      </c>
      <c r="N151" s="77">
        <f t="shared" ca="1" si="50"/>
        <v>-1.1638414892757212E-2</v>
      </c>
      <c r="O151" s="137">
        <f t="shared" ca="1" si="51"/>
        <v>-23276.829785514412</v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>
        <f t="shared" ca="1" si="39"/>
        <v>2000000</v>
      </c>
      <c r="D152" s="139">
        <f t="shared" ca="1" si="40"/>
        <v>1992604.7310464177</v>
      </c>
      <c r="E152" s="77">
        <f t="shared" ca="1" si="41"/>
        <v>-3.6976344767911231E-3</v>
      </c>
      <c r="F152" s="137">
        <f t="shared" ca="1" si="42"/>
        <v>-7395.2689535822446</v>
      </c>
      <c r="G152" s="139">
        <f t="shared" ca="1" si="43"/>
        <v>1954678.2819903512</v>
      </c>
      <c r="H152" s="77">
        <f t="shared" ca="1" si="44"/>
        <v>-2.2660859004824389E-2</v>
      </c>
      <c r="I152" s="137">
        <f t="shared" ca="1" si="45"/>
        <v>-45321.718009648757</v>
      </c>
      <c r="J152" s="139">
        <f t="shared" ca="1" si="46"/>
        <v>1937007.1489689234</v>
      </c>
      <c r="K152" s="77">
        <f t="shared" ca="1" si="47"/>
        <v>-3.1496425515538357E-2</v>
      </c>
      <c r="L152" s="137">
        <f t="shared" ca="1" si="48"/>
        <v>-62992.851031076701</v>
      </c>
      <c r="M152" s="139">
        <f t="shared" ca="1" si="49"/>
        <v>1950770.574396682</v>
      </c>
      <c r="N152" s="77">
        <f t="shared" ca="1" si="50"/>
        <v>-2.4614712801659056E-2</v>
      </c>
      <c r="O152" s="137">
        <f t="shared" ca="1" si="51"/>
        <v>-49229.425603318101</v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>
        <f t="shared" ca="1" si="39"/>
        <v>2000000</v>
      </c>
      <c r="D153" s="139">
        <f t="shared" ca="1" si="40"/>
        <v>2008245.4742465243</v>
      </c>
      <c r="E153" s="77">
        <f t="shared" ca="1" si="41"/>
        <v>4.1227371232621752E-3</v>
      </c>
      <c r="F153" s="137">
        <f t="shared" ca="1" si="42"/>
        <v>8245.4742465243507</v>
      </c>
      <c r="G153" s="139">
        <f t="shared" ca="1" si="43"/>
        <v>1994894.9156663222</v>
      </c>
      <c r="H153" s="77">
        <f t="shared" ca="1" si="44"/>
        <v>-2.5525421668388436E-3</v>
      </c>
      <c r="I153" s="137">
        <f t="shared" ca="1" si="45"/>
        <v>-5105.0843336776834</v>
      </c>
      <c r="J153" s="139">
        <f t="shared" ca="1" si="46"/>
        <v>1988600.682499076</v>
      </c>
      <c r="K153" s="77">
        <f t="shared" ca="1" si="47"/>
        <v>-5.6996587504619407E-3</v>
      </c>
      <c r="L153" s="137">
        <f t="shared" ca="1" si="48"/>
        <v>-11399.317500923884</v>
      </c>
      <c r="M153" s="139">
        <f t="shared" ca="1" si="49"/>
        <v>1990473.1161030682</v>
      </c>
      <c r="N153" s="77">
        <f t="shared" ca="1" si="50"/>
        <v>-4.7634419484658954E-3</v>
      </c>
      <c r="O153" s="137">
        <f t="shared" ca="1" si="51"/>
        <v>-9526.8838969317931</v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>
        <f t="shared" ca="1" si="39"/>
        <v>2000000</v>
      </c>
      <c r="D154" s="139">
        <f t="shared" ca="1" si="40"/>
        <v>2002470.2279455103</v>
      </c>
      <c r="E154" s="77">
        <f t="shared" ca="1" si="41"/>
        <v>1.2351139727551877E-3</v>
      </c>
      <c r="F154" s="137">
        <f t="shared" ca="1" si="42"/>
        <v>2470.2279455103726</v>
      </c>
      <c r="G154" s="139">
        <f t="shared" ca="1" si="43"/>
        <v>2010219.9706759306</v>
      </c>
      <c r="H154" s="77">
        <f t="shared" ca="1" si="44"/>
        <v>5.1099853379652132E-3</v>
      </c>
      <c r="I154" s="137">
        <f t="shared" ca="1" si="45"/>
        <v>10219.970675930424</v>
      </c>
      <c r="J154" s="139">
        <f t="shared" ca="1" si="46"/>
        <v>1968028.8117806993</v>
      </c>
      <c r="K154" s="77">
        <f t="shared" ca="1" si="47"/>
        <v>-1.5985594109650361E-2</v>
      </c>
      <c r="L154" s="137">
        <f t="shared" ca="1" si="48"/>
        <v>-31971.18821930073</v>
      </c>
      <c r="M154" s="139">
        <f t="shared" ca="1" si="49"/>
        <v>1986559.2160325935</v>
      </c>
      <c r="N154" s="77">
        <f t="shared" ca="1" si="50"/>
        <v>-6.7203919837031875E-3</v>
      </c>
      <c r="O154" s="137">
        <f t="shared" ca="1" si="51"/>
        <v>-13440.783967406376</v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>
        <f t="shared" ca="1" si="39"/>
        <v>2000000</v>
      </c>
      <c r="D155" s="139">
        <f t="shared" ca="1" si="40"/>
        <v>1884670.1079223629</v>
      </c>
      <c r="E155" s="77">
        <f t="shared" ca="1" si="41"/>
        <v>-5.7664946038818575E-2</v>
      </c>
      <c r="F155" s="137">
        <f t="shared" ca="1" si="42"/>
        <v>-115329.89207763718</v>
      </c>
      <c r="G155" s="139">
        <f t="shared" ca="1" si="43"/>
        <v>1824551.9669607962</v>
      </c>
      <c r="H155" s="77">
        <f t="shared" ca="1" si="44"/>
        <v>-8.7724016519601933E-2</v>
      </c>
      <c r="I155" s="137">
        <f t="shared" ca="1" si="45"/>
        <v>-175448.0330392039</v>
      </c>
      <c r="J155" s="139">
        <f t="shared" ca="1" si="46"/>
        <v>1764642.7887199295</v>
      </c>
      <c r="K155" s="77">
        <f t="shared" ca="1" si="47"/>
        <v>-0.11767860564003522</v>
      </c>
      <c r="L155" s="137">
        <f t="shared" ca="1" si="48"/>
        <v>-235357.21128007051</v>
      </c>
      <c r="M155" s="139">
        <f t="shared" ca="1" si="49"/>
        <v>1810152.0920517351</v>
      </c>
      <c r="N155" s="77">
        <f t="shared" ca="1" si="50"/>
        <v>-9.4923953974132405E-2</v>
      </c>
      <c r="O155" s="137">
        <f t="shared" ca="1" si="51"/>
        <v>-189847.90794826485</v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>
        <f t="shared" ca="1" si="39"/>
        <v>2000000</v>
      </c>
      <c r="D156" s="139">
        <f t="shared" ca="1" si="40"/>
        <v>1910608.1255121692</v>
      </c>
      <c r="E156" s="77">
        <f t="shared" ca="1" si="41"/>
        <v>-4.4695937243915393E-2</v>
      </c>
      <c r="F156" s="137">
        <f t="shared" ca="1" si="42"/>
        <v>-89391.874487830806</v>
      </c>
      <c r="G156" s="139">
        <f t="shared" ca="1" si="43"/>
        <v>1907560.5169498888</v>
      </c>
      <c r="H156" s="77">
        <f t="shared" ca="1" si="44"/>
        <v>-4.6219741525055605E-2</v>
      </c>
      <c r="I156" s="137">
        <f t="shared" ca="1" si="45"/>
        <v>-92439.483050111201</v>
      </c>
      <c r="J156" s="139">
        <f t="shared" ca="1" si="46"/>
        <v>1928628.6792211786</v>
      </c>
      <c r="K156" s="77">
        <f t="shared" ca="1" si="47"/>
        <v>-3.5685660389410685E-2</v>
      </c>
      <c r="L156" s="137">
        <f t="shared" ca="1" si="48"/>
        <v>-71371.320778821377</v>
      </c>
      <c r="M156" s="139">
        <f t="shared" ca="1" si="49"/>
        <v>1811835.2961929801</v>
      </c>
      <c r="N156" s="77">
        <f t="shared" ca="1" si="50"/>
        <v>-9.4082351903509928E-2</v>
      </c>
      <c r="O156" s="137">
        <f t="shared" ca="1" si="51"/>
        <v>-188164.70380701992</v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>
        <f t="shared" ca="1" si="39"/>
        <v>2000000</v>
      </c>
      <c r="D157" s="142">
        <f t="shared" ca="1" si="40"/>
        <v>2000650.8839883956</v>
      </c>
      <c r="E157" s="76">
        <f t="shared" ca="1" si="41"/>
        <v>3.2544199419780664E-4</v>
      </c>
      <c r="F157" s="141">
        <f t="shared" ca="1" si="42"/>
        <v>650.88398839561319</v>
      </c>
      <c r="G157" s="142">
        <f t="shared" ca="1" si="43"/>
        <v>2051626.7949725848</v>
      </c>
      <c r="H157" s="76">
        <f t="shared" ca="1" si="44"/>
        <v>2.5813397486292512E-2</v>
      </c>
      <c r="I157" s="141">
        <f t="shared" ca="1" si="45"/>
        <v>51626.794972584998</v>
      </c>
      <c r="J157" s="142">
        <f t="shared" ca="1" si="46"/>
        <v>2003775.3914748179</v>
      </c>
      <c r="K157" s="76">
        <f t="shared" ca="1" si="47"/>
        <v>1.8876957374090917E-3</v>
      </c>
      <c r="L157" s="141">
        <f t="shared" ca="1" si="48"/>
        <v>3775.3914748181883</v>
      </c>
      <c r="M157" s="142">
        <f t="shared" ca="1" si="49"/>
        <v>2043671.3463375403</v>
      </c>
      <c r="N157" s="76">
        <f t="shared" ca="1" si="50"/>
        <v>2.1835673168770046E-2</v>
      </c>
      <c r="O157" s="141">
        <f t="shared" ca="1" si="51"/>
        <v>43671.346337540112</v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>
        <f t="shared" ca="1" si="39"/>
        <v>2000000</v>
      </c>
      <c r="D158" s="139">
        <f t="shared" ca="1" si="40"/>
        <v>2157988.1831730371</v>
      </c>
      <c r="E158" s="77">
        <f t="shared" ca="1" si="41"/>
        <v>7.8994091586518683E-2</v>
      </c>
      <c r="F158" s="137">
        <f t="shared" ca="1" si="42"/>
        <v>157988.1831730374</v>
      </c>
      <c r="G158" s="139">
        <f t="shared" ca="1" si="43"/>
        <v>2083205.4008626891</v>
      </c>
      <c r="H158" s="77">
        <f t="shared" ca="1" si="44"/>
        <v>4.1602700431344598E-2</v>
      </c>
      <c r="I158" s="137">
        <f t="shared" ca="1" si="45"/>
        <v>83205.400862689188</v>
      </c>
      <c r="J158" s="139">
        <f t="shared" ca="1" si="46"/>
        <v>2079259.8975656964</v>
      </c>
      <c r="K158" s="77">
        <f t="shared" ca="1" si="47"/>
        <v>3.9629948782848187E-2</v>
      </c>
      <c r="L158" s="137">
        <f t="shared" ca="1" si="48"/>
        <v>79259.897565696359</v>
      </c>
      <c r="M158" s="139">
        <f t="shared" ca="1" si="49"/>
        <v>2000000</v>
      </c>
      <c r="N158" s="77">
        <f t="shared" ca="1" si="50"/>
        <v>0</v>
      </c>
      <c r="O158" s="137">
        <f t="shared" ca="1" si="51"/>
        <v>0</v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8" t="s">
        <v>283</v>
      </c>
      <c r="B167" s="260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64"/>
      <c r="B168" s="266"/>
      <c r="C168" s="136">
        <f ca="1">SUM(C136:C166)</f>
        <v>46000000</v>
      </c>
      <c r="D168" s="140">
        <f ca="1">SUM(D136:D166)</f>
        <v>46839398.108546652</v>
      </c>
      <c r="E168" s="79">
        <f ca="1">IFERROR(F168 / (SUM($C136:$C166) / COUNT($C136:$C166)), 0)</f>
        <v>0.41969905427332771</v>
      </c>
      <c r="F168" s="138">
        <f ca="1">SUM(F136:F166)</f>
        <v>839398.10854665539</v>
      </c>
      <c r="G168" s="140">
        <f ca="1">SUM(G136:G166)</f>
        <v>46553393.520559222</v>
      </c>
      <c r="H168" s="79">
        <f ca="1">IFERROR(I168 / (SUM($C136:$C166) / COUNT($C136:$C166)), 0)</f>
        <v>0.2766967602796167</v>
      </c>
      <c r="I168" s="138">
        <f ca="1">SUM(I136:I166)</f>
        <v>553393.52055923338</v>
      </c>
      <c r="J168" s="140">
        <f ca="1">SUM(J136:J166)</f>
        <v>46462802.568866953</v>
      </c>
      <c r="K168" s="79">
        <f ca="1">IFERROR(L168 / (SUM($C136:$C166) / COUNT($C136:$C166)), 0)</f>
        <v>0.23140128443347791</v>
      </c>
      <c r="L168" s="138">
        <f ca="1">SUM(L136:L166)</f>
        <v>462802.56886695581</v>
      </c>
      <c r="M168" s="140">
        <f ca="1">SUM(M136:M166)</f>
        <v>45992131.610629745</v>
      </c>
      <c r="N168" s="79">
        <f ca="1">IFERROR(O168 / (SUM($C136:$C166) / COUNT($C136:$C166)), 0)</f>
        <v>-3.9341946851295176E-3</v>
      </c>
      <c r="O168" s="138">
        <f ca="1">SUM(O136:O166)</f>
        <v>-7868.3893702590358</v>
      </c>
    </row>
    <row r="170" spans="1:15" ht="16.5" customHeight="1" thickBot="1"/>
    <row r="171" spans="1:15" ht="16.5" customHeight="1" thickBot="1">
      <c r="A171" s="249" t="str">
        <f>TEXT(투자전략!$G$1, "[$-ko-KR]yyyy년 mm월 ") &amp; "[엽전코인] 전일대비 상승률 Bottom20 월말결산"</f>
        <v>2021년 09월 [엽전코인] 전일대비 상승률 Bottom20 월말결산</v>
      </c>
      <c r="B171" s="250"/>
      <c r="C171" s="250"/>
      <c r="D171" s="250"/>
      <c r="E171" s="250"/>
      <c r="F171" s="250"/>
      <c r="G171" s="250"/>
      <c r="H171" s="250"/>
      <c r="I171" s="250"/>
      <c r="J171" s="250"/>
      <c r="K171" s="250"/>
      <c r="L171" s="250"/>
      <c r="M171" s="250"/>
      <c r="N171" s="250"/>
      <c r="O171" s="251"/>
    </row>
    <row r="172" spans="1:15" ht="16.5" customHeight="1" thickBot="1">
      <c r="A172" s="310" t="s">
        <v>284</v>
      </c>
      <c r="B172" s="264" t="s">
        <v>282</v>
      </c>
      <c r="C172" s="266"/>
      <c r="D172" s="264" t="s">
        <v>274</v>
      </c>
      <c r="E172" s="265"/>
      <c r="F172" s="266"/>
      <c r="G172" s="264" t="s">
        <v>275</v>
      </c>
      <c r="H172" s="265"/>
      <c r="I172" s="266"/>
      <c r="J172" s="264" t="s">
        <v>276</v>
      </c>
      <c r="K172" s="265"/>
      <c r="L172" s="266"/>
      <c r="M172" s="264" t="s">
        <v>277</v>
      </c>
      <c r="N172" s="265"/>
      <c r="O172" s="266"/>
    </row>
    <row r="173" spans="1:15" ht="16.5" customHeight="1" thickBot="1">
      <c r="A173" s="314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1495159.3817175161</v>
      </c>
      <c r="N186" s="77">
        <f t="shared" ca="1" si="63"/>
        <v>-6.552538642655234E-2</v>
      </c>
      <c r="O186" s="137">
        <f t="shared" ca="1" si="64"/>
        <v>-104840.61828248375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>
        <f t="shared" ca="1" si="52"/>
        <v>1700000</v>
      </c>
      <c r="D187" s="140">
        <f t="shared" ca="1" si="53"/>
        <v>1717202.4710359022</v>
      </c>
      <c r="E187" s="79">
        <f t="shared" ca="1" si="54"/>
        <v>1.0119100609354167E-2</v>
      </c>
      <c r="F187" s="138">
        <f t="shared" ca="1" si="55"/>
        <v>17202.471035902083</v>
      </c>
      <c r="G187" s="140">
        <f t="shared" ca="1" si="56"/>
        <v>1751675.9507203526</v>
      </c>
      <c r="H187" s="79">
        <f t="shared" ca="1" si="57"/>
        <v>3.0397618070795766E-2</v>
      </c>
      <c r="I187" s="138">
        <f t="shared" ca="1" si="58"/>
        <v>51675.950720352805</v>
      </c>
      <c r="J187" s="140">
        <f t="shared" ca="1" si="59"/>
        <v>1756252.7713233088</v>
      </c>
      <c r="K187" s="79">
        <f t="shared" ca="1" si="60"/>
        <v>3.308986548429925E-2</v>
      </c>
      <c r="L187" s="138">
        <f t="shared" ca="1" si="61"/>
        <v>56252.77132330872</v>
      </c>
      <c r="M187" s="140">
        <f t="shared" ca="1" si="62"/>
        <v>1764193.2194897612</v>
      </c>
      <c r="N187" s="79">
        <f t="shared" ca="1" si="63"/>
        <v>3.7760717346918368E-2</v>
      </c>
      <c r="O187" s="138">
        <f t="shared" ca="1" si="64"/>
        <v>64193.219489761213</v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>
        <f t="shared" ca="1" si="52"/>
        <v>1600000</v>
      </c>
      <c r="D188" s="139">
        <f t="shared" ca="1" si="53"/>
        <v>1609162.866285369</v>
      </c>
      <c r="E188" s="77">
        <f t="shared" ca="1" si="54"/>
        <v>5.7267914283557191E-3</v>
      </c>
      <c r="F188" s="137">
        <f t="shared" ca="1" si="55"/>
        <v>9162.8662853691476</v>
      </c>
      <c r="G188" s="139">
        <f t="shared" ca="1" si="56"/>
        <v>1612879.1668367761</v>
      </c>
      <c r="H188" s="77">
        <f t="shared" ca="1" si="57"/>
        <v>8.0494792729849489E-3</v>
      </c>
      <c r="I188" s="137">
        <f t="shared" ca="1" si="58"/>
        <v>12879.166836775918</v>
      </c>
      <c r="J188" s="139">
        <f t="shared" ca="1" si="59"/>
        <v>1623889.1577574026</v>
      </c>
      <c r="K188" s="77">
        <f t="shared" ca="1" si="60"/>
        <v>1.4930723598376673E-2</v>
      </c>
      <c r="L188" s="137">
        <f t="shared" ca="1" si="61"/>
        <v>23889.157757402678</v>
      </c>
      <c r="M188" s="139">
        <f t="shared" ca="1" si="62"/>
        <v>1636116.5738001799</v>
      </c>
      <c r="N188" s="77">
        <f t="shared" ca="1" si="63"/>
        <v>2.2572858625112442E-2</v>
      </c>
      <c r="O188" s="137">
        <f t="shared" ca="1" si="64"/>
        <v>36116.573800179904</v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>
        <f t="shared" ca="1" si="52"/>
        <v>1600000</v>
      </c>
      <c r="D189" s="139">
        <f t="shared" ca="1" si="53"/>
        <v>1608520.5189711105</v>
      </c>
      <c r="E189" s="77">
        <f t="shared" ca="1" si="54"/>
        <v>5.32532435694405E-3</v>
      </c>
      <c r="F189" s="137">
        <f t="shared" ca="1" si="55"/>
        <v>8520.5189711104813</v>
      </c>
      <c r="G189" s="139">
        <f t="shared" ca="1" si="56"/>
        <v>1602613.9664086681</v>
      </c>
      <c r="H189" s="77">
        <f t="shared" ca="1" si="57"/>
        <v>1.6337290054176236E-3</v>
      </c>
      <c r="I189" s="137">
        <f t="shared" ca="1" si="58"/>
        <v>2613.9664086681983</v>
      </c>
      <c r="J189" s="139">
        <f t="shared" ca="1" si="59"/>
        <v>1611375.1744681469</v>
      </c>
      <c r="K189" s="77">
        <f t="shared" ca="1" si="60"/>
        <v>7.109484042591839E-3</v>
      </c>
      <c r="L189" s="137">
        <f t="shared" ca="1" si="61"/>
        <v>11375.174468146944</v>
      </c>
      <c r="M189" s="139">
        <f t="shared" ca="1" si="62"/>
        <v>1604306.8657054545</v>
      </c>
      <c r="N189" s="77">
        <f t="shared" ca="1" si="63"/>
        <v>2.6917910659090198E-3</v>
      </c>
      <c r="O189" s="137">
        <f t="shared" ca="1" si="64"/>
        <v>4306.8657054544337</v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>
        <f t="shared" ca="1" si="52"/>
        <v>1600000</v>
      </c>
      <c r="D190" s="139">
        <f t="shared" ca="1" si="53"/>
        <v>1604645.0879373108</v>
      </c>
      <c r="E190" s="77">
        <f t="shared" ca="1" si="54"/>
        <v>2.9031799608191414E-3</v>
      </c>
      <c r="F190" s="137">
        <f t="shared" ca="1" si="55"/>
        <v>4645.0879373106263</v>
      </c>
      <c r="G190" s="139">
        <f t="shared" ca="1" si="56"/>
        <v>1587562.6776503469</v>
      </c>
      <c r="H190" s="77">
        <f t="shared" ca="1" si="57"/>
        <v>-7.7733264685331755E-3</v>
      </c>
      <c r="I190" s="137">
        <f t="shared" ca="1" si="58"/>
        <v>-12437.322349653081</v>
      </c>
      <c r="J190" s="139">
        <f t="shared" ca="1" si="59"/>
        <v>1581196.6534823813</v>
      </c>
      <c r="K190" s="77">
        <f t="shared" ca="1" si="60"/>
        <v>-1.1752091573511706E-2</v>
      </c>
      <c r="L190" s="137">
        <f t="shared" ca="1" si="61"/>
        <v>-18803.346517618731</v>
      </c>
      <c r="M190" s="139">
        <f t="shared" ca="1" si="62"/>
        <v>1588574.5486899966</v>
      </c>
      <c r="N190" s="77">
        <f t="shared" ca="1" si="63"/>
        <v>-7.1409070687521291E-3</v>
      </c>
      <c r="O190" s="137">
        <f t="shared" ca="1" si="64"/>
        <v>-11425.451310003407</v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>
        <f t="shared" ca="1" si="52"/>
        <v>1600000</v>
      </c>
      <c r="D191" s="139">
        <f t="shared" ca="1" si="53"/>
        <v>1621888.6381428055</v>
      </c>
      <c r="E191" s="77">
        <f t="shared" ca="1" si="54"/>
        <v>1.3680398839253609E-2</v>
      </c>
      <c r="F191" s="137">
        <f t="shared" ca="1" si="55"/>
        <v>21888.638142805776</v>
      </c>
      <c r="G191" s="139">
        <f t="shared" ca="1" si="56"/>
        <v>1615528.815680203</v>
      </c>
      <c r="H191" s="77">
        <f t="shared" ca="1" si="57"/>
        <v>9.7055098001268669E-3</v>
      </c>
      <c r="I191" s="137">
        <f t="shared" ca="1" si="58"/>
        <v>15528.815680202986</v>
      </c>
      <c r="J191" s="139">
        <f t="shared" ca="1" si="59"/>
        <v>1611868.9332452635</v>
      </c>
      <c r="K191" s="77">
        <f t="shared" ca="1" si="60"/>
        <v>7.4180832782898476E-3</v>
      </c>
      <c r="L191" s="137">
        <f t="shared" ca="1" si="61"/>
        <v>11868.933245263755</v>
      </c>
      <c r="M191" s="139">
        <f t="shared" ca="1" si="62"/>
        <v>1613520.3602545254</v>
      </c>
      <c r="N191" s="77">
        <f t="shared" ca="1" si="63"/>
        <v>8.4502251590782892E-3</v>
      </c>
      <c r="O191" s="137">
        <f t="shared" ca="1" si="64"/>
        <v>13520.360254525265</v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>
        <f t="shared" ca="1" si="52"/>
        <v>1600000</v>
      </c>
      <c r="D192" s="139">
        <f t="shared" ca="1" si="53"/>
        <v>1599765.7971993836</v>
      </c>
      <c r="E192" s="77">
        <f t="shared" ca="1" si="54"/>
        <v>-1.4637675038528921E-4</v>
      </c>
      <c r="F192" s="137">
        <f t="shared" ca="1" si="55"/>
        <v>-234.20280061646304</v>
      </c>
      <c r="G192" s="139">
        <f t="shared" ca="1" si="56"/>
        <v>1600404.2415608091</v>
      </c>
      <c r="H192" s="77">
        <f t="shared" ca="1" si="57"/>
        <v>2.5265097550570821E-4</v>
      </c>
      <c r="I192" s="137">
        <f t="shared" ca="1" si="58"/>
        <v>404.24156080913235</v>
      </c>
      <c r="J192" s="139">
        <f t="shared" ca="1" si="59"/>
        <v>1579184.3529062665</v>
      </c>
      <c r="K192" s="77">
        <f t="shared" ca="1" si="60"/>
        <v>-1.3009779433583463E-2</v>
      </c>
      <c r="L192" s="137">
        <f t="shared" ca="1" si="61"/>
        <v>-20815.64709373354</v>
      </c>
      <c r="M192" s="139">
        <f t="shared" ca="1" si="62"/>
        <v>1588196.8606240174</v>
      </c>
      <c r="N192" s="77">
        <f t="shared" ca="1" si="63"/>
        <v>-7.3769621099890777E-3</v>
      </c>
      <c r="O192" s="137">
        <f t="shared" ca="1" si="64"/>
        <v>-11803.139375982526</v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>
        <f t="shared" ca="1" si="52"/>
        <v>1600000</v>
      </c>
      <c r="D193" s="139">
        <f t="shared" ca="1" si="53"/>
        <v>1506109.1892167341</v>
      </c>
      <c r="E193" s="77">
        <f t="shared" ca="1" si="54"/>
        <v>-5.868175673954109E-2</v>
      </c>
      <c r="F193" s="137">
        <f t="shared" ca="1" si="55"/>
        <v>-93890.810783265755</v>
      </c>
      <c r="G193" s="139">
        <f t="shared" ca="1" si="56"/>
        <v>1448959.383383916</v>
      </c>
      <c r="H193" s="77">
        <f t="shared" ca="1" si="57"/>
        <v>-9.4400385385052618E-2</v>
      </c>
      <c r="I193" s="137">
        <f t="shared" ca="1" si="58"/>
        <v>-151040.61661608421</v>
      </c>
      <c r="J193" s="139">
        <f t="shared" ca="1" si="59"/>
        <v>1402603.2302151371</v>
      </c>
      <c r="K193" s="77">
        <f t="shared" ca="1" si="60"/>
        <v>-0.12337298111553925</v>
      </c>
      <c r="L193" s="137">
        <f t="shared" ca="1" si="61"/>
        <v>-197396.76978486284</v>
      </c>
      <c r="M193" s="139">
        <f t="shared" ca="1" si="62"/>
        <v>1415322.7635279156</v>
      </c>
      <c r="N193" s="77">
        <f t="shared" ca="1" si="63"/>
        <v>-0.1154232727950527</v>
      </c>
      <c r="O193" s="137">
        <f t="shared" ca="1" si="64"/>
        <v>-184677.2364720843</v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>
        <f t="shared" ca="1" si="52"/>
        <v>1800000</v>
      </c>
      <c r="D194" s="139">
        <f t="shared" ca="1" si="53"/>
        <v>1734951.9198488102</v>
      </c>
      <c r="E194" s="77">
        <f t="shared" ca="1" si="54"/>
        <v>-3.6137822306216552E-2</v>
      </c>
      <c r="F194" s="137">
        <f t="shared" ca="1" si="55"/>
        <v>-65048.080151189832</v>
      </c>
      <c r="G194" s="139">
        <f t="shared" ca="1" si="56"/>
        <v>1741353.5942434941</v>
      </c>
      <c r="H194" s="77">
        <f t="shared" ca="1" si="57"/>
        <v>-3.258133653139221E-2</v>
      </c>
      <c r="I194" s="137">
        <f t="shared" ca="1" si="58"/>
        <v>-58646.405756505985</v>
      </c>
      <c r="J194" s="139">
        <f t="shared" ca="1" si="59"/>
        <v>1753490.3473575697</v>
      </c>
      <c r="K194" s="77">
        <f t="shared" ca="1" si="60"/>
        <v>-2.5838695912461199E-2</v>
      </c>
      <c r="L194" s="137">
        <f t="shared" ca="1" si="61"/>
        <v>-46509.652642430163</v>
      </c>
      <c r="M194" s="139">
        <f t="shared" ca="1" si="62"/>
        <v>1627816.3847930015</v>
      </c>
      <c r="N194" s="77">
        <f t="shared" ca="1" si="63"/>
        <v>-9.5657564003888015E-2</v>
      </c>
      <c r="O194" s="137">
        <f t="shared" ca="1" si="64"/>
        <v>-172183.61520699842</v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>
        <f t="shared" ca="1" si="52"/>
        <v>1900000</v>
      </c>
      <c r="D195" s="142">
        <f t="shared" ca="1" si="53"/>
        <v>1897892.2700291793</v>
      </c>
      <c r="E195" s="76">
        <f t="shared" ca="1" si="54"/>
        <v>-1.1093315635897776E-3</v>
      </c>
      <c r="F195" s="141">
        <f t="shared" ca="1" si="55"/>
        <v>-2107.7299708205774</v>
      </c>
      <c r="G195" s="142">
        <f t="shared" ca="1" si="56"/>
        <v>1944966.2635021538</v>
      </c>
      <c r="H195" s="76">
        <f t="shared" ca="1" si="57"/>
        <v>2.3666454474817637E-2</v>
      </c>
      <c r="I195" s="141">
        <f t="shared" ca="1" si="58"/>
        <v>44966.263502153517</v>
      </c>
      <c r="J195" s="142">
        <f t="shared" ca="1" si="59"/>
        <v>1900962.6837942468</v>
      </c>
      <c r="K195" s="76">
        <f t="shared" ca="1" si="60"/>
        <v>5.0667568118237564E-4</v>
      </c>
      <c r="L195" s="141">
        <f t="shared" ca="1" si="61"/>
        <v>962.68379424651312</v>
      </c>
      <c r="M195" s="142">
        <f t="shared" ca="1" si="62"/>
        <v>1940670.7548928801</v>
      </c>
      <c r="N195" s="76">
        <f t="shared" ca="1" si="63"/>
        <v>2.1405660469936909E-2</v>
      </c>
      <c r="O195" s="141">
        <f t="shared" ca="1" si="64"/>
        <v>40670.754892880141</v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>
        <f t="shared" ca="1" si="52"/>
        <v>1800000</v>
      </c>
      <c r="D196" s="139">
        <f t="shared" ca="1" si="53"/>
        <v>1947993.7689192223</v>
      </c>
      <c r="E196" s="77">
        <f t="shared" ca="1" si="54"/>
        <v>8.2218760510678932E-2</v>
      </c>
      <c r="F196" s="137">
        <f t="shared" ca="1" si="55"/>
        <v>147993.76891922206</v>
      </c>
      <c r="G196" s="139">
        <f t="shared" ca="1" si="56"/>
        <v>1856526.6666174419</v>
      </c>
      <c r="H196" s="77">
        <f t="shared" ca="1" si="57"/>
        <v>3.1403703676356615E-2</v>
      </c>
      <c r="I196" s="137">
        <f t="shared" ca="1" si="58"/>
        <v>56526.666617441901</v>
      </c>
      <c r="J196" s="139">
        <f t="shared" ca="1" si="59"/>
        <v>1848007.3013913338</v>
      </c>
      <c r="K196" s="77">
        <f t="shared" ca="1" si="60"/>
        <v>2.6670722995185362E-2</v>
      </c>
      <c r="L196" s="137">
        <f t="shared" ca="1" si="61"/>
        <v>48007.301391333654</v>
      </c>
      <c r="M196" s="139">
        <f t="shared" ca="1" si="62"/>
        <v>1800000</v>
      </c>
      <c r="N196" s="77">
        <f t="shared" ca="1" si="63"/>
        <v>0</v>
      </c>
      <c r="O196" s="137">
        <f t="shared" ca="1" si="64"/>
        <v>0</v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8" t="s">
        <v>283</v>
      </c>
      <c r="B205" s="260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64"/>
      <c r="B206" s="266"/>
      <c r="C206" s="136">
        <f ca="1">SUM(C174:C204)</f>
        <v>37700000</v>
      </c>
      <c r="D206" s="140">
        <f ca="1">SUM(D174:D204)</f>
        <v>38184730.23791077</v>
      </c>
      <c r="E206" s="79">
        <f ca="1">IFERROR(F206 / (SUM($C174:$C204) / COUNT($C174:$C204)), 0)</f>
        <v>0.29572401782354707</v>
      </c>
      <c r="F206" s="138">
        <f ca="1">SUM(F174:F204)</f>
        <v>484730.23791077058</v>
      </c>
      <c r="G206" s="140">
        <f ca="1">SUM(G174:G204)</f>
        <v>38113576.44973518</v>
      </c>
      <c r="H206" s="79">
        <f ca="1">IFERROR(I206 / (SUM($C174:$C204) / COUNT($C174:$C204)), 0)</f>
        <v>0.25231454493128097</v>
      </c>
      <c r="I206" s="138">
        <f ca="1">SUM(I174:I204)</f>
        <v>413576.44973518664</v>
      </c>
      <c r="J206" s="140">
        <f ca="1">SUM(J174:J204)</f>
        <v>38041032.461358711</v>
      </c>
      <c r="K206" s="79">
        <f ca="1">IFERROR(L206 / (SUM($C174:$C204) / COUNT($C174:$C204)), 0)</f>
        <v>0.2080569392904639</v>
      </c>
      <c r="L206" s="138">
        <f ca="1">SUM(L174:L204)</f>
        <v>341032.46135871689</v>
      </c>
      <c r="M206" s="140">
        <f ca="1">SUM(M174:M204)</f>
        <v>37642083.1173338</v>
      </c>
      <c r="N206" s="79">
        <f ca="1">IFERROR(O206 / (SUM($C174:$C204) / COUNT($C174:$C204)), 0)</f>
        <v>-3.5333907196881932E-2</v>
      </c>
      <c r="O206" s="138">
        <f ca="1">SUM(O174:O204)</f>
        <v>-57916.882666193429</v>
      </c>
    </row>
    <row r="208" spans="1:15" ht="16.5" customHeight="1" thickBot="1"/>
    <row r="209" spans="1:15" ht="16.5" customHeight="1" thickBot="1">
      <c r="A209" s="249" t="str">
        <f>TEXT(투자전략!$G$1, "[$-ko-KR]yyyy년 mm월 ") &amp; "[동전코인] 전일대비 상승률 Bottom20 월말결산"</f>
        <v>2021년 09월 [동전코인] 전일대비 상승률 Bottom20 월말결산</v>
      </c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50"/>
      <c r="M209" s="250"/>
      <c r="N209" s="250"/>
      <c r="O209" s="251"/>
    </row>
    <row r="210" spans="1:15" ht="16.5" customHeight="1" thickBot="1">
      <c r="A210" s="310" t="s">
        <v>284</v>
      </c>
      <c r="B210" s="264" t="s">
        <v>282</v>
      </c>
      <c r="C210" s="266"/>
      <c r="D210" s="264" t="s">
        <v>274</v>
      </c>
      <c r="E210" s="265"/>
      <c r="F210" s="266"/>
      <c r="G210" s="264" t="s">
        <v>275</v>
      </c>
      <c r="H210" s="265"/>
      <c r="I210" s="266"/>
      <c r="J210" s="264" t="s">
        <v>276</v>
      </c>
      <c r="K210" s="265"/>
      <c r="L210" s="266"/>
      <c r="M210" s="264" t="s">
        <v>277</v>
      </c>
      <c r="N210" s="265"/>
      <c r="O210" s="266"/>
    </row>
    <row r="211" spans="1:15" ht="16.5" customHeight="1" thickBot="1">
      <c r="A211" s="314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1893667.3379902416</v>
      </c>
      <c r="N224" s="77">
        <f t="shared" ca="1" si="76"/>
        <v>-5.3166331004879198E-2</v>
      </c>
      <c r="O224" s="137">
        <f t="shared" ca="1" si="77"/>
        <v>-106332.66200975841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>
        <f t="shared" ca="1" si="65"/>
        <v>2000000</v>
      </c>
      <c r="D225" s="140">
        <f t="shared" ca="1" si="66"/>
        <v>2024034.6089464682</v>
      </c>
      <c r="E225" s="79">
        <f t="shared" ca="1" si="67"/>
        <v>1.2017304473234213E-2</v>
      </c>
      <c r="F225" s="138">
        <f t="shared" ca="1" si="68"/>
        <v>24034.608946468423</v>
      </c>
      <c r="G225" s="140">
        <f t="shared" ca="1" si="69"/>
        <v>2053505.5935181666</v>
      </c>
      <c r="H225" s="79">
        <f t="shared" ca="1" si="70"/>
        <v>2.6752796759083285E-2</v>
      </c>
      <c r="I225" s="138">
        <f t="shared" ca="1" si="71"/>
        <v>53505.593518166563</v>
      </c>
      <c r="J225" s="140">
        <f t="shared" ca="1" si="72"/>
        <v>2058077.9826065502</v>
      </c>
      <c r="K225" s="79">
        <f t="shared" ca="1" si="73"/>
        <v>2.9038991303275141E-2</v>
      </c>
      <c r="L225" s="138">
        <f t="shared" ca="1" si="74"/>
        <v>58077.982606550293</v>
      </c>
      <c r="M225" s="140">
        <f t="shared" ca="1" si="75"/>
        <v>2072791.4137978635</v>
      </c>
      <c r="N225" s="79">
        <f t="shared" ca="1" si="76"/>
        <v>3.6395706898931859E-2</v>
      </c>
      <c r="O225" s="138">
        <f t="shared" ca="1" si="77"/>
        <v>72791.413797863715</v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>
        <f t="shared" ca="1" si="65"/>
        <v>2000000</v>
      </c>
      <c r="D226" s="139">
        <f t="shared" ca="1" si="66"/>
        <v>2006283.4524182903</v>
      </c>
      <c r="E226" s="77">
        <f t="shared" ca="1" si="67"/>
        <v>3.1417262091451318E-3</v>
      </c>
      <c r="F226" s="137">
        <f t="shared" ca="1" si="68"/>
        <v>6283.4524182902605</v>
      </c>
      <c r="G226" s="139">
        <f t="shared" ca="1" si="69"/>
        <v>2014408.2585701307</v>
      </c>
      <c r="H226" s="77">
        <f t="shared" ca="1" si="70"/>
        <v>7.2041292850653863E-3</v>
      </c>
      <c r="I226" s="137">
        <f t="shared" ca="1" si="71"/>
        <v>14408.258570130769</v>
      </c>
      <c r="J226" s="139">
        <f t="shared" ca="1" si="72"/>
        <v>2029728.2757009857</v>
      </c>
      <c r="K226" s="77">
        <f t="shared" ca="1" si="73"/>
        <v>1.4864137850492726E-2</v>
      </c>
      <c r="L226" s="137">
        <f t="shared" ca="1" si="74"/>
        <v>29728.275700985454</v>
      </c>
      <c r="M226" s="139">
        <f t="shared" ca="1" si="75"/>
        <v>2047231.1694437168</v>
      </c>
      <c r="N226" s="77">
        <f t="shared" ca="1" si="76"/>
        <v>2.3615584721858377E-2</v>
      </c>
      <c r="O226" s="137">
        <f t="shared" ca="1" si="77"/>
        <v>47231.169443716768</v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>
        <f t="shared" ca="1" si="65"/>
        <v>2000000</v>
      </c>
      <c r="D227" s="139">
        <f t="shared" ca="1" si="66"/>
        <v>2001229.6198440862</v>
      </c>
      <c r="E227" s="77">
        <f t="shared" ca="1" si="67"/>
        <v>6.1480992204302127E-4</v>
      </c>
      <c r="F227" s="137">
        <f t="shared" ca="1" si="68"/>
        <v>1229.6198440860428</v>
      </c>
      <c r="G227" s="139">
        <f t="shared" ca="1" si="69"/>
        <v>2012014.3077616876</v>
      </c>
      <c r="H227" s="77">
        <f t="shared" ca="1" si="70"/>
        <v>6.0071538808437967E-3</v>
      </c>
      <c r="I227" s="137">
        <f t="shared" ca="1" si="71"/>
        <v>12014.307761687596</v>
      </c>
      <c r="J227" s="139">
        <f t="shared" ca="1" si="72"/>
        <v>2039653.9257507592</v>
      </c>
      <c r="K227" s="77">
        <f t="shared" ca="1" si="73"/>
        <v>1.9826962875379536E-2</v>
      </c>
      <c r="L227" s="137">
        <f t="shared" ca="1" si="74"/>
        <v>39653.925750759066</v>
      </c>
      <c r="M227" s="139">
        <f t="shared" ca="1" si="75"/>
        <v>2023660.4476917423</v>
      </c>
      <c r="N227" s="77">
        <f t="shared" ca="1" si="76"/>
        <v>1.1830223845871169E-2</v>
      </c>
      <c r="O227" s="137">
        <f t="shared" ca="1" si="77"/>
        <v>23660.447691742338</v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>
        <f t="shared" ca="1" si="65"/>
        <v>2000000</v>
      </c>
      <c r="D228" s="139">
        <f t="shared" ca="1" si="66"/>
        <v>2047022.0686598236</v>
      </c>
      <c r="E228" s="77">
        <f t="shared" ca="1" si="67"/>
        <v>2.3511034329911952E-2</v>
      </c>
      <c r="F228" s="137">
        <f t="shared" ca="1" si="68"/>
        <v>47022.068659823897</v>
      </c>
      <c r="G228" s="139">
        <f t="shared" ca="1" si="69"/>
        <v>2069508.8209227927</v>
      </c>
      <c r="H228" s="77">
        <f t="shared" ca="1" si="70"/>
        <v>3.4754410461396323E-2</v>
      </c>
      <c r="I228" s="137">
        <f t="shared" ca="1" si="71"/>
        <v>69508.820922792627</v>
      </c>
      <c r="J228" s="139">
        <f t="shared" ca="1" si="72"/>
        <v>2055341.6371232469</v>
      </c>
      <c r="K228" s="77">
        <f t="shared" ca="1" si="73"/>
        <v>2.7670818561623355E-2</v>
      </c>
      <c r="L228" s="137">
        <f t="shared" ca="1" si="74"/>
        <v>55341.637123246699</v>
      </c>
      <c r="M228" s="139">
        <f t="shared" ca="1" si="75"/>
        <v>2065741.1675896039</v>
      </c>
      <c r="N228" s="77">
        <f t="shared" ca="1" si="76"/>
        <v>3.2870583794802039E-2</v>
      </c>
      <c r="O228" s="137">
        <f t="shared" ca="1" si="77"/>
        <v>65741.167589604083</v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>
        <f t="shared" ca="1" si="65"/>
        <v>2000000</v>
      </c>
      <c r="D229" s="139">
        <f t="shared" ca="1" si="66"/>
        <v>2014139.346691817</v>
      </c>
      <c r="E229" s="77">
        <f t="shared" ca="1" si="67"/>
        <v>7.0696733459086249E-3</v>
      </c>
      <c r="F229" s="137">
        <f t="shared" ca="1" si="68"/>
        <v>14139.346691817251</v>
      </c>
      <c r="G229" s="139">
        <f t="shared" ca="1" si="69"/>
        <v>2001217.9198949989</v>
      </c>
      <c r="H229" s="77">
        <f t="shared" ca="1" si="70"/>
        <v>6.0895994749934554E-4</v>
      </c>
      <c r="I229" s="137">
        <f t="shared" ca="1" si="71"/>
        <v>1217.9198949986903</v>
      </c>
      <c r="J229" s="139">
        <f t="shared" ca="1" si="72"/>
        <v>1995237.0276654493</v>
      </c>
      <c r="K229" s="77">
        <f t="shared" ca="1" si="73"/>
        <v>-2.3814861672753875E-3</v>
      </c>
      <c r="L229" s="137">
        <f t="shared" ca="1" si="74"/>
        <v>-4762.9723345507755</v>
      </c>
      <c r="M229" s="139">
        <f t="shared" ca="1" si="75"/>
        <v>1996366.3977489679</v>
      </c>
      <c r="N229" s="77">
        <f t="shared" ca="1" si="76"/>
        <v>-1.8168011255161307E-3</v>
      </c>
      <c r="O229" s="137">
        <f t="shared" ca="1" si="77"/>
        <v>-3633.6022510322641</v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>
        <f t="shared" ca="1" si="65"/>
        <v>2000000</v>
      </c>
      <c r="D230" s="139">
        <f t="shared" ca="1" si="66"/>
        <v>1975851.2868691208</v>
      </c>
      <c r="E230" s="77">
        <f t="shared" ca="1" si="67"/>
        <v>-1.2074356565439603E-2</v>
      </c>
      <c r="F230" s="137">
        <f t="shared" ca="1" si="68"/>
        <v>-24148.713130879201</v>
      </c>
      <c r="G230" s="139">
        <f t="shared" ca="1" si="69"/>
        <v>1984761.7219396182</v>
      </c>
      <c r="H230" s="77">
        <f t="shared" ca="1" si="70"/>
        <v>-7.6191390301908832E-3</v>
      </c>
      <c r="I230" s="137">
        <f t="shared" ca="1" si="71"/>
        <v>-15238.278060381766</v>
      </c>
      <c r="J230" s="139">
        <f t="shared" ca="1" si="72"/>
        <v>1945873.6666130058</v>
      </c>
      <c r="K230" s="77">
        <f t="shared" ca="1" si="73"/>
        <v>-2.7063166693497082E-2</v>
      </c>
      <c r="L230" s="137">
        <f t="shared" ca="1" si="74"/>
        <v>-54126.333386994156</v>
      </c>
      <c r="M230" s="139">
        <f t="shared" ca="1" si="75"/>
        <v>1955922.9394536703</v>
      </c>
      <c r="N230" s="77">
        <f t="shared" ca="1" si="76"/>
        <v>-2.2038530273164852E-2</v>
      </c>
      <c r="O230" s="137">
        <f t="shared" ca="1" si="77"/>
        <v>-44077.060546329696</v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>
        <f t="shared" ca="1" si="65"/>
        <v>2000000</v>
      </c>
      <c r="D231" s="139">
        <f t="shared" ca="1" si="66"/>
        <v>1895924.6257329413</v>
      </c>
      <c r="E231" s="77">
        <f t="shared" ca="1" si="67"/>
        <v>-5.2037687133529312E-2</v>
      </c>
      <c r="F231" s="137">
        <f t="shared" ca="1" si="68"/>
        <v>-104075.37426705862</v>
      </c>
      <c r="G231" s="139">
        <f t="shared" ca="1" si="69"/>
        <v>1826529.5803577204</v>
      </c>
      <c r="H231" s="77">
        <f t="shared" ca="1" si="70"/>
        <v>-8.6735209821139858E-2</v>
      </c>
      <c r="I231" s="137">
        <f t="shared" ca="1" si="71"/>
        <v>-173470.41964227968</v>
      </c>
      <c r="J231" s="139">
        <f t="shared" ca="1" si="72"/>
        <v>1759875.5662606298</v>
      </c>
      <c r="K231" s="77">
        <f t="shared" ca="1" si="73"/>
        <v>-0.12006221686968507</v>
      </c>
      <c r="L231" s="137">
        <f t="shared" ca="1" si="74"/>
        <v>-240124.43373937017</v>
      </c>
      <c r="M231" s="139">
        <f t="shared" ca="1" si="75"/>
        <v>1810706.3547325958</v>
      </c>
      <c r="N231" s="77">
        <f t="shared" ca="1" si="76"/>
        <v>-9.4646822633702013E-2</v>
      </c>
      <c r="O231" s="137">
        <f t="shared" ca="1" si="77"/>
        <v>-189293.64526740403</v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>
        <f t="shared" ca="1" si="65"/>
        <v>2000000</v>
      </c>
      <c r="D232" s="139">
        <f t="shared" ca="1" si="66"/>
        <v>1892909.7889471755</v>
      </c>
      <c r="E232" s="77">
        <f t="shared" ca="1" si="67"/>
        <v>-5.3545105526412284E-2</v>
      </c>
      <c r="F232" s="137">
        <f t="shared" ca="1" si="68"/>
        <v>-107090.21105282455</v>
      </c>
      <c r="G232" s="139">
        <f t="shared" ca="1" si="69"/>
        <v>1888574.0333249923</v>
      </c>
      <c r="H232" s="77">
        <f t="shared" ca="1" si="70"/>
        <v>-5.5712983337503894E-2</v>
      </c>
      <c r="I232" s="137">
        <f t="shared" ca="1" si="71"/>
        <v>-111425.96667500777</v>
      </c>
      <c r="J232" s="139">
        <f t="shared" ca="1" si="72"/>
        <v>1909919.7008112126</v>
      </c>
      <c r="K232" s="77">
        <f t="shared" ca="1" si="73"/>
        <v>-4.5040149594393633E-2</v>
      </c>
      <c r="L232" s="137">
        <f t="shared" ca="1" si="74"/>
        <v>-90080.299188787249</v>
      </c>
      <c r="M232" s="139">
        <f t="shared" ca="1" si="75"/>
        <v>1775916.0022479901</v>
      </c>
      <c r="N232" s="77">
        <f t="shared" ca="1" si="76"/>
        <v>-0.11204199887600494</v>
      </c>
      <c r="O232" s="137">
        <f t="shared" ca="1" si="77"/>
        <v>-224083.99775200986</v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>
        <f t="shared" ca="1" si="65"/>
        <v>2000000</v>
      </c>
      <c r="D233" s="142">
        <f t="shared" ca="1" si="66"/>
        <v>2001118.4811200944</v>
      </c>
      <c r="E233" s="76">
        <f t="shared" ca="1" si="67"/>
        <v>5.5924056004716329E-4</v>
      </c>
      <c r="F233" s="141">
        <f t="shared" ca="1" si="68"/>
        <v>1118.4811200943266</v>
      </c>
      <c r="G233" s="142">
        <f t="shared" ca="1" si="69"/>
        <v>2061638.2473192525</v>
      </c>
      <c r="H233" s="76">
        <f t="shared" ca="1" si="70"/>
        <v>3.081912365962635E-2</v>
      </c>
      <c r="I233" s="141">
        <f t="shared" ca="1" si="71"/>
        <v>61638.247319252696</v>
      </c>
      <c r="J233" s="142">
        <f t="shared" ca="1" si="72"/>
        <v>2018616.4298447445</v>
      </c>
      <c r="K233" s="76">
        <f t="shared" ca="1" si="73"/>
        <v>9.3082149223721721E-3</v>
      </c>
      <c r="L233" s="141">
        <f t="shared" ca="1" si="74"/>
        <v>18616.429844744347</v>
      </c>
      <c r="M233" s="142">
        <f t="shared" ca="1" si="75"/>
        <v>2058809.3137652182</v>
      </c>
      <c r="N233" s="76">
        <f t="shared" ca="1" si="76"/>
        <v>2.9404656882609133E-2</v>
      </c>
      <c r="O233" s="141">
        <f t="shared" ca="1" si="77"/>
        <v>58809.31376521827</v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>
        <f t="shared" ca="1" si="65"/>
        <v>2000000</v>
      </c>
      <c r="D234" s="139">
        <f t="shared" ca="1" si="66"/>
        <v>2140899.0000313944</v>
      </c>
      <c r="E234" s="77">
        <f t="shared" ca="1" si="67"/>
        <v>7.0449500015697303E-2</v>
      </c>
      <c r="F234" s="137">
        <f t="shared" ca="1" si="68"/>
        <v>140899.00003139465</v>
      </c>
      <c r="G234" s="139">
        <f t="shared" ca="1" si="69"/>
        <v>2052655.708338222</v>
      </c>
      <c r="H234" s="77">
        <f t="shared" ca="1" si="70"/>
        <v>2.6327854169111081E-2</v>
      </c>
      <c r="I234" s="137">
        <f t="shared" ca="1" si="71"/>
        <v>52655.708338222175</v>
      </c>
      <c r="J234" s="139">
        <f t="shared" ca="1" si="72"/>
        <v>2039258.9302474207</v>
      </c>
      <c r="K234" s="77">
        <f t="shared" ca="1" si="73"/>
        <v>1.9629465123710249E-2</v>
      </c>
      <c r="L234" s="137">
        <f t="shared" ca="1" si="74"/>
        <v>39258.930247420496</v>
      </c>
      <c r="M234" s="139">
        <f t="shared" ca="1" si="75"/>
        <v>2000000</v>
      </c>
      <c r="N234" s="77">
        <f t="shared" ca="1" si="76"/>
        <v>0</v>
      </c>
      <c r="O234" s="137">
        <f t="shared" ca="1" si="77"/>
        <v>0</v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8" t="s">
        <v>283</v>
      </c>
      <c r="B243" s="260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64"/>
      <c r="B244" s="266"/>
      <c r="C244" s="136">
        <f ca="1">SUM(C212:C242)</f>
        <v>46000000</v>
      </c>
      <c r="D244" s="140">
        <f ca="1">SUM(D212:D242)</f>
        <v>46499005.444389939</v>
      </c>
      <c r="E244" s="79">
        <f ca="1">IFERROR(F244 / (SUM($C212:$C242) / COUNT($C212:$C242)), 0)</f>
        <v>0.24950272219496888</v>
      </c>
      <c r="F244" s="138">
        <f ca="1">SUM(F212:F242)</f>
        <v>499005.44438993779</v>
      </c>
      <c r="G244" s="140">
        <f ca="1">SUM(G212:G242)</f>
        <v>46385802.424839713</v>
      </c>
      <c r="H244" s="79">
        <f ca="1">IFERROR(I244 / (SUM($C212:$C242) / COUNT($C212:$C242)), 0)</f>
        <v>0.19290121241985514</v>
      </c>
      <c r="I244" s="138">
        <f ca="1">SUM(I212:I242)</f>
        <v>385802.42483971029</v>
      </c>
      <c r="J244" s="140">
        <f ca="1">SUM(J212:J242)</f>
        <v>46368035.207903869</v>
      </c>
      <c r="K244" s="79">
        <f ca="1">IFERROR(L244 / (SUM($C212:$C242) / COUNT($C212:$C242)), 0)</f>
        <v>0.18401760395193642</v>
      </c>
      <c r="L244" s="138">
        <f ca="1">SUM(L212:L242)</f>
        <v>368035.20790387283</v>
      </c>
      <c r="M244" s="140">
        <f ca="1">SUM(M212:M242)</f>
        <v>45973817.260274932</v>
      </c>
      <c r="N244" s="79">
        <f ca="1">IFERROR(O244 / (SUM($C212:$C242) / COUNT($C212:$C242)), 0)</f>
        <v>-1.309136986253184E-2</v>
      </c>
      <c r="O244" s="138">
        <f ca="1">SUM(O212:O242)</f>
        <v>-26182.739725063679</v>
      </c>
    </row>
    <row r="246" spans="1:15" ht="16.5" customHeight="1" thickBot="1"/>
    <row r="247" spans="1:15" ht="16.5" customHeight="1" thickBot="1">
      <c r="A247" s="249" t="str">
        <f>TEXT(투자전략!$G$1, "[$-ko-KR]yyyy년 mm월 ") &amp; "전일대비 상승률 Bottom20 월말결산"</f>
        <v>2021년 09월 전일대비 상승률 Bottom20 월말결산</v>
      </c>
      <c r="B247" s="250"/>
      <c r="C247" s="250"/>
      <c r="D247" s="250"/>
      <c r="E247" s="250"/>
      <c r="F247" s="250"/>
      <c r="G247" s="250"/>
      <c r="H247" s="250"/>
      <c r="I247" s="250"/>
      <c r="J247" s="250"/>
      <c r="K247" s="250"/>
      <c r="L247" s="250"/>
      <c r="M247" s="250"/>
      <c r="N247" s="250"/>
      <c r="O247" s="251"/>
    </row>
    <row r="248" spans="1:15" ht="16.5" customHeight="1" thickBot="1">
      <c r="A248" s="310" t="s">
        <v>284</v>
      </c>
      <c r="B248" s="264" t="s">
        <v>282</v>
      </c>
      <c r="C248" s="266"/>
      <c r="D248" s="264" t="s">
        <v>274</v>
      </c>
      <c r="E248" s="265"/>
      <c r="F248" s="266"/>
      <c r="G248" s="264" t="s">
        <v>275</v>
      </c>
      <c r="H248" s="265"/>
      <c r="I248" s="266"/>
      <c r="J248" s="264" t="s">
        <v>276</v>
      </c>
      <c r="K248" s="265"/>
      <c r="L248" s="266"/>
      <c r="M248" s="264" t="s">
        <v>277</v>
      </c>
      <c r="N248" s="265"/>
      <c r="O248" s="266"/>
    </row>
    <row r="249" spans="1:15" ht="16.5" customHeight="1" thickBot="1">
      <c r="A249" s="314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1860143.3319657533</v>
      </c>
      <c r="N262" s="77">
        <f t="shared" ca="1" si="89"/>
        <v>-6.9928334017123228E-2</v>
      </c>
      <c r="O262" s="137">
        <f t="shared" ca="1" si="90"/>
        <v>-139856.66803424645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>
        <f t="shared" ca="1" si="78"/>
        <v>2000000</v>
      </c>
      <c r="D263" s="140">
        <f t="shared" ca="1" si="79"/>
        <v>2011591.6867340386</v>
      </c>
      <c r="E263" s="79">
        <f t="shared" ca="1" si="80"/>
        <v>5.795843367019422E-3</v>
      </c>
      <c r="F263" s="138">
        <f t="shared" ca="1" si="81"/>
        <v>11591.686734038842</v>
      </c>
      <c r="G263" s="140">
        <f t="shared" ca="1" si="82"/>
        <v>2045537.8818852608</v>
      </c>
      <c r="H263" s="79">
        <f t="shared" ca="1" si="83"/>
        <v>2.276894094263043E-2</v>
      </c>
      <c r="I263" s="138">
        <f t="shared" ca="1" si="84"/>
        <v>45537.881885260875</v>
      </c>
      <c r="J263" s="140">
        <f t="shared" ca="1" si="85"/>
        <v>2050342.2074415693</v>
      </c>
      <c r="K263" s="79">
        <f t="shared" ca="1" si="86"/>
        <v>2.517110372078471E-2</v>
      </c>
      <c r="L263" s="138">
        <f t="shared" ca="1" si="87"/>
        <v>50342.20744156943</v>
      </c>
      <c r="M263" s="140">
        <f t="shared" ca="1" si="88"/>
        <v>2071541.3186829421</v>
      </c>
      <c r="N263" s="79">
        <f t="shared" ca="1" si="89"/>
        <v>3.5770659341471035E-2</v>
      </c>
      <c r="O263" s="138">
        <f t="shared" ca="1" si="90"/>
        <v>71541.318682942088</v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>
        <f t="shared" ca="1" si="78"/>
        <v>2000000</v>
      </c>
      <c r="D264" s="139">
        <f t="shared" ca="1" si="79"/>
        <v>1979592.0172635664</v>
      </c>
      <c r="E264" s="77">
        <f t="shared" ca="1" si="80"/>
        <v>-1.0203991368216817E-2</v>
      </c>
      <c r="F264" s="137">
        <f t="shared" ca="1" si="81"/>
        <v>-20407.982736433634</v>
      </c>
      <c r="G264" s="139">
        <f t="shared" ca="1" si="82"/>
        <v>1992216.3741955662</v>
      </c>
      <c r="H264" s="77">
        <f t="shared" ca="1" si="83"/>
        <v>-3.8918129022169805E-3</v>
      </c>
      <c r="I264" s="137">
        <f t="shared" ca="1" si="84"/>
        <v>-7783.6258044339602</v>
      </c>
      <c r="J264" s="139">
        <f t="shared" ca="1" si="85"/>
        <v>1998459.4841113519</v>
      </c>
      <c r="K264" s="77">
        <f t="shared" ca="1" si="86"/>
        <v>-7.7025794432404452E-4</v>
      </c>
      <c r="L264" s="137">
        <f t="shared" ca="1" si="87"/>
        <v>-1540.5158886480895</v>
      </c>
      <c r="M264" s="139">
        <f t="shared" ca="1" si="88"/>
        <v>2020624.9602448305</v>
      </c>
      <c r="N264" s="77">
        <f t="shared" ca="1" si="89"/>
        <v>1.031248012241524E-2</v>
      </c>
      <c r="O264" s="137">
        <f t="shared" ca="1" si="90"/>
        <v>20624.960244830469</v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>
        <f t="shared" ca="1" si="78"/>
        <v>2000000</v>
      </c>
      <c r="D265" s="139">
        <f t="shared" ca="1" si="79"/>
        <v>2011710.0606064512</v>
      </c>
      <c r="E265" s="77">
        <f t="shared" ca="1" si="80"/>
        <v>5.8550303032257568E-3</v>
      </c>
      <c r="F265" s="137">
        <f t="shared" ca="1" si="81"/>
        <v>11710.060606451518</v>
      </c>
      <c r="G265" s="139">
        <f t="shared" ca="1" si="82"/>
        <v>2006103.1482551566</v>
      </c>
      <c r="H265" s="77">
        <f t="shared" ca="1" si="83"/>
        <v>3.0515741275781863E-3</v>
      </c>
      <c r="I265" s="137">
        <f t="shared" ca="1" si="84"/>
        <v>6103.1482551563786</v>
      </c>
      <c r="J265" s="139">
        <f t="shared" ca="1" si="85"/>
        <v>2016655.2891169954</v>
      </c>
      <c r="K265" s="77">
        <f t="shared" ca="1" si="86"/>
        <v>8.3276445584977016E-3</v>
      </c>
      <c r="L265" s="137">
        <f t="shared" ca="1" si="87"/>
        <v>16655.289116995402</v>
      </c>
      <c r="M265" s="139">
        <f t="shared" ca="1" si="88"/>
        <v>2001308.2434857076</v>
      </c>
      <c r="N265" s="77">
        <f t="shared" ca="1" si="89"/>
        <v>6.5412174285363225E-4</v>
      </c>
      <c r="O265" s="137">
        <f t="shared" ca="1" si="90"/>
        <v>1308.2434857072667</v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>
        <f t="shared" ca="1" si="78"/>
        <v>2000000</v>
      </c>
      <c r="D266" s="139">
        <f t="shared" ca="1" si="79"/>
        <v>2020018.2446810731</v>
      </c>
      <c r="E266" s="77">
        <f t="shared" ca="1" si="80"/>
        <v>1.0009122340536455E-2</v>
      </c>
      <c r="F266" s="137">
        <f t="shared" ca="1" si="81"/>
        <v>20018.244681072909</v>
      </c>
      <c r="G266" s="139">
        <f t="shared" ca="1" si="82"/>
        <v>1970463.5188476066</v>
      </c>
      <c r="H266" s="77">
        <f t="shared" ca="1" si="83"/>
        <v>-1.4768240576196773E-2</v>
      </c>
      <c r="I266" s="137">
        <f t="shared" ca="1" si="84"/>
        <v>-29536.481152393546</v>
      </c>
      <c r="J266" s="139">
        <f t="shared" ca="1" si="85"/>
        <v>1976395.0573662499</v>
      </c>
      <c r="K266" s="77">
        <f t="shared" ca="1" si="86"/>
        <v>-1.1802471316875023E-2</v>
      </c>
      <c r="L266" s="137">
        <f t="shared" ca="1" si="87"/>
        <v>-23604.942633750044</v>
      </c>
      <c r="M266" s="139">
        <f t="shared" ca="1" si="88"/>
        <v>1990497.2979272834</v>
      </c>
      <c r="N266" s="77">
        <f t="shared" ca="1" si="89"/>
        <v>-4.7513510363582836E-3</v>
      </c>
      <c r="O266" s="137">
        <f t="shared" ca="1" si="90"/>
        <v>-9502.7020727165691</v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>
        <f t="shared" ca="1" si="78"/>
        <v>2000000</v>
      </c>
      <c r="D267" s="139">
        <f t="shared" ca="1" si="79"/>
        <v>2040987.6803449208</v>
      </c>
      <c r="E267" s="77">
        <f t="shared" ca="1" si="80"/>
        <v>2.0493840172460375E-2</v>
      </c>
      <c r="F267" s="137">
        <f t="shared" ca="1" si="81"/>
        <v>40987.680344920751</v>
      </c>
      <c r="G267" s="139">
        <f t="shared" ca="1" si="82"/>
        <v>2042578.7441310615</v>
      </c>
      <c r="H267" s="77">
        <f t="shared" ca="1" si="83"/>
        <v>2.1289372065530811E-2</v>
      </c>
      <c r="I267" s="137">
        <f t="shared" ca="1" si="84"/>
        <v>42578.744131061612</v>
      </c>
      <c r="J267" s="139">
        <f t="shared" ca="1" si="85"/>
        <v>2036749.4082417523</v>
      </c>
      <c r="K267" s="77">
        <f t="shared" ca="1" si="86"/>
        <v>1.8374704120876151E-2</v>
      </c>
      <c r="L267" s="137">
        <f t="shared" ca="1" si="87"/>
        <v>36749.408241752302</v>
      </c>
      <c r="M267" s="139">
        <f t="shared" ca="1" si="88"/>
        <v>2052368.3523355266</v>
      </c>
      <c r="N267" s="77">
        <f t="shared" ca="1" si="89"/>
        <v>2.6184176167763203E-2</v>
      </c>
      <c r="O267" s="137">
        <f t="shared" ca="1" si="90"/>
        <v>52368.352335526404</v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>
        <f t="shared" ca="1" si="78"/>
        <v>2000000</v>
      </c>
      <c r="D268" s="139">
        <f t="shared" ca="1" si="79"/>
        <v>1971177.7149036354</v>
      </c>
      <c r="E268" s="77">
        <f t="shared" ca="1" si="80"/>
        <v>-1.4411142548182376E-2</v>
      </c>
      <c r="F268" s="137">
        <f t="shared" ca="1" si="81"/>
        <v>-28822.285096364751</v>
      </c>
      <c r="G268" s="139">
        <f t="shared" ca="1" si="82"/>
        <v>1977757.210622991</v>
      </c>
      <c r="H268" s="77">
        <f t="shared" ca="1" si="83"/>
        <v>-1.1121394688504491E-2</v>
      </c>
      <c r="I268" s="137">
        <f t="shared" ca="1" si="84"/>
        <v>-22242.789377008987</v>
      </c>
      <c r="J268" s="139">
        <f t="shared" ca="1" si="85"/>
        <v>1935272.0899489254</v>
      </c>
      <c r="K268" s="77">
        <f t="shared" ca="1" si="86"/>
        <v>-3.2363955025537225E-2</v>
      </c>
      <c r="L268" s="137">
        <f t="shared" ca="1" si="87"/>
        <v>-64727.910051074447</v>
      </c>
      <c r="M268" s="139">
        <f t="shared" ca="1" si="88"/>
        <v>1947611.1312557557</v>
      </c>
      <c r="N268" s="77">
        <f t="shared" ca="1" si="89"/>
        <v>-2.6194434372122256E-2</v>
      </c>
      <c r="O268" s="137">
        <f t="shared" ca="1" si="90"/>
        <v>-52388.868744244508</v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>
        <f t="shared" ca="1" si="78"/>
        <v>2000000</v>
      </c>
      <c r="D269" s="139">
        <f t="shared" ca="1" si="79"/>
        <v>1881916.1811585817</v>
      </c>
      <c r="E269" s="77">
        <f t="shared" ca="1" si="80"/>
        <v>-5.9041909420709068E-2</v>
      </c>
      <c r="F269" s="137">
        <f t="shared" ca="1" si="81"/>
        <v>-118083.81884141812</v>
      </c>
      <c r="G269" s="139">
        <f t="shared" ca="1" si="82"/>
        <v>1812014.8221870577</v>
      </c>
      <c r="H269" s="77">
        <f t="shared" ca="1" si="83"/>
        <v>-9.3992588906471081E-2</v>
      </c>
      <c r="I269" s="137">
        <f t="shared" ca="1" si="84"/>
        <v>-187985.17781294219</v>
      </c>
      <c r="J269" s="139">
        <f t="shared" ca="1" si="85"/>
        <v>1747663.7270743942</v>
      </c>
      <c r="K269" s="77">
        <f t="shared" ca="1" si="86"/>
        <v>-0.12616813646280287</v>
      </c>
      <c r="L269" s="137">
        <f t="shared" ca="1" si="87"/>
        <v>-252336.27292560571</v>
      </c>
      <c r="M269" s="139">
        <f t="shared" ca="1" si="88"/>
        <v>1791125.2993070993</v>
      </c>
      <c r="N269" s="77">
        <f t="shared" ca="1" si="89"/>
        <v>-0.10443735034645027</v>
      </c>
      <c r="O269" s="137">
        <f t="shared" ca="1" si="90"/>
        <v>-208874.70069290054</v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>
        <f t="shared" ca="1" si="78"/>
        <v>2000000</v>
      </c>
      <c r="D270" s="139">
        <f t="shared" ca="1" si="79"/>
        <v>1899351.5165172666</v>
      </c>
      <c r="E270" s="77">
        <f t="shared" ca="1" si="80"/>
        <v>-5.0324241741366627E-2</v>
      </c>
      <c r="F270" s="137">
        <f t="shared" ca="1" si="81"/>
        <v>-100648.48348273325</v>
      </c>
      <c r="G270" s="139">
        <f t="shared" ca="1" si="82"/>
        <v>1910999.1753725908</v>
      </c>
      <c r="H270" s="77">
        <f t="shared" ca="1" si="83"/>
        <v>-4.4500412313704593E-2</v>
      </c>
      <c r="I270" s="137">
        <f t="shared" ca="1" si="84"/>
        <v>-89000.824627409194</v>
      </c>
      <c r="J270" s="139">
        <f t="shared" ca="1" si="85"/>
        <v>1940363.102550396</v>
      </c>
      <c r="K270" s="77">
        <f t="shared" ca="1" si="86"/>
        <v>-2.9818448724801959E-2</v>
      </c>
      <c r="L270" s="137">
        <f t="shared" ca="1" si="87"/>
        <v>-59636.897449603915</v>
      </c>
      <c r="M270" s="139">
        <f t="shared" ca="1" si="88"/>
        <v>1770153.4566490185</v>
      </c>
      <c r="N270" s="77">
        <f t="shared" ca="1" si="89"/>
        <v>-0.11492327167549074</v>
      </c>
      <c r="O270" s="137">
        <f t="shared" ca="1" si="90"/>
        <v>-229846.54335098152</v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>
        <f t="shared" ca="1" si="78"/>
        <v>2000000</v>
      </c>
      <c r="D271" s="142">
        <f t="shared" ca="1" si="79"/>
        <v>1996808.5203187128</v>
      </c>
      <c r="E271" s="76">
        <f t="shared" ca="1" si="80"/>
        <v>-1.595739840643505E-3</v>
      </c>
      <c r="F271" s="141">
        <f t="shared" ca="1" si="81"/>
        <v>-3191.4796812870109</v>
      </c>
      <c r="G271" s="142">
        <f t="shared" ca="1" si="82"/>
        <v>2062594.6542737004</v>
      </c>
      <c r="H271" s="76">
        <f t="shared" ca="1" si="83"/>
        <v>3.1297327136850128E-2</v>
      </c>
      <c r="I271" s="141">
        <f t="shared" ca="1" si="84"/>
        <v>62594.65427370026</v>
      </c>
      <c r="J271" s="142">
        <f t="shared" ca="1" si="85"/>
        <v>2015021.4157300822</v>
      </c>
      <c r="K271" s="76">
        <f t="shared" ca="1" si="86"/>
        <v>7.5107078650410762E-3</v>
      </c>
      <c r="L271" s="141">
        <f t="shared" ca="1" si="87"/>
        <v>15021.415730082152</v>
      </c>
      <c r="M271" s="142">
        <f t="shared" ca="1" si="88"/>
        <v>2053196.5265801321</v>
      </c>
      <c r="N271" s="76">
        <f t="shared" ca="1" si="89"/>
        <v>2.6598263290066003E-2</v>
      </c>
      <c r="O271" s="141">
        <f t="shared" ca="1" si="90"/>
        <v>53196.526580132013</v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>
        <f t="shared" ca="1" si="78"/>
        <v>2000000</v>
      </c>
      <c r="D272" s="139">
        <f t="shared" ca="1" si="79"/>
        <v>2151038.031162913</v>
      </c>
      <c r="E272" s="77">
        <f t="shared" ca="1" si="80"/>
        <v>7.5519015581456503E-2</v>
      </c>
      <c r="F272" s="137">
        <f t="shared" ca="1" si="81"/>
        <v>151038.03116291296</v>
      </c>
      <c r="G272" s="139">
        <f t="shared" ca="1" si="82"/>
        <v>2058708.7346653198</v>
      </c>
      <c r="H272" s="77">
        <f t="shared" ca="1" si="83"/>
        <v>2.9354367332659847E-2</v>
      </c>
      <c r="I272" s="137">
        <f t="shared" ca="1" si="84"/>
        <v>58708.734665319702</v>
      </c>
      <c r="J272" s="139">
        <f t="shared" ca="1" si="85"/>
        <v>2045369.7623892934</v>
      </c>
      <c r="K272" s="77">
        <f t="shared" ca="1" si="86"/>
        <v>2.2684881194646782E-2</v>
      </c>
      <c r="L272" s="137">
        <f t="shared" ca="1" si="87"/>
        <v>45369.762389293581</v>
      </c>
      <c r="M272" s="139">
        <f t="shared" ca="1" si="88"/>
        <v>2000000</v>
      </c>
      <c r="N272" s="77">
        <f t="shared" ca="1" si="89"/>
        <v>0</v>
      </c>
      <c r="O272" s="137">
        <f t="shared" ca="1" si="90"/>
        <v>0</v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8" t="s">
        <v>283</v>
      </c>
      <c r="B281" s="260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64"/>
      <c r="B282" s="266"/>
      <c r="C282" s="136">
        <f ca="1">SUM(C250:C280)</f>
        <v>46000000</v>
      </c>
      <c r="D282" s="140">
        <f ca="1">SUM(D250:D280)</f>
        <v>46160824.382447705</v>
      </c>
      <c r="E282" s="79">
        <f ca="1">IFERROR(F282 / (SUM($C250:$C280) / COUNT($C250:$C280)), 0)</f>
        <v>8.0412191223855109E-2</v>
      </c>
      <c r="F282" s="138">
        <f ca="1">SUM(F250:F280)</f>
        <v>160824.38244771023</v>
      </c>
      <c r="G282" s="140">
        <f ca="1">SUM(G250:G280)</f>
        <v>46005380.877381168</v>
      </c>
      <c r="H282" s="79">
        <f ca="1">IFERROR(I282 / (SUM($C250:$C280) / COUNT($C250:$C280)), 0)</f>
        <v>2.6904386905832797E-3</v>
      </c>
      <c r="I282" s="138">
        <f ca="1">SUM(I250:I280)</f>
        <v>5380.8773811665596</v>
      </c>
      <c r="J282" s="140">
        <f ca="1">SUM(J250:J280)</f>
        <v>45951461.633515716</v>
      </c>
      <c r="K282" s="79">
        <f ca="1">IFERROR(L282 / (SUM($C250:$C280) / COUNT($C250:$C280)), 0)</f>
        <v>-2.4269183242136852E-2</v>
      </c>
      <c r="L282" s="138">
        <f ca="1">SUM(L250:L280)</f>
        <v>-48538.366484273705</v>
      </c>
      <c r="M282" s="140">
        <f ca="1">SUM(M250:M280)</f>
        <v>45641086.054080792</v>
      </c>
      <c r="N282" s="79">
        <f ca="1">IFERROR(O282 / (SUM($C250:$C280) / COUNT($C250:$C280)), 0)</f>
        <v>-0.17945697295960536</v>
      </c>
      <c r="O282" s="138">
        <f ca="1">SUM(O250:O280)</f>
        <v>-358913.94591921073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345" priority="323">
      <formula>$E$54 &gt; 0</formula>
    </cfRule>
    <cfRule type="expression" dxfId="4344" priority="324">
      <formula>$E$54 = 0</formula>
    </cfRule>
    <cfRule type="expression" dxfId="4343" priority="325">
      <formula>$E$54 &lt; 0</formula>
    </cfRule>
  </conditionalFormatting>
  <conditionalFormatting sqref="G20:I21 H54:I54">
    <cfRule type="expression" dxfId="4342" priority="320">
      <formula>$H$54 &gt; 0</formula>
    </cfRule>
    <cfRule type="expression" dxfId="4341" priority="321">
      <formula>$H$54 = 0</formula>
    </cfRule>
    <cfRule type="expression" dxfId="4340" priority="322">
      <formula>$H$54 &lt; 0</formula>
    </cfRule>
  </conditionalFormatting>
  <conditionalFormatting sqref="J20:L21 K54:L54">
    <cfRule type="expression" dxfId="4339" priority="317">
      <formula>$K$54 &gt; 0</formula>
    </cfRule>
    <cfRule type="expression" dxfId="4338" priority="318">
      <formula>$K$54 = 0</formula>
    </cfRule>
    <cfRule type="expression" dxfId="4337" priority="319">
      <formula>$K$54 &lt; 0</formula>
    </cfRule>
  </conditionalFormatting>
  <conditionalFormatting sqref="M20:O21 N54:O54">
    <cfRule type="expression" dxfId="4336" priority="314">
      <formula>$N$54 &gt; 0</formula>
    </cfRule>
    <cfRule type="expression" dxfId="4335" priority="315">
      <formula>$N$54 = 0</formula>
    </cfRule>
    <cfRule type="expression" dxfId="4334" priority="316">
      <formula>$N$54 &lt; 0</formula>
    </cfRule>
  </conditionalFormatting>
  <conditionalFormatting sqref="D22:F52">
    <cfRule type="expression" dxfId="4333" priority="299">
      <formula>AND($E22 &gt; 0, ISNUMBER($E22))</formula>
    </cfRule>
    <cfRule type="expression" dxfId="4332" priority="300">
      <formula>AND($E22 = 0, ISNUMBER($E22))</formula>
    </cfRule>
    <cfRule type="expression" dxfId="4331" priority="301">
      <formula>AND($E22 &lt; 0, ISNUMBER($E22))</formula>
    </cfRule>
  </conditionalFormatting>
  <conditionalFormatting sqref="G22:I52">
    <cfRule type="expression" dxfId="4330" priority="296">
      <formula>AND($H22 &gt; 0, ISNUMBER($H22))</formula>
    </cfRule>
    <cfRule type="expression" dxfId="4329" priority="297">
      <formula>AND($H22 = 0, ISNUMBER($H22))</formula>
    </cfRule>
    <cfRule type="expression" dxfId="4328" priority="298">
      <formula>AND($H22 &lt; 0, ISNUMBER($H22))</formula>
    </cfRule>
  </conditionalFormatting>
  <conditionalFormatting sqref="J22:L52">
    <cfRule type="expression" dxfId="4327" priority="293">
      <formula>AND($K22 &gt; 0, ISNUMBER($K22))</formula>
    </cfRule>
    <cfRule type="expression" dxfId="4326" priority="294">
      <formula>AND($K22 = 0, ISNUMBER($K22))</formula>
    </cfRule>
    <cfRule type="expression" dxfId="4325" priority="295">
      <formula>AND($K22 &lt; 0, ISNUMBER($K22))</formula>
    </cfRule>
  </conditionalFormatting>
  <conditionalFormatting sqref="M22:O52">
    <cfRule type="expression" dxfId="4324" priority="290">
      <formula>AND($N22 &gt; 0, ISNUMBER($N22))</formula>
    </cfRule>
    <cfRule type="expression" dxfId="4323" priority="291">
      <formula>AND($N22 = 0, ISNUMBER($N22))</formula>
    </cfRule>
    <cfRule type="expression" dxfId="4322" priority="292">
      <formula>AND($N22 &lt; 0, ISNUMBER($N22))</formula>
    </cfRule>
  </conditionalFormatting>
  <conditionalFormatting sqref="D58:F59 E92:F92">
    <cfRule type="expression" dxfId="4321" priority="287">
      <formula>$E$92 &gt; 0</formula>
    </cfRule>
    <cfRule type="expression" dxfId="4320" priority="288">
      <formula>$E$92 = 0</formula>
    </cfRule>
    <cfRule type="expression" dxfId="4319" priority="289">
      <formula>$E$92 &lt; 0</formula>
    </cfRule>
  </conditionalFormatting>
  <conditionalFormatting sqref="G58:I59 H92:I92">
    <cfRule type="expression" dxfId="4318" priority="284">
      <formula>$H$92 &gt; 0</formula>
    </cfRule>
    <cfRule type="expression" dxfId="4317" priority="285">
      <formula>$H$92 = 0</formula>
    </cfRule>
    <cfRule type="expression" dxfId="4316" priority="286">
      <formula>$H$92 &lt; 0</formula>
    </cfRule>
  </conditionalFormatting>
  <conditionalFormatting sqref="J58:L59 K92:L92">
    <cfRule type="expression" dxfId="4315" priority="281">
      <formula>$K$92 &gt; 0</formula>
    </cfRule>
    <cfRule type="expression" dxfId="4314" priority="282">
      <formula>$K$92 = 0</formula>
    </cfRule>
    <cfRule type="expression" dxfId="4313" priority="283">
      <formula>$K$92 &lt; 0</formula>
    </cfRule>
  </conditionalFormatting>
  <conditionalFormatting sqref="M58:O59 N92:O92">
    <cfRule type="expression" dxfId="4312" priority="278">
      <formula>$N$92 &gt; 0</formula>
    </cfRule>
    <cfRule type="expression" dxfId="4311" priority="279">
      <formula>$N$92 = 0</formula>
    </cfRule>
    <cfRule type="expression" dxfId="4310" priority="280">
      <formula>$N$92 &lt; 0</formula>
    </cfRule>
  </conditionalFormatting>
  <conditionalFormatting sqref="D60:F90">
    <cfRule type="expression" dxfId="4309" priority="275">
      <formula>AND($E60 &gt; 0, ISNUMBER($E60))</formula>
    </cfRule>
    <cfRule type="expression" dxfId="4308" priority="276">
      <formula>AND($E60 = 0, ISNUMBER($E60))</formula>
    </cfRule>
    <cfRule type="expression" dxfId="4307" priority="277">
      <formula>AND($E60 &lt; 0, ISNUMBER($E60))</formula>
    </cfRule>
  </conditionalFormatting>
  <conditionalFormatting sqref="G60:I90">
    <cfRule type="expression" dxfId="4306" priority="272">
      <formula>AND($H60 &gt; 0, ISNUMBER($H60))</formula>
    </cfRule>
    <cfRule type="expression" dxfId="4305" priority="273">
      <formula>AND($H60 = 0, ISNUMBER($H60))</formula>
    </cfRule>
    <cfRule type="expression" dxfId="4304" priority="274">
      <formula>AND($H60 &lt; 0, ISNUMBER($H60))</formula>
    </cfRule>
  </conditionalFormatting>
  <conditionalFormatting sqref="J60:L90">
    <cfRule type="expression" dxfId="4303" priority="269">
      <formula>AND($K60 &gt; 0, ISNUMBER($K60))</formula>
    </cfRule>
    <cfRule type="expression" dxfId="4302" priority="270">
      <formula>AND($K60 = 0, ISNUMBER($K60))</formula>
    </cfRule>
    <cfRule type="expression" dxfId="4301" priority="271">
      <formula>AND($K60 &lt; 0, ISNUMBER($K60))</formula>
    </cfRule>
  </conditionalFormatting>
  <conditionalFormatting sqref="M60:O90">
    <cfRule type="expression" dxfId="4300" priority="266">
      <formula>AND($N60 &gt; 0, ISNUMBER($N60))</formula>
    </cfRule>
    <cfRule type="expression" dxfId="4299" priority="267">
      <formula>AND($N60 = 0, ISNUMBER($N60))</formula>
    </cfRule>
    <cfRule type="expression" dxfId="4298" priority="268">
      <formula>AND($N60 &lt; 0, ISNUMBER($N60))</formula>
    </cfRule>
  </conditionalFormatting>
  <conditionalFormatting sqref="D96:F97 E130:F130">
    <cfRule type="expression" dxfId="4297" priority="263">
      <formula>$E$130 &gt; 0</formula>
    </cfRule>
    <cfRule type="expression" dxfId="4296" priority="264">
      <formula>$E$130 = 0</formula>
    </cfRule>
    <cfRule type="expression" dxfId="4295" priority="265">
      <formula>$E$130 &lt; 0</formula>
    </cfRule>
  </conditionalFormatting>
  <conditionalFormatting sqref="G96:I97 H130:I130">
    <cfRule type="expression" dxfId="4294" priority="260">
      <formula>$H$130 &gt; 0</formula>
    </cfRule>
    <cfRule type="expression" dxfId="4293" priority="261">
      <formula>$H$130 = 0</formula>
    </cfRule>
    <cfRule type="expression" dxfId="4292" priority="262">
      <formula>$H$130 &lt; 0</formula>
    </cfRule>
  </conditionalFormatting>
  <conditionalFormatting sqref="J96:L97 K130:L130">
    <cfRule type="expression" dxfId="4291" priority="257">
      <formula>$K$130 &gt; 0</formula>
    </cfRule>
    <cfRule type="expression" dxfId="4290" priority="258">
      <formula>$K$130 = 0</formula>
    </cfRule>
    <cfRule type="expression" dxfId="4289" priority="259">
      <formula>$K$130 &lt; 0</formula>
    </cfRule>
  </conditionalFormatting>
  <conditionalFormatting sqref="M96:O97 N130:O130">
    <cfRule type="expression" dxfId="4288" priority="254">
      <formula>$N$130 &gt; 0</formula>
    </cfRule>
    <cfRule type="expression" dxfId="4287" priority="255">
      <formula>$N$130 = 0</formula>
    </cfRule>
    <cfRule type="expression" dxfId="4286" priority="256">
      <formula>$N$130 &lt; 0</formula>
    </cfRule>
  </conditionalFormatting>
  <conditionalFormatting sqref="D98:F128">
    <cfRule type="expression" dxfId="4285" priority="251">
      <formula>AND($E98 &gt; 0, ISNUMBER($E98))</formula>
    </cfRule>
    <cfRule type="expression" dxfId="4284" priority="252">
      <formula>AND($E98 = 0, ISNUMBER($E98))</formula>
    </cfRule>
    <cfRule type="expression" dxfId="4283" priority="253">
      <formula>AND($E98 &lt; 0, ISNUMBER($E98))</formula>
    </cfRule>
  </conditionalFormatting>
  <conditionalFormatting sqref="G98:I128">
    <cfRule type="expression" dxfId="4282" priority="248">
      <formula>AND($H98 &gt; 0, ISNUMBER($H98))</formula>
    </cfRule>
    <cfRule type="expression" dxfId="4281" priority="249">
      <formula>AND($H98 = 0, ISNUMBER($H98))</formula>
    </cfRule>
    <cfRule type="expression" dxfId="4280" priority="250">
      <formula>AND($H98 &lt; 0, ISNUMBER($H98))</formula>
    </cfRule>
  </conditionalFormatting>
  <conditionalFormatting sqref="J98:L128">
    <cfRule type="expression" dxfId="4279" priority="245">
      <formula>AND($K98 &gt; 0, ISNUMBER($K98))</formula>
    </cfRule>
    <cfRule type="expression" dxfId="4278" priority="246">
      <formula>AND($K98 = 0, ISNUMBER($K98))</formula>
    </cfRule>
    <cfRule type="expression" dxfId="4277" priority="247">
      <formula>AND($K98 &lt; 0, ISNUMBER($K98))</formula>
    </cfRule>
  </conditionalFormatting>
  <conditionalFormatting sqref="M98:O128">
    <cfRule type="expression" dxfId="4276" priority="242">
      <formula>AND($N98 &gt; 0, ISNUMBER($N98))</formula>
    </cfRule>
    <cfRule type="expression" dxfId="4275" priority="243">
      <formula>AND($N98 = 0, ISNUMBER($N98))</formula>
    </cfRule>
    <cfRule type="expression" dxfId="4274" priority="244">
      <formula>AND($N98 &lt; 0, ISNUMBER($N98))</formula>
    </cfRule>
  </conditionalFormatting>
  <conditionalFormatting sqref="D134:F135 E168:F168">
    <cfRule type="expression" dxfId="4273" priority="239">
      <formula>$E$168 &gt; 0</formula>
    </cfRule>
    <cfRule type="expression" dxfId="4272" priority="240">
      <formula>$E$168 = 0</formula>
    </cfRule>
    <cfRule type="expression" dxfId="4271" priority="241">
      <formula>$E$168 &lt; 0</formula>
    </cfRule>
  </conditionalFormatting>
  <conditionalFormatting sqref="G134:I135 H168:I168">
    <cfRule type="expression" dxfId="4270" priority="236">
      <formula>$H$168 &gt; 0</formula>
    </cfRule>
    <cfRule type="expression" dxfId="4269" priority="237">
      <formula>$H$168 = 0</formula>
    </cfRule>
    <cfRule type="expression" dxfId="4268" priority="238">
      <formula>$H$168 &lt; 0</formula>
    </cfRule>
  </conditionalFormatting>
  <conditionalFormatting sqref="J134:L135 K168:L168">
    <cfRule type="expression" dxfId="4267" priority="233">
      <formula>$K$168 &gt; 0</formula>
    </cfRule>
    <cfRule type="expression" dxfId="4266" priority="234">
      <formula>$K$168 = 0</formula>
    </cfRule>
    <cfRule type="expression" dxfId="4265" priority="235">
      <formula>$K$168 &lt; 0</formula>
    </cfRule>
  </conditionalFormatting>
  <conditionalFormatting sqref="M134:O135 N168:O168">
    <cfRule type="expression" dxfId="4264" priority="230">
      <formula>$N$168 &gt; 0</formula>
    </cfRule>
    <cfRule type="expression" dxfId="4263" priority="231">
      <formula>$N$168 = 0</formula>
    </cfRule>
    <cfRule type="expression" dxfId="4262" priority="232">
      <formula>$N$168 &lt; 0</formula>
    </cfRule>
  </conditionalFormatting>
  <conditionalFormatting sqref="D136:F166">
    <cfRule type="expression" dxfId="4261" priority="227">
      <formula>AND($E136 &gt; 0, ISNUMBER($E136))</formula>
    </cfRule>
    <cfRule type="expression" dxfId="4260" priority="228">
      <formula>AND($E136 = 0, ISNUMBER($E136))</formula>
    </cfRule>
    <cfRule type="expression" dxfId="4259" priority="229">
      <formula>AND($E136 &lt; 0, ISNUMBER($E136))</formula>
    </cfRule>
  </conditionalFormatting>
  <conditionalFormatting sqref="G136:I166">
    <cfRule type="expression" dxfId="4258" priority="224">
      <formula>AND($H136 &gt; 0, ISNUMBER($H136))</formula>
    </cfRule>
    <cfRule type="expression" dxfId="4257" priority="225">
      <formula>AND($H136 = 0, ISNUMBER($H136))</formula>
    </cfRule>
    <cfRule type="expression" dxfId="4256" priority="226">
      <formula>AND($H136 &lt; 0, ISNUMBER($H136))</formula>
    </cfRule>
  </conditionalFormatting>
  <conditionalFormatting sqref="J136:L166">
    <cfRule type="expression" dxfId="4255" priority="221">
      <formula>AND($K136 &gt; 0, ISNUMBER($K136))</formula>
    </cfRule>
    <cfRule type="expression" dxfId="4254" priority="222">
      <formula>AND($K136 = 0, ISNUMBER($K136))</formula>
    </cfRule>
    <cfRule type="expression" dxfId="4253" priority="223">
      <formula>AND($K136 &lt; 0, ISNUMBER($K136))</formula>
    </cfRule>
  </conditionalFormatting>
  <conditionalFormatting sqref="M136:O166">
    <cfRule type="expression" dxfId="4252" priority="218">
      <formula>AND($N136 &gt; 0, ISNUMBER($N136))</formula>
    </cfRule>
    <cfRule type="expression" dxfId="4251" priority="219">
      <formula>AND($N136 = 0, ISNUMBER($N136))</formula>
    </cfRule>
    <cfRule type="expression" dxfId="4250" priority="220">
      <formula>AND($N136 &lt; 0, ISNUMBER($N136))</formula>
    </cfRule>
  </conditionalFormatting>
  <conditionalFormatting sqref="D172:F173 E206:F206">
    <cfRule type="expression" dxfId="4249" priority="215">
      <formula>$E$206 &gt; 0</formula>
    </cfRule>
    <cfRule type="expression" dxfId="4248" priority="216">
      <formula>$E$206 = 0</formula>
    </cfRule>
    <cfRule type="expression" dxfId="4247" priority="217">
      <formula>$E$206 &lt; 0</formula>
    </cfRule>
  </conditionalFormatting>
  <conditionalFormatting sqref="G172:I173 H206:I206">
    <cfRule type="expression" dxfId="4246" priority="212">
      <formula>$H$206 &gt; 0</formula>
    </cfRule>
    <cfRule type="expression" dxfId="4245" priority="213">
      <formula>$H$206 = 0</formula>
    </cfRule>
    <cfRule type="expression" dxfId="4244" priority="214">
      <formula>$H$206 &lt; 0</formula>
    </cfRule>
  </conditionalFormatting>
  <conditionalFormatting sqref="J172:L173 K206:L206">
    <cfRule type="expression" dxfId="4243" priority="209">
      <formula>$K$206 &gt; 0</formula>
    </cfRule>
    <cfRule type="expression" dxfId="4242" priority="210">
      <formula>$K$206 = 0</formula>
    </cfRule>
    <cfRule type="expression" dxfId="4241" priority="211">
      <formula>$K$206 &lt; 0</formula>
    </cfRule>
  </conditionalFormatting>
  <conditionalFormatting sqref="M172:O173 N206:O206">
    <cfRule type="expression" dxfId="4240" priority="206">
      <formula>$N$206 &gt; 0</formula>
    </cfRule>
    <cfRule type="expression" dxfId="4239" priority="207">
      <formula>$N$206 = 0</formula>
    </cfRule>
    <cfRule type="expression" dxfId="4238" priority="208">
      <formula>$N$206 &lt; 0</formula>
    </cfRule>
  </conditionalFormatting>
  <conditionalFormatting sqref="D174:F204">
    <cfRule type="expression" dxfId="4237" priority="203">
      <formula>AND($E174 &gt; 0, ISNUMBER($E174))</formula>
    </cfRule>
    <cfRule type="expression" dxfId="4236" priority="204">
      <formula>AND($E174 = 0, ISNUMBER($E174))</formula>
    </cfRule>
    <cfRule type="expression" dxfId="4235" priority="205">
      <formula>AND($E174 &lt; 0, ISNUMBER($E174))</formula>
    </cfRule>
  </conditionalFormatting>
  <conditionalFormatting sqref="G174:I204">
    <cfRule type="expression" dxfId="4234" priority="200">
      <formula>AND($H174 &gt; 0, ISNUMBER($H174))</formula>
    </cfRule>
    <cfRule type="expression" dxfId="4233" priority="201">
      <formula>AND($H174 = 0, ISNUMBER($H174))</formula>
    </cfRule>
    <cfRule type="expression" dxfId="4232" priority="202">
      <formula>AND($H174 &lt; 0, ISNUMBER($H174))</formula>
    </cfRule>
  </conditionalFormatting>
  <conditionalFormatting sqref="J174:L204">
    <cfRule type="expression" dxfId="4231" priority="197">
      <formula>AND($K174 &gt; 0, ISNUMBER($K174))</formula>
    </cfRule>
    <cfRule type="expression" dxfId="4230" priority="198">
      <formula>AND($K174 = 0, ISNUMBER($K174))</formula>
    </cfRule>
    <cfRule type="expression" dxfId="4229" priority="199">
      <formula>AND($K174 &lt; 0, ISNUMBER($K174))</formula>
    </cfRule>
  </conditionalFormatting>
  <conditionalFormatting sqref="M174:O204">
    <cfRule type="expression" dxfId="4228" priority="194">
      <formula>AND($N174 &gt; 0, ISNUMBER($N174))</formula>
    </cfRule>
    <cfRule type="expression" dxfId="4227" priority="195">
      <formula>AND($N174 = 0, ISNUMBER($N174))</formula>
    </cfRule>
    <cfRule type="expression" dxfId="4226" priority="196">
      <formula>AND($N174 &lt; 0, ISNUMBER($N174))</formula>
    </cfRule>
  </conditionalFormatting>
  <conditionalFormatting sqref="D210:F211 E244:F244">
    <cfRule type="expression" dxfId="4225" priority="191">
      <formula>$E$244 &gt; 0</formula>
    </cfRule>
    <cfRule type="expression" dxfId="4224" priority="192">
      <formula>$E$244 = 0</formula>
    </cfRule>
    <cfRule type="expression" dxfId="4223" priority="193">
      <formula>$E$244 &lt; 0</formula>
    </cfRule>
  </conditionalFormatting>
  <conditionalFormatting sqref="G210:I211 H244:I244">
    <cfRule type="expression" dxfId="4222" priority="188">
      <formula>$H$244 &gt; 0</formula>
    </cfRule>
    <cfRule type="expression" dxfId="4221" priority="189">
      <formula>$H$244 = 0</formula>
    </cfRule>
    <cfRule type="expression" dxfId="4220" priority="190">
      <formula>$H$244 &lt; 0</formula>
    </cfRule>
  </conditionalFormatting>
  <conditionalFormatting sqref="J210:L211 K244:L244">
    <cfRule type="expression" dxfId="4219" priority="185">
      <formula>$K$244 &gt; 0</formula>
    </cfRule>
    <cfRule type="expression" dxfId="4218" priority="186">
      <formula>$K$244 = 0</formula>
    </cfRule>
    <cfRule type="expression" dxfId="4217" priority="187">
      <formula>$K$244 &lt; 0</formula>
    </cfRule>
  </conditionalFormatting>
  <conditionalFormatting sqref="M210:O211 N244:O244">
    <cfRule type="expression" dxfId="4216" priority="182">
      <formula>$N$244 &gt; 0</formula>
    </cfRule>
    <cfRule type="expression" dxfId="4215" priority="183">
      <formula>$N$244 = 0</formula>
    </cfRule>
    <cfRule type="expression" dxfId="4214" priority="184">
      <formula>$N$244 &lt; 0</formula>
    </cfRule>
  </conditionalFormatting>
  <conditionalFormatting sqref="D212:F242">
    <cfRule type="expression" dxfId="4213" priority="179">
      <formula>AND($E212 &gt; 0, ISNUMBER($E212))</formula>
    </cfRule>
    <cfRule type="expression" dxfId="4212" priority="180">
      <formula>AND($E212 = 0, ISNUMBER($E212))</formula>
    </cfRule>
    <cfRule type="expression" dxfId="4211" priority="181">
      <formula>AND($E212 &lt; 0, ISNUMBER($E212))</formula>
    </cfRule>
  </conditionalFormatting>
  <conditionalFormatting sqref="G212:I242">
    <cfRule type="expression" dxfId="4210" priority="176">
      <formula>AND($H212 &gt; 0, ISNUMBER($H212))</formula>
    </cfRule>
    <cfRule type="expression" dxfId="4209" priority="177">
      <formula>AND($H212 = 0, ISNUMBER($H212))</formula>
    </cfRule>
    <cfRule type="expression" dxfId="4208" priority="178">
      <formula>AND($H212 &lt; 0, ISNUMBER($H212))</formula>
    </cfRule>
  </conditionalFormatting>
  <conditionalFormatting sqref="J212:L242">
    <cfRule type="expression" dxfId="4207" priority="173">
      <formula>AND($K212 &gt; 0, ISNUMBER($K212))</formula>
    </cfRule>
    <cfRule type="expression" dxfId="4206" priority="174">
      <formula>AND($K212 = 0, ISNUMBER($K212))</formula>
    </cfRule>
    <cfRule type="expression" dxfId="4205" priority="175">
      <formula>AND($K212 &lt; 0, ISNUMBER($K212))</formula>
    </cfRule>
  </conditionalFormatting>
  <conditionalFormatting sqref="M212:O242">
    <cfRule type="expression" dxfId="4204" priority="170">
      <formula>AND($N212 &gt; 0, ISNUMBER($N212))</formula>
    </cfRule>
    <cfRule type="expression" dxfId="4203" priority="171">
      <formula>AND($N212 = 0, ISNUMBER($N212))</formula>
    </cfRule>
    <cfRule type="expression" dxfId="4202" priority="172">
      <formula>AND($N212 &lt; 0, ISNUMBER($N212))</formula>
    </cfRule>
  </conditionalFormatting>
  <conditionalFormatting sqref="D248:F249 E282:F282">
    <cfRule type="expression" dxfId="4201" priority="167">
      <formula>$E$282 &gt; 0</formula>
    </cfRule>
    <cfRule type="expression" dxfId="4200" priority="168">
      <formula>$E$282 = 0</formula>
    </cfRule>
    <cfRule type="expression" dxfId="4199" priority="169">
      <formula>$E$282 &lt; 0</formula>
    </cfRule>
  </conditionalFormatting>
  <conditionalFormatting sqref="G248:I249 H282:I282">
    <cfRule type="expression" dxfId="4198" priority="164">
      <formula>$H$282 &gt; 0</formula>
    </cfRule>
    <cfRule type="expression" dxfId="4197" priority="165">
      <formula>$H$282 = 0</formula>
    </cfRule>
    <cfRule type="expression" dxfId="4196" priority="166">
      <formula>$H$282 &lt; 0</formula>
    </cfRule>
  </conditionalFormatting>
  <conditionalFormatting sqref="J248:L249 K282:L282">
    <cfRule type="expression" dxfId="4195" priority="161">
      <formula>$K$282 &gt; 0</formula>
    </cfRule>
    <cfRule type="expression" dxfId="4194" priority="162">
      <formula>$K$282 = 0</formula>
    </cfRule>
    <cfRule type="expression" dxfId="4193" priority="163">
      <formula>$K$282 &lt; 0</formula>
    </cfRule>
  </conditionalFormatting>
  <conditionalFormatting sqref="M248:O249 N282:O282">
    <cfRule type="expression" dxfId="4192" priority="158">
      <formula>$N$282 &gt; 0</formula>
    </cfRule>
    <cfRule type="expression" dxfId="4191" priority="159">
      <formula>$N$282 = 0</formula>
    </cfRule>
    <cfRule type="expression" dxfId="4190" priority="160">
      <formula>$N$282 &lt; 0</formula>
    </cfRule>
  </conditionalFormatting>
  <conditionalFormatting sqref="D250:F280">
    <cfRule type="expression" dxfId="4189" priority="155">
      <formula>AND($E250 &gt; 0, ISNUMBER($E250))</formula>
    </cfRule>
    <cfRule type="expression" dxfId="4188" priority="156">
      <formula>AND($E250 = 0, ISNUMBER($E250))</formula>
    </cfRule>
    <cfRule type="expression" dxfId="4187" priority="157">
      <formula>AND($E250 &lt; 0, ISNUMBER($E250))</formula>
    </cfRule>
  </conditionalFormatting>
  <conditionalFormatting sqref="G250:I280">
    <cfRule type="expression" dxfId="4186" priority="152">
      <formula>AND($H250 &gt; 0, ISNUMBER($H250))</formula>
    </cfRule>
    <cfRule type="expression" dxfId="4185" priority="153">
      <formula>AND($H250 = 0, ISNUMBER($H250))</formula>
    </cfRule>
    <cfRule type="expression" dxfId="4184" priority="154">
      <formula>AND($H250 &lt; 0, ISNUMBER($H250))</formula>
    </cfRule>
  </conditionalFormatting>
  <conditionalFormatting sqref="J250:L280">
    <cfRule type="expression" dxfId="4183" priority="149">
      <formula>AND($K250 &gt; 0, ISNUMBER($K250))</formula>
    </cfRule>
    <cfRule type="expression" dxfId="4182" priority="150">
      <formula>AND($K250 = 0, ISNUMBER($K250))</formula>
    </cfRule>
    <cfRule type="expression" dxfId="4181" priority="151">
      <formula>AND($K250 &lt; 0, ISNUMBER($K250))</formula>
    </cfRule>
  </conditionalFormatting>
  <conditionalFormatting sqref="M250:O280">
    <cfRule type="expression" dxfId="4180" priority="146">
      <formula>AND($N250 &gt; 0, ISNUMBER($N250))</formula>
    </cfRule>
    <cfRule type="expression" dxfId="4179" priority="147">
      <formula>AND($N250 = 0, ISNUMBER($N250))</formula>
    </cfRule>
    <cfRule type="expression" dxfId="4178" priority="148">
      <formula>AND($N250 &lt; 0, ISNUMBER($N250))</formula>
    </cfRule>
  </conditionalFormatting>
  <conditionalFormatting sqref="D5:F6">
    <cfRule type="expression" dxfId="4177" priority="143">
      <formula>$F$130 &gt; 0</formula>
    </cfRule>
    <cfRule type="expression" dxfId="4176" priority="144">
      <formula>$F$130 = 0</formula>
    </cfRule>
    <cfRule type="expression" dxfId="4175" priority="145">
      <formula>$F$130 &lt; 0</formula>
    </cfRule>
  </conditionalFormatting>
  <conditionalFormatting sqref="D7:F8">
    <cfRule type="expression" dxfId="4174" priority="140">
      <formula>$F$206 &gt; 0</formula>
    </cfRule>
    <cfRule type="expression" dxfId="4173" priority="141">
      <formula>$F$206 = 0</formula>
    </cfRule>
    <cfRule type="expression" dxfId="4172" priority="142">
      <formula>$F$206 &lt; 0</formula>
    </cfRule>
  </conditionalFormatting>
  <conditionalFormatting sqref="D9:F10">
    <cfRule type="expression" dxfId="4171" priority="137">
      <formula>$F$244 &gt; 0</formula>
    </cfRule>
    <cfRule type="expression" dxfId="4170" priority="138">
      <formula>$F$244 = 0</formula>
    </cfRule>
    <cfRule type="expression" dxfId="4169" priority="139">
      <formula>$F$244 &lt; 0</formula>
    </cfRule>
  </conditionalFormatting>
  <conditionalFormatting sqref="D11:F12">
    <cfRule type="expression" dxfId="4168" priority="134">
      <formula>$F$168 &gt; 0</formula>
    </cfRule>
    <cfRule type="expression" dxfId="4167" priority="135">
      <formula>$F$168 = 0</formula>
    </cfRule>
    <cfRule type="expression" dxfId="4166" priority="136">
      <formula>$F$168 &lt; 0</formula>
    </cfRule>
  </conditionalFormatting>
  <conditionalFormatting sqref="D13:F14">
    <cfRule type="expression" dxfId="4165" priority="92">
      <formula>$F$282 &gt; 0</formula>
    </cfRule>
    <cfRule type="expression" dxfId="4164" priority="93">
      <formula>$F$282 = 0</formula>
    </cfRule>
    <cfRule type="expression" dxfId="4163" priority="94">
      <formula>$F$282 &lt; 0</formula>
    </cfRule>
  </conditionalFormatting>
  <conditionalFormatting sqref="D15:F16">
    <cfRule type="expression" dxfId="4162" priority="77">
      <formula>$F$54 &gt; 0</formula>
    </cfRule>
    <cfRule type="expression" dxfId="4161" priority="78">
      <formula>$F$54 = 0</formula>
    </cfRule>
    <cfRule type="expression" dxfId="4160" priority="79">
      <formula>$F$54 &lt; 0</formula>
    </cfRule>
  </conditionalFormatting>
  <conditionalFormatting sqref="G5:I6">
    <cfRule type="expression" dxfId="4159" priority="65">
      <formula>$I$130 &gt; 0</formula>
    </cfRule>
    <cfRule type="expression" dxfId="4158" priority="66">
      <formula>$I$130 = 0</formula>
    </cfRule>
    <cfRule type="expression" dxfId="4157" priority="67">
      <formula>$I$130 &lt; 0</formula>
    </cfRule>
  </conditionalFormatting>
  <conditionalFormatting sqref="G7:I8">
    <cfRule type="expression" dxfId="4156" priority="62">
      <formula>$I$206 &gt; 0</formula>
    </cfRule>
    <cfRule type="expression" dxfId="4155" priority="63">
      <formula>$I$206 = 0</formula>
    </cfRule>
    <cfRule type="expression" dxfId="4154" priority="64">
      <formula>$I$206 &lt; 0</formula>
    </cfRule>
  </conditionalFormatting>
  <conditionalFormatting sqref="G9:I10">
    <cfRule type="expression" dxfId="4153" priority="59">
      <formula>$I$244 &gt; 0</formula>
    </cfRule>
    <cfRule type="expression" dxfId="4152" priority="60">
      <formula>$I$244 = 0</formula>
    </cfRule>
    <cfRule type="expression" dxfId="4151" priority="61">
      <formula>$I$244 &lt; 0</formula>
    </cfRule>
  </conditionalFormatting>
  <conditionalFormatting sqref="G11:I12">
    <cfRule type="expression" dxfId="4150" priority="56">
      <formula>$I$168 &gt; 0</formula>
    </cfRule>
    <cfRule type="expression" dxfId="4149" priority="57">
      <formula>$I$168 = 0</formula>
    </cfRule>
    <cfRule type="expression" dxfId="4148" priority="58">
      <formula>$I$168 &lt; 0</formula>
    </cfRule>
  </conditionalFormatting>
  <conditionalFormatting sqref="G13:I14">
    <cfRule type="expression" dxfId="4147" priority="53">
      <formula>$I$282 &gt; 0</formula>
    </cfRule>
    <cfRule type="expression" dxfId="4146" priority="54">
      <formula>$I$282 = 0</formula>
    </cfRule>
    <cfRule type="expression" dxfId="4145" priority="55">
      <formula>$I$282 &lt; 0</formula>
    </cfRule>
  </conditionalFormatting>
  <conditionalFormatting sqref="G15:I16">
    <cfRule type="expression" dxfId="4144" priority="50">
      <formula>$I$54 &gt; 0</formula>
    </cfRule>
    <cfRule type="expression" dxfId="4143" priority="51">
      <formula>$I$54 = 0</formula>
    </cfRule>
    <cfRule type="expression" dxfId="4142" priority="52">
      <formula>$I$54 &lt; 0</formula>
    </cfRule>
  </conditionalFormatting>
  <conditionalFormatting sqref="J5:L6">
    <cfRule type="expression" dxfId="4141" priority="47">
      <formula>$L$130 &gt; 0</formula>
    </cfRule>
    <cfRule type="expression" dxfId="4140" priority="48">
      <formula>$L$130 = 0</formula>
    </cfRule>
    <cfRule type="expression" dxfId="4139" priority="49">
      <formula>$L$130 &lt; 0</formula>
    </cfRule>
  </conditionalFormatting>
  <conditionalFormatting sqref="J7:L8">
    <cfRule type="expression" dxfId="4138" priority="44">
      <formula>$L$206 &gt; 0</formula>
    </cfRule>
    <cfRule type="expression" dxfId="4137" priority="45">
      <formula>$L$206 = 0</formula>
    </cfRule>
    <cfRule type="expression" dxfId="4136" priority="46">
      <formula>$L$206 &lt; 0</formula>
    </cfRule>
  </conditionalFormatting>
  <conditionalFormatting sqref="J9:L10">
    <cfRule type="expression" dxfId="4135" priority="41">
      <formula>$L$244 &gt; 0</formula>
    </cfRule>
    <cfRule type="expression" dxfId="4134" priority="42">
      <formula>$L$244 = 0</formula>
    </cfRule>
    <cfRule type="expression" dxfId="4133" priority="43">
      <formula>$L$244 &lt; 0</formula>
    </cfRule>
  </conditionalFormatting>
  <conditionalFormatting sqref="J11:L12">
    <cfRule type="expression" dxfId="4132" priority="38">
      <formula>$L$168 &gt; 0</formula>
    </cfRule>
    <cfRule type="expression" dxfId="4131" priority="39">
      <formula>$L$168 = 0</formula>
    </cfRule>
    <cfRule type="expression" dxfId="4130" priority="40">
      <formula>$L$168 &lt; 0</formula>
    </cfRule>
  </conditionalFormatting>
  <conditionalFormatting sqref="J13:L14">
    <cfRule type="expression" dxfId="4129" priority="35">
      <formula>$L$282 &gt; 0</formula>
    </cfRule>
    <cfRule type="expression" dxfId="4128" priority="36">
      <formula>$L$282 = 0</formula>
    </cfRule>
    <cfRule type="expression" dxfId="4127" priority="37">
      <formula>$L$282 &lt; 0</formula>
    </cfRule>
  </conditionalFormatting>
  <conditionalFormatting sqref="J15:L16">
    <cfRule type="expression" dxfId="4126" priority="32">
      <formula>$L$54 &gt; 0</formula>
    </cfRule>
    <cfRule type="expression" dxfId="4125" priority="33">
      <formula>$L$54 = 0</formula>
    </cfRule>
    <cfRule type="expression" dxfId="4124" priority="34">
      <formula>$L$54 &lt; 0</formula>
    </cfRule>
  </conditionalFormatting>
  <conditionalFormatting sqref="M5:O6">
    <cfRule type="expression" dxfId="4123" priority="29">
      <formula>$O$130 &gt; 0</formula>
    </cfRule>
    <cfRule type="expression" dxfId="4122" priority="30">
      <formula>$O$130 = 0</formula>
    </cfRule>
    <cfRule type="expression" dxfId="4121" priority="31">
      <formula>$O$130 &lt; 0</formula>
    </cfRule>
  </conditionalFormatting>
  <conditionalFormatting sqref="M7:O8">
    <cfRule type="expression" dxfId="4120" priority="26">
      <formula>$O$206 &gt; 0</formula>
    </cfRule>
    <cfRule type="expression" dxfId="4119" priority="27">
      <formula>$O$206 = 0</formula>
    </cfRule>
    <cfRule type="expression" dxfId="4118" priority="28">
      <formula>$O$206 &lt; 0</formula>
    </cfRule>
  </conditionalFormatting>
  <conditionalFormatting sqref="M9:O10">
    <cfRule type="expression" dxfId="4117" priority="23">
      <formula>$O$244 &gt; 0</formula>
    </cfRule>
    <cfRule type="expression" dxfId="4116" priority="24">
      <formula>$O$244 = 0</formula>
    </cfRule>
    <cfRule type="expression" dxfId="4115" priority="25">
      <formula>$O$244 &lt; 0</formula>
    </cfRule>
  </conditionalFormatting>
  <conditionalFormatting sqref="M11:O12">
    <cfRule type="expression" dxfId="4114" priority="20">
      <formula>$O$168 &gt; 0</formula>
    </cfRule>
    <cfRule type="expression" dxfId="4113" priority="21">
      <formula>$O$168 = 0</formula>
    </cfRule>
    <cfRule type="expression" dxfId="4112" priority="22">
      <formula>$O$168 &lt; 0</formula>
    </cfRule>
  </conditionalFormatting>
  <conditionalFormatting sqref="M13:O14">
    <cfRule type="expression" dxfId="4111" priority="17">
      <formula>$O$282 &gt; 0</formula>
    </cfRule>
    <cfRule type="expression" dxfId="4110" priority="18">
      <formula>$O$282 = 0</formula>
    </cfRule>
    <cfRule type="expression" dxfId="4109" priority="19">
      <formula>$O$282 &lt; 0</formula>
    </cfRule>
  </conditionalFormatting>
  <conditionalFormatting sqref="M15:O16">
    <cfRule type="expression" dxfId="4108" priority="14">
      <formula>$O$54 &gt; 0</formula>
    </cfRule>
    <cfRule type="expression" dxfId="4107" priority="15">
      <formula>$O$54 = 0</formula>
    </cfRule>
    <cfRule type="expression" dxfId="4106" priority="16">
      <formula>$O$54 &lt; 0</formula>
    </cfRule>
  </conditionalFormatting>
  <conditionalFormatting sqref="D3:F4">
    <cfRule type="expression" dxfId="4105" priority="13">
      <formula>$F$92 &lt; 0</formula>
    </cfRule>
    <cfRule type="expression" dxfId="4104" priority="12">
      <formula>$F$92 = 0</formula>
    </cfRule>
    <cfRule type="expression" dxfId="4103" priority="11">
      <formula>$F$92 &gt; 0</formula>
    </cfRule>
  </conditionalFormatting>
  <conditionalFormatting sqref="G3:I4">
    <cfRule type="expression" dxfId="4102" priority="10">
      <formula>$I$92 &lt; 0</formula>
    </cfRule>
    <cfRule type="expression" dxfId="4101" priority="9">
      <formula>$I$92 = 0</formula>
    </cfRule>
    <cfRule type="expression" dxfId="4100" priority="8">
      <formula>$I$92 &gt; 0</formula>
    </cfRule>
  </conditionalFormatting>
  <conditionalFormatting sqref="J3:L4">
    <cfRule type="expression" dxfId="4099" priority="5">
      <formula>$L$92 &gt; 0</formula>
    </cfRule>
    <cfRule type="expression" dxfId="4098" priority="6">
      <formula>$L$92 = 0</formula>
    </cfRule>
    <cfRule type="expression" dxfId="4097" priority="7">
      <formula>$L$92 &lt; 0</formula>
    </cfRule>
  </conditionalFormatting>
  <conditionalFormatting sqref="M3:O4">
    <cfRule type="expression" dxfId="4096" priority="2">
      <formula>$O$92 &gt; 0</formula>
    </cfRule>
    <cfRule type="expression" dxfId="4095" priority="3">
      <formula>$O$92 = 0</formula>
    </cfRule>
    <cfRule type="expression" dxfId="409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44440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57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2021-09-01(수) 오전 00:00</v>
      </c>
      <c r="C15" s="316"/>
      <c r="D15" s="272" t="str">
        <f>TEXT($G$1, "[$-ko-KR]yyyy-mm-dd(ddd) ") &amp; "오후 14:00"</f>
        <v>2021-09-01(수) 오후 14:00</v>
      </c>
      <c r="E15" s="273"/>
      <c r="F15" s="274"/>
      <c r="G15" s="272" t="str">
        <f>TEXT($G$1, "[$-ko-KR]yyyy-mm-dd(ddd) ") &amp; "오후 19:00"</f>
        <v>2021-09-01(수) 오후 19:00</v>
      </c>
      <c r="H15" s="273"/>
      <c r="I15" s="274"/>
      <c r="J15" s="272" t="str">
        <f>TEXT($G$1, "[$-ko-KR]yyyy-mm-dd(ddd) ") &amp; "오후 21:00"</f>
        <v>2021-09-01(수) 오후 21:00</v>
      </c>
      <c r="K15" s="273"/>
      <c r="L15" s="274"/>
      <c r="M15" s="272" t="str">
        <f>TEXT($G$1+1, "[$-ko-KR]yyyy-mm-dd(ddd) ") &amp; "오전 00:00"</f>
        <v>2021-09-02(목)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57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2021-09-01(수) 오전 00:00</v>
      </c>
      <c r="C42" s="313"/>
      <c r="D42" s="272" t="str">
        <f>TEXT($G$1, "[$-ko-KR]yyyy-mm-dd(ddd) ") &amp; "오후 14:00"</f>
        <v>2021-09-01(수) 오후 14:00</v>
      </c>
      <c r="E42" s="273"/>
      <c r="F42" s="274"/>
      <c r="G42" s="272" t="str">
        <f>TEXT($G$1, "[$-ko-KR]yyyy-mm-dd(ddd) ") &amp; "오후 19:00"</f>
        <v>2021-09-01(수) 오후 19:00</v>
      </c>
      <c r="H42" s="273"/>
      <c r="I42" s="274"/>
      <c r="J42" s="272" t="str">
        <f>TEXT($G$1, "[$-ko-KR]yyyy-mm-dd(ddd) ") &amp; "오후 21:00"</f>
        <v>2021-09-01(수) 오후 21:00</v>
      </c>
      <c r="K42" s="273"/>
      <c r="L42" s="274"/>
      <c r="M42" s="272" t="str">
        <f>TEXT($G$1+1, "[$-ko-KR]yyyy-mm-dd(ddd) ") &amp; "오전 00:00"</f>
        <v>2021-09-02(목)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70"/>
      <c r="R44" s="270"/>
      <c r="S44" s="270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70"/>
      <c r="R45" s="270"/>
      <c r="S45" s="270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75"/>
      <c r="R46" s="275"/>
      <c r="S46" s="275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75"/>
      <c r="R47" s="275"/>
      <c r="S47" s="275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75"/>
      <c r="R48" s="275"/>
      <c r="S48" s="275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75"/>
      <c r="R49" s="275"/>
      <c r="S49" s="275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75"/>
      <c r="R50" s="275"/>
      <c r="S50" s="275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75"/>
      <c r="R51" s="275"/>
      <c r="S51" s="275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84"/>
      <c r="R53" s="285"/>
      <c r="S53" s="286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87"/>
      <c r="R54" s="288"/>
      <c r="S54" s="289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90"/>
      <c r="R55" s="291"/>
      <c r="S55" s="292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75"/>
      <c r="R56" s="275"/>
      <c r="S56" s="275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70"/>
      <c r="R57" s="270"/>
      <c r="S57" s="270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70"/>
      <c r="R58" s="270"/>
      <c r="S58" s="270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75"/>
      <c r="R59" s="275"/>
      <c r="S59" s="275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57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2021-09-01(수) 오전 00:00</v>
      </c>
      <c r="C69" s="313"/>
      <c r="D69" s="272" t="str">
        <f>TEXT($G$1, "[$-ko-KR]yyyy-mm-dd(ddd) ") &amp; "오후 14:00"</f>
        <v>2021-09-01(수) 오후 14:00</v>
      </c>
      <c r="E69" s="273"/>
      <c r="F69" s="274"/>
      <c r="G69" s="272" t="str">
        <f>TEXT($G$1, "[$-ko-KR]yyyy-mm-dd(ddd) ") &amp; "오후 19:00"</f>
        <v>2021-09-01(수) 오후 19:00</v>
      </c>
      <c r="H69" s="273"/>
      <c r="I69" s="274"/>
      <c r="J69" s="272" t="str">
        <f>TEXT($G$1, "[$-ko-KR]yyyy-mm-dd(ddd) ") &amp; "오후 21:00"</f>
        <v>2021-09-01(수) 오후 21:00</v>
      </c>
      <c r="K69" s="273"/>
      <c r="L69" s="274"/>
      <c r="M69" s="272" t="str">
        <f>TEXT($G$1+1, "[$-ko-KR]yyyy-mm-dd(ddd) ") &amp; "오전 00:00"</f>
        <v>2021-09-02(목)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70"/>
      <c r="R71" s="270"/>
      <c r="S71" s="270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70"/>
      <c r="R72" s="270"/>
      <c r="S72" s="270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75"/>
      <c r="R73" s="275"/>
      <c r="S73" s="275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75"/>
      <c r="R74" s="275"/>
      <c r="S74" s="275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75"/>
      <c r="R75" s="275"/>
      <c r="S75" s="275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75"/>
      <c r="R76" s="275"/>
      <c r="S76" s="275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75"/>
      <c r="R77" s="275"/>
      <c r="S77" s="275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75"/>
      <c r="R78" s="275"/>
      <c r="S78" s="275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84"/>
      <c r="R80" s="285"/>
      <c r="S80" s="286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87"/>
      <c r="R81" s="288"/>
      <c r="S81" s="289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90"/>
      <c r="R82" s="291"/>
      <c r="S82" s="292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75"/>
      <c r="R83" s="275"/>
      <c r="S83" s="275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70"/>
      <c r="R84" s="270"/>
      <c r="S84" s="270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70"/>
      <c r="R85" s="270"/>
      <c r="S85" s="270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75"/>
      <c r="R86" s="275"/>
      <c r="S86" s="275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75"/>
      <c r="R87" s="275"/>
      <c r="S87" s="275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75"/>
      <c r="R88" s="275"/>
      <c r="S88" s="275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97"/>
      <c r="R89" s="298"/>
      <c r="S89" s="299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57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2021-09-01(수) 오전 00:00</v>
      </c>
      <c r="C96" s="313"/>
      <c r="D96" s="272" t="str">
        <f>TEXT($G$1, "[$-ko-KR]yyyy-mm-dd(ddd) ") &amp; "오후 14:00"</f>
        <v>2021-09-01(수) 오후 14:00</v>
      </c>
      <c r="E96" s="273"/>
      <c r="F96" s="274"/>
      <c r="G96" s="272" t="str">
        <f>TEXT($G$1, "[$-ko-KR]yyyy-mm-dd(ddd) ") &amp; "오후 19:00"</f>
        <v>2021-09-01(수) 오후 19:00</v>
      </c>
      <c r="H96" s="273"/>
      <c r="I96" s="274"/>
      <c r="J96" s="272" t="str">
        <f>TEXT($G$1, "[$-ko-KR]yyyy-mm-dd(ddd) ") &amp; "오후 21:00"</f>
        <v>2021-09-01(수) 오후 21:00</v>
      </c>
      <c r="K96" s="273"/>
      <c r="L96" s="274"/>
      <c r="M96" s="272" t="str">
        <f>TEXT($G$1+1, "[$-ko-KR]yyyy-mm-dd(ddd) ") &amp; "오전 00:00"</f>
        <v>2021-09-02(목)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70"/>
      <c r="R98" s="270"/>
      <c r="S98" s="270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70"/>
      <c r="R99" s="270"/>
      <c r="S99" s="270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75"/>
      <c r="R100" s="275"/>
      <c r="S100" s="275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75"/>
      <c r="R101" s="275"/>
      <c r="S101" s="275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75"/>
      <c r="R102" s="275"/>
      <c r="S102" s="275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75"/>
      <c r="R103" s="275"/>
      <c r="S103" s="275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75"/>
      <c r="R104" s="275"/>
      <c r="S104" s="275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75"/>
      <c r="R105" s="275"/>
      <c r="S105" s="275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84"/>
      <c r="R107" s="285"/>
      <c r="S107" s="286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87"/>
      <c r="R108" s="288"/>
      <c r="S108" s="289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90"/>
      <c r="R109" s="291"/>
      <c r="S109" s="292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75"/>
      <c r="R110" s="275"/>
      <c r="S110" s="275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70"/>
      <c r="R111" s="270"/>
      <c r="S111" s="270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70"/>
      <c r="R112" s="270"/>
      <c r="S112" s="270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75"/>
      <c r="R113" s="275"/>
      <c r="S113" s="275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75"/>
      <c r="R114" s="275"/>
      <c r="S114" s="275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75"/>
      <c r="R115" s="275"/>
      <c r="S115" s="275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97"/>
      <c r="R116" s="298"/>
      <c r="S116" s="299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57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2021-09-01(수) 오전 00:00</v>
      </c>
      <c r="C123" s="313"/>
      <c r="D123" s="272" t="str">
        <f>TEXT($G$1, "[$-ko-KR]yyyy-mm-dd(ddd) ") &amp; "오후 14:00"</f>
        <v>2021-09-01(수) 오후 14:00</v>
      </c>
      <c r="E123" s="273"/>
      <c r="F123" s="274"/>
      <c r="G123" s="272" t="str">
        <f>TEXT($G$1, "[$-ko-KR]yyyy-mm-dd(ddd) ") &amp; "오후 19:00"</f>
        <v>2021-09-01(수) 오후 19:00</v>
      </c>
      <c r="H123" s="273"/>
      <c r="I123" s="274"/>
      <c r="J123" s="272" t="str">
        <f>TEXT($G$1, "[$-ko-KR]yyyy-mm-dd(ddd) ") &amp; "오후 21:00"</f>
        <v>2021-09-01(수) 오후 21:00</v>
      </c>
      <c r="K123" s="273"/>
      <c r="L123" s="274"/>
      <c r="M123" s="272" t="str">
        <f>TEXT($G$1+1, "[$-ko-KR]yyyy-mm-dd(ddd) ") &amp; "오전 00:00"</f>
        <v>2021-09-02(목)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70"/>
      <c r="R125" s="270"/>
      <c r="S125" s="270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70"/>
      <c r="R126" s="270"/>
      <c r="S126" s="270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75"/>
      <c r="R127" s="275"/>
      <c r="S127" s="275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75"/>
      <c r="R128" s="275"/>
      <c r="S128" s="275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75"/>
      <c r="R129" s="275"/>
      <c r="S129" s="275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75"/>
      <c r="R130" s="275"/>
      <c r="S130" s="275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75"/>
      <c r="R131" s="275"/>
      <c r="S131" s="275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75"/>
      <c r="R132" s="275"/>
      <c r="S132" s="275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84"/>
      <c r="R134" s="285"/>
      <c r="S134" s="286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87"/>
      <c r="R135" s="288"/>
      <c r="S135" s="289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90"/>
      <c r="R136" s="291"/>
      <c r="S136" s="292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75"/>
      <c r="R137" s="275"/>
      <c r="S137" s="275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70"/>
      <c r="R138" s="270"/>
      <c r="S138" s="270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70"/>
      <c r="R139" s="270"/>
      <c r="S139" s="270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75"/>
      <c r="R140" s="275"/>
      <c r="S140" s="275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57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2021-09-01(수) 오전 00:00</v>
      </c>
      <c r="C150" s="313"/>
      <c r="D150" s="272" t="str">
        <f>TEXT($G$1, "[$-ko-KR]yyyy-mm-dd(ddd) ") &amp; "오후 14:00"</f>
        <v>2021-09-01(수) 오후 14:00</v>
      </c>
      <c r="E150" s="273"/>
      <c r="F150" s="274"/>
      <c r="G150" s="272" t="str">
        <f>TEXT($G$1, "[$-ko-KR]yyyy-mm-dd(ddd) ") &amp; "오후 19:00"</f>
        <v>2021-09-01(수) 오후 19:00</v>
      </c>
      <c r="H150" s="273"/>
      <c r="I150" s="274"/>
      <c r="J150" s="272" t="str">
        <f>TEXT($G$1, "[$-ko-KR]yyyy-mm-dd(ddd) ") &amp; "오후 21:00"</f>
        <v>2021-09-01(수) 오후 21:00</v>
      </c>
      <c r="K150" s="273"/>
      <c r="L150" s="274"/>
      <c r="M150" s="272" t="str">
        <f>TEXT($G$1+1, "[$-ko-KR]yyyy-mm-dd(ddd) ") &amp; "오전 00:00"</f>
        <v>2021-09-02(목)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70"/>
      <c r="R152" s="270"/>
      <c r="S152" s="270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70"/>
      <c r="R153" s="270"/>
      <c r="S153" s="270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75"/>
      <c r="R154" s="275"/>
      <c r="S154" s="275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75"/>
      <c r="R155" s="275"/>
      <c r="S155" s="275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75"/>
      <c r="R156" s="275"/>
      <c r="S156" s="275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75"/>
      <c r="R157" s="275"/>
      <c r="S157" s="275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75"/>
      <c r="R158" s="275"/>
      <c r="S158" s="275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75"/>
      <c r="R159" s="275"/>
      <c r="S159" s="275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84"/>
      <c r="R161" s="285"/>
      <c r="S161" s="286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87"/>
      <c r="R162" s="288"/>
      <c r="S162" s="289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90"/>
      <c r="R163" s="291"/>
      <c r="S163" s="292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75"/>
      <c r="R164" s="275"/>
      <c r="S164" s="275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70"/>
      <c r="R165" s="270"/>
      <c r="S165" s="270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70"/>
      <c r="R166" s="270"/>
      <c r="S166" s="270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75"/>
      <c r="R167" s="275"/>
      <c r="S167" s="275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75"/>
      <c r="R168" s="275"/>
      <c r="S168" s="275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75"/>
      <c r="R169" s="275"/>
      <c r="S169" s="275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97"/>
      <c r="R170" s="298"/>
      <c r="S170" s="299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57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2021-09-01(수) 오전 00:00</v>
      </c>
      <c r="C177" s="313"/>
      <c r="D177" s="272" t="str">
        <f>TEXT($G$1, "[$-ko-KR]yyyy-mm-dd(ddd) ") &amp; "오후 14:00"</f>
        <v>2021-09-01(수) 오후 14:00</v>
      </c>
      <c r="E177" s="273"/>
      <c r="F177" s="274"/>
      <c r="G177" s="272" t="str">
        <f>TEXT($G$1, "[$-ko-KR]yyyy-mm-dd(ddd) ") &amp; "오후 19:00"</f>
        <v>2021-09-01(수) 오후 19:00</v>
      </c>
      <c r="H177" s="273"/>
      <c r="I177" s="274"/>
      <c r="J177" s="272" t="str">
        <f>TEXT($G$1, "[$-ko-KR]yyyy-mm-dd(ddd) ") &amp; "오후 21:00"</f>
        <v>2021-09-01(수) 오후 21:00</v>
      </c>
      <c r="K177" s="273"/>
      <c r="L177" s="274"/>
      <c r="M177" s="272" t="str">
        <f>TEXT($G$1+1, "[$-ko-KR]yyyy-mm-dd(ddd) ") &amp; "오전 00:00"</f>
        <v>2021-09-02(목)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70"/>
      <c r="R179" s="270"/>
      <c r="S179" s="270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70"/>
      <c r="R180" s="270"/>
      <c r="S180" s="270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75"/>
      <c r="R181" s="275"/>
      <c r="S181" s="275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75"/>
      <c r="R182" s="275"/>
      <c r="S182" s="275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75"/>
      <c r="R183" s="275"/>
      <c r="S183" s="275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75"/>
      <c r="R184" s="275"/>
      <c r="S184" s="275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75"/>
      <c r="R185" s="275"/>
      <c r="S185" s="275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75"/>
      <c r="R186" s="275"/>
      <c r="S186" s="275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84"/>
      <c r="R188" s="285"/>
      <c r="S188" s="286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87"/>
      <c r="R189" s="288"/>
      <c r="S189" s="289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90"/>
      <c r="R190" s="291"/>
      <c r="S190" s="292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75"/>
      <c r="R191" s="275"/>
      <c r="S191" s="275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70"/>
      <c r="R192" s="270"/>
      <c r="S192" s="270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70"/>
      <c r="R193" s="270"/>
      <c r="S193" s="270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75"/>
      <c r="R194" s="275"/>
      <c r="S194" s="275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75"/>
      <c r="R195" s="275"/>
      <c r="S195" s="275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75"/>
      <c r="R196" s="275"/>
      <c r="S196" s="275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97"/>
      <c r="R197" s="298"/>
      <c r="S197" s="299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44441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61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2021-09-02(목) 오전 00:00</v>
      </c>
      <c r="C15" s="316"/>
      <c r="D15" s="272" t="str">
        <f>TEXT($G$1, "[$-ko-KR]yyyy-mm-dd(ddd) ") &amp; "오후 14:00"</f>
        <v>2021-09-02(목) 오후 14:00</v>
      </c>
      <c r="E15" s="273"/>
      <c r="F15" s="274"/>
      <c r="G15" s="272" t="str">
        <f>TEXT($G$1, "[$-ko-KR]yyyy-mm-dd(ddd) ") &amp; "오후 19:00"</f>
        <v>2021-09-02(목) 오후 19:00</v>
      </c>
      <c r="H15" s="273"/>
      <c r="I15" s="274"/>
      <c r="J15" s="272" t="str">
        <f>TEXT($G$1, "[$-ko-KR]yyyy-mm-dd(ddd) ") &amp; "오후 21:00"</f>
        <v>2021-09-02(목) 오후 21:00</v>
      </c>
      <c r="K15" s="273"/>
      <c r="L15" s="274"/>
      <c r="M15" s="272" t="str">
        <f>TEXT($G$1+1, "[$-ko-KR]yyyy-mm-dd(ddd) ") &amp; "오전 00:00"</f>
        <v>2021-09-03(금)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61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2021-09-02(목) 오전 00:00</v>
      </c>
      <c r="C42" s="313"/>
      <c r="D42" s="272" t="str">
        <f>TEXT($G$1, "[$-ko-KR]yyyy-mm-dd(ddd) ") &amp; "오후 14:00"</f>
        <v>2021-09-02(목) 오후 14:00</v>
      </c>
      <c r="E42" s="273"/>
      <c r="F42" s="274"/>
      <c r="G42" s="272" t="str">
        <f>TEXT($G$1, "[$-ko-KR]yyyy-mm-dd(ddd) ") &amp; "오후 19:00"</f>
        <v>2021-09-02(목) 오후 19:00</v>
      </c>
      <c r="H42" s="273"/>
      <c r="I42" s="274"/>
      <c r="J42" s="272" t="str">
        <f>TEXT($G$1, "[$-ko-KR]yyyy-mm-dd(ddd) ") &amp; "오후 21:00"</f>
        <v>2021-09-02(목) 오후 21:00</v>
      </c>
      <c r="K42" s="273"/>
      <c r="L42" s="274"/>
      <c r="M42" s="272" t="str">
        <f>TEXT($G$1+1, "[$-ko-KR]yyyy-mm-dd(ddd) ") &amp; "오전 00:00"</f>
        <v>2021-09-03(금)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70"/>
      <c r="R44" s="270"/>
      <c r="S44" s="270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0"/>
      <c r="R45" s="270"/>
      <c r="S45" s="270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75"/>
      <c r="R46" s="275"/>
      <c r="S46" s="275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75"/>
      <c r="R47" s="275"/>
      <c r="S47" s="275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75"/>
      <c r="R48" s="275"/>
      <c r="S48" s="275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75"/>
      <c r="R49" s="275"/>
      <c r="S49" s="275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75"/>
      <c r="R50" s="275"/>
      <c r="S50" s="275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75"/>
      <c r="R51" s="275"/>
      <c r="S51" s="275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84"/>
      <c r="R53" s="285"/>
      <c r="S53" s="286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87"/>
      <c r="R54" s="288"/>
      <c r="S54" s="289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90"/>
      <c r="R55" s="291"/>
      <c r="S55" s="292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75"/>
      <c r="R56" s="275"/>
      <c r="S56" s="275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70"/>
      <c r="R57" s="270"/>
      <c r="S57" s="270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70"/>
      <c r="R58" s="270"/>
      <c r="S58" s="270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75"/>
      <c r="R59" s="275"/>
      <c r="S59" s="275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61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2021-09-02(목) 오전 00:00</v>
      </c>
      <c r="C69" s="313"/>
      <c r="D69" s="272" t="str">
        <f>TEXT($G$1, "[$-ko-KR]yyyy-mm-dd(ddd) ") &amp; "오후 14:00"</f>
        <v>2021-09-02(목) 오후 14:00</v>
      </c>
      <c r="E69" s="273"/>
      <c r="F69" s="274"/>
      <c r="G69" s="272" t="str">
        <f>TEXT($G$1, "[$-ko-KR]yyyy-mm-dd(ddd) ") &amp; "오후 19:00"</f>
        <v>2021-09-02(목) 오후 19:00</v>
      </c>
      <c r="H69" s="273"/>
      <c r="I69" s="274"/>
      <c r="J69" s="272" t="str">
        <f>TEXT($G$1, "[$-ko-KR]yyyy-mm-dd(ddd) ") &amp; "오후 21:00"</f>
        <v>2021-09-02(목) 오후 21:00</v>
      </c>
      <c r="K69" s="273"/>
      <c r="L69" s="274"/>
      <c r="M69" s="272" t="str">
        <f>TEXT($G$1+1, "[$-ko-KR]yyyy-mm-dd(ddd) ") &amp; "오전 00:00"</f>
        <v>2021-09-03(금)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70"/>
      <c r="R71" s="270"/>
      <c r="S71" s="270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70"/>
      <c r="R72" s="270"/>
      <c r="S72" s="270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75"/>
      <c r="R73" s="275"/>
      <c r="S73" s="275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75"/>
      <c r="R74" s="275"/>
      <c r="S74" s="275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75"/>
      <c r="R75" s="275"/>
      <c r="S75" s="275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75"/>
      <c r="R76" s="275"/>
      <c r="S76" s="275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75"/>
      <c r="R77" s="275"/>
      <c r="S77" s="275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75"/>
      <c r="R78" s="275"/>
      <c r="S78" s="275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84"/>
      <c r="R80" s="285"/>
      <c r="S80" s="286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87"/>
      <c r="R81" s="288"/>
      <c r="S81" s="289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90"/>
      <c r="R82" s="291"/>
      <c r="S82" s="292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75"/>
      <c r="R83" s="275"/>
      <c r="S83" s="275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70"/>
      <c r="R84" s="270"/>
      <c r="S84" s="270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70"/>
      <c r="R85" s="270"/>
      <c r="S85" s="270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75"/>
      <c r="R86" s="275"/>
      <c r="S86" s="275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75"/>
      <c r="R87" s="275"/>
      <c r="S87" s="275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75"/>
      <c r="R88" s="275"/>
      <c r="S88" s="275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97"/>
      <c r="R89" s="298"/>
      <c r="S89" s="299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61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2021-09-02(목) 오전 00:00</v>
      </c>
      <c r="C96" s="313"/>
      <c r="D96" s="272" t="str">
        <f>TEXT($G$1, "[$-ko-KR]yyyy-mm-dd(ddd) ") &amp; "오후 14:00"</f>
        <v>2021-09-02(목) 오후 14:00</v>
      </c>
      <c r="E96" s="273"/>
      <c r="F96" s="274"/>
      <c r="G96" s="272" t="str">
        <f>TEXT($G$1, "[$-ko-KR]yyyy-mm-dd(ddd) ") &amp; "오후 19:00"</f>
        <v>2021-09-02(목) 오후 19:00</v>
      </c>
      <c r="H96" s="273"/>
      <c r="I96" s="274"/>
      <c r="J96" s="272" t="str">
        <f>TEXT($G$1, "[$-ko-KR]yyyy-mm-dd(ddd) ") &amp; "오후 21:00"</f>
        <v>2021-09-02(목) 오후 21:00</v>
      </c>
      <c r="K96" s="273"/>
      <c r="L96" s="274"/>
      <c r="M96" s="272" t="str">
        <f>TEXT($G$1+1, "[$-ko-KR]yyyy-mm-dd(ddd) ") &amp; "오전 00:00"</f>
        <v>2021-09-03(금)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70"/>
      <c r="R98" s="270"/>
      <c r="S98" s="270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70"/>
      <c r="R99" s="270"/>
      <c r="S99" s="270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75"/>
      <c r="R100" s="275"/>
      <c r="S100" s="275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75"/>
      <c r="R101" s="275"/>
      <c r="S101" s="275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75"/>
      <c r="R102" s="275"/>
      <c r="S102" s="275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75"/>
      <c r="R103" s="275"/>
      <c r="S103" s="275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75"/>
      <c r="R104" s="275"/>
      <c r="S104" s="275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75"/>
      <c r="R105" s="275"/>
      <c r="S105" s="275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84"/>
      <c r="R107" s="285"/>
      <c r="S107" s="286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87"/>
      <c r="R108" s="288"/>
      <c r="S108" s="289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90"/>
      <c r="R109" s="291"/>
      <c r="S109" s="292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75"/>
      <c r="R110" s="275"/>
      <c r="S110" s="275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70"/>
      <c r="R111" s="270"/>
      <c r="S111" s="270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70"/>
      <c r="R112" s="270"/>
      <c r="S112" s="270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75"/>
      <c r="R113" s="275"/>
      <c r="S113" s="275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75"/>
      <c r="R114" s="275"/>
      <c r="S114" s="275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75"/>
      <c r="R115" s="275"/>
      <c r="S115" s="275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97"/>
      <c r="R116" s="298"/>
      <c r="S116" s="299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61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2021-09-02(목) 오전 00:00</v>
      </c>
      <c r="C123" s="313"/>
      <c r="D123" s="272" t="str">
        <f>TEXT($G$1, "[$-ko-KR]yyyy-mm-dd(ddd) ") &amp; "오후 14:00"</f>
        <v>2021-09-02(목) 오후 14:00</v>
      </c>
      <c r="E123" s="273"/>
      <c r="F123" s="274"/>
      <c r="G123" s="272" t="str">
        <f>TEXT($G$1, "[$-ko-KR]yyyy-mm-dd(ddd) ") &amp; "오후 19:00"</f>
        <v>2021-09-02(목) 오후 19:00</v>
      </c>
      <c r="H123" s="273"/>
      <c r="I123" s="274"/>
      <c r="J123" s="272" t="str">
        <f>TEXT($G$1, "[$-ko-KR]yyyy-mm-dd(ddd) ") &amp; "오후 21:00"</f>
        <v>2021-09-02(목) 오후 21:00</v>
      </c>
      <c r="K123" s="273"/>
      <c r="L123" s="274"/>
      <c r="M123" s="272" t="str">
        <f>TEXT($G$1+1, "[$-ko-KR]yyyy-mm-dd(ddd) ") &amp; "오전 00:00"</f>
        <v>2021-09-03(금)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70"/>
      <c r="R125" s="270"/>
      <c r="S125" s="270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0"/>
      <c r="R126" s="270"/>
      <c r="S126" s="270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75"/>
      <c r="R127" s="275"/>
      <c r="S127" s="275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75"/>
      <c r="R128" s="275"/>
      <c r="S128" s="275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75"/>
      <c r="R129" s="275"/>
      <c r="S129" s="275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75"/>
      <c r="R130" s="275"/>
      <c r="S130" s="275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75"/>
      <c r="R131" s="275"/>
      <c r="S131" s="275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75"/>
      <c r="R132" s="275"/>
      <c r="S132" s="275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84"/>
      <c r="R134" s="285"/>
      <c r="S134" s="286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87"/>
      <c r="R135" s="288"/>
      <c r="S135" s="289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90"/>
      <c r="R136" s="291"/>
      <c r="S136" s="292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75"/>
      <c r="R137" s="275"/>
      <c r="S137" s="275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70"/>
      <c r="R138" s="270"/>
      <c r="S138" s="270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70"/>
      <c r="R139" s="270"/>
      <c r="S139" s="270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75"/>
      <c r="R140" s="275"/>
      <c r="S140" s="275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61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2021-09-02(목) 오전 00:00</v>
      </c>
      <c r="C150" s="313"/>
      <c r="D150" s="272" t="str">
        <f>TEXT($G$1, "[$-ko-KR]yyyy-mm-dd(ddd) ") &amp; "오후 14:00"</f>
        <v>2021-09-02(목) 오후 14:00</v>
      </c>
      <c r="E150" s="273"/>
      <c r="F150" s="274"/>
      <c r="G150" s="272" t="str">
        <f>TEXT($G$1, "[$-ko-KR]yyyy-mm-dd(ddd) ") &amp; "오후 19:00"</f>
        <v>2021-09-02(목) 오후 19:00</v>
      </c>
      <c r="H150" s="273"/>
      <c r="I150" s="274"/>
      <c r="J150" s="272" t="str">
        <f>TEXT($G$1, "[$-ko-KR]yyyy-mm-dd(ddd) ") &amp; "오후 21:00"</f>
        <v>2021-09-02(목) 오후 21:00</v>
      </c>
      <c r="K150" s="273"/>
      <c r="L150" s="274"/>
      <c r="M150" s="272" t="str">
        <f>TEXT($G$1+1, "[$-ko-KR]yyyy-mm-dd(ddd) ") &amp; "오전 00:00"</f>
        <v>2021-09-03(금)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70"/>
      <c r="R152" s="270"/>
      <c r="S152" s="270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70"/>
      <c r="R153" s="270"/>
      <c r="S153" s="270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75"/>
      <c r="R154" s="275"/>
      <c r="S154" s="275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75"/>
      <c r="R155" s="275"/>
      <c r="S155" s="275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75"/>
      <c r="R156" s="275"/>
      <c r="S156" s="275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75"/>
      <c r="R157" s="275"/>
      <c r="S157" s="275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75"/>
      <c r="R158" s="275"/>
      <c r="S158" s="275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75"/>
      <c r="R159" s="275"/>
      <c r="S159" s="275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84"/>
      <c r="R161" s="285"/>
      <c r="S161" s="286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87"/>
      <c r="R162" s="288"/>
      <c r="S162" s="289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90"/>
      <c r="R163" s="291"/>
      <c r="S163" s="292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75"/>
      <c r="R164" s="275"/>
      <c r="S164" s="275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70"/>
      <c r="R165" s="270"/>
      <c r="S165" s="270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70"/>
      <c r="R166" s="270"/>
      <c r="S166" s="270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75"/>
      <c r="R167" s="275"/>
      <c r="S167" s="275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75"/>
      <c r="R168" s="275"/>
      <c r="S168" s="275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75"/>
      <c r="R169" s="275"/>
      <c r="S169" s="275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97"/>
      <c r="R170" s="298"/>
      <c r="S170" s="299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61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2021-09-02(목) 오전 00:00</v>
      </c>
      <c r="C177" s="313"/>
      <c r="D177" s="272" t="str">
        <f>TEXT($G$1, "[$-ko-KR]yyyy-mm-dd(ddd) ") &amp; "오후 14:00"</f>
        <v>2021-09-02(목) 오후 14:00</v>
      </c>
      <c r="E177" s="273"/>
      <c r="F177" s="274"/>
      <c r="G177" s="272" t="str">
        <f>TEXT($G$1, "[$-ko-KR]yyyy-mm-dd(ddd) ") &amp; "오후 19:00"</f>
        <v>2021-09-02(목) 오후 19:00</v>
      </c>
      <c r="H177" s="273"/>
      <c r="I177" s="274"/>
      <c r="J177" s="272" t="str">
        <f>TEXT($G$1, "[$-ko-KR]yyyy-mm-dd(ddd) ") &amp; "오후 21:00"</f>
        <v>2021-09-02(목) 오후 21:00</v>
      </c>
      <c r="K177" s="273"/>
      <c r="L177" s="274"/>
      <c r="M177" s="272" t="str">
        <f>TEXT($G$1+1, "[$-ko-KR]yyyy-mm-dd(ddd) ") &amp; "오전 00:00"</f>
        <v>2021-09-03(금)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70"/>
      <c r="R179" s="270"/>
      <c r="S179" s="270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70"/>
      <c r="R180" s="270"/>
      <c r="S180" s="270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75"/>
      <c r="R181" s="275"/>
      <c r="S181" s="275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75"/>
      <c r="R182" s="275"/>
      <c r="S182" s="275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75"/>
      <c r="R183" s="275"/>
      <c r="S183" s="275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75"/>
      <c r="R184" s="275"/>
      <c r="S184" s="275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75"/>
      <c r="R185" s="275"/>
      <c r="S185" s="275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75"/>
      <c r="R186" s="275"/>
      <c r="S186" s="275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84"/>
      <c r="R188" s="285"/>
      <c r="S188" s="286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87"/>
      <c r="R189" s="288"/>
      <c r="S189" s="289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90"/>
      <c r="R190" s="291"/>
      <c r="S190" s="292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75"/>
      <c r="R191" s="275"/>
      <c r="S191" s="275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70"/>
      <c r="R192" s="270"/>
      <c r="S192" s="270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70"/>
      <c r="R193" s="270"/>
      <c r="S193" s="270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75"/>
      <c r="R194" s="275"/>
      <c r="S194" s="275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75"/>
      <c r="R195" s="275"/>
      <c r="S195" s="275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75"/>
      <c r="R196" s="275"/>
      <c r="S196" s="275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97"/>
      <c r="R197" s="298"/>
      <c r="S197" s="299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44442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65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2021-09-03(금) 오전 00:00</v>
      </c>
      <c r="C15" s="316"/>
      <c r="D15" s="272" t="str">
        <f>TEXT($G$1, "[$-ko-KR]yyyy-mm-dd(ddd) ") &amp; "오후 14:00"</f>
        <v>2021-09-03(금) 오후 14:00</v>
      </c>
      <c r="E15" s="273"/>
      <c r="F15" s="274"/>
      <c r="G15" s="272" t="str">
        <f>TEXT($G$1, "[$-ko-KR]yyyy-mm-dd(ddd) ") &amp; "오후 19:00"</f>
        <v>2021-09-03(금) 오후 19:00</v>
      </c>
      <c r="H15" s="273"/>
      <c r="I15" s="274"/>
      <c r="J15" s="272" t="str">
        <f>TEXT($G$1, "[$-ko-KR]yyyy-mm-dd(ddd) ") &amp; "오후 21:00"</f>
        <v>2021-09-03(금) 오후 21:00</v>
      </c>
      <c r="K15" s="273"/>
      <c r="L15" s="274"/>
      <c r="M15" s="272" t="str">
        <f>TEXT($G$1+1, "[$-ko-KR]yyyy-mm-dd(ddd) ") &amp; "오전 00:00"</f>
        <v>2021-09-04(토)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65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2021-09-03(금) 오전 00:00</v>
      </c>
      <c r="C42" s="313"/>
      <c r="D42" s="272" t="str">
        <f>TEXT($G$1, "[$-ko-KR]yyyy-mm-dd(ddd) ") &amp; "오후 14:00"</f>
        <v>2021-09-03(금) 오후 14:00</v>
      </c>
      <c r="E42" s="273"/>
      <c r="F42" s="274"/>
      <c r="G42" s="272" t="str">
        <f>TEXT($G$1, "[$-ko-KR]yyyy-mm-dd(ddd) ") &amp; "오후 19:00"</f>
        <v>2021-09-03(금) 오후 19:00</v>
      </c>
      <c r="H42" s="273"/>
      <c r="I42" s="274"/>
      <c r="J42" s="272" t="str">
        <f>TEXT($G$1, "[$-ko-KR]yyyy-mm-dd(ddd) ") &amp; "오후 21:00"</f>
        <v>2021-09-03(금) 오후 21:00</v>
      </c>
      <c r="K42" s="273"/>
      <c r="L42" s="274"/>
      <c r="M42" s="272" t="str">
        <f>TEXT($G$1+1, "[$-ko-KR]yyyy-mm-dd(ddd) ") &amp; "오전 00:00"</f>
        <v>2021-09-04(토)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70"/>
      <c r="R44" s="270"/>
      <c r="S44" s="270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70"/>
      <c r="R45" s="270"/>
      <c r="S45" s="270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75"/>
      <c r="R46" s="275"/>
      <c r="S46" s="275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75"/>
      <c r="R47" s="275"/>
      <c r="S47" s="275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75"/>
      <c r="R48" s="275"/>
      <c r="S48" s="275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75"/>
      <c r="R49" s="275"/>
      <c r="S49" s="275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75"/>
      <c r="R50" s="275"/>
      <c r="S50" s="275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75"/>
      <c r="R51" s="275"/>
      <c r="S51" s="275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84"/>
      <c r="R53" s="285"/>
      <c r="S53" s="286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87"/>
      <c r="R54" s="288"/>
      <c r="S54" s="289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90"/>
      <c r="R55" s="291"/>
      <c r="S55" s="292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75"/>
      <c r="R56" s="275"/>
      <c r="S56" s="275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70"/>
      <c r="R57" s="270"/>
      <c r="S57" s="270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70"/>
      <c r="R58" s="270"/>
      <c r="S58" s="270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75"/>
      <c r="R59" s="275"/>
      <c r="S59" s="275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65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2021-09-03(금) 오전 00:00</v>
      </c>
      <c r="C69" s="313"/>
      <c r="D69" s="272" t="str">
        <f>TEXT($G$1, "[$-ko-KR]yyyy-mm-dd(ddd) ") &amp; "오후 14:00"</f>
        <v>2021-09-03(금) 오후 14:00</v>
      </c>
      <c r="E69" s="273"/>
      <c r="F69" s="274"/>
      <c r="G69" s="272" t="str">
        <f>TEXT($G$1, "[$-ko-KR]yyyy-mm-dd(ddd) ") &amp; "오후 19:00"</f>
        <v>2021-09-03(금) 오후 19:00</v>
      </c>
      <c r="H69" s="273"/>
      <c r="I69" s="274"/>
      <c r="J69" s="272" t="str">
        <f>TEXT($G$1, "[$-ko-KR]yyyy-mm-dd(ddd) ") &amp; "오후 21:00"</f>
        <v>2021-09-03(금) 오후 21:00</v>
      </c>
      <c r="K69" s="273"/>
      <c r="L69" s="274"/>
      <c r="M69" s="272" t="str">
        <f>TEXT($G$1+1, "[$-ko-KR]yyyy-mm-dd(ddd) ") &amp; "오전 00:00"</f>
        <v>2021-09-04(토)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70"/>
      <c r="R71" s="270"/>
      <c r="S71" s="270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70"/>
      <c r="R72" s="270"/>
      <c r="S72" s="270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75"/>
      <c r="R73" s="275"/>
      <c r="S73" s="275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75"/>
      <c r="R74" s="275"/>
      <c r="S74" s="275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75"/>
      <c r="R75" s="275"/>
      <c r="S75" s="275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75"/>
      <c r="R76" s="275"/>
      <c r="S76" s="275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75"/>
      <c r="R77" s="275"/>
      <c r="S77" s="275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75"/>
      <c r="R78" s="275"/>
      <c r="S78" s="275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84"/>
      <c r="R80" s="285"/>
      <c r="S80" s="286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87"/>
      <c r="R81" s="288"/>
      <c r="S81" s="289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90"/>
      <c r="R82" s="291"/>
      <c r="S82" s="292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75"/>
      <c r="R83" s="275"/>
      <c r="S83" s="275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70"/>
      <c r="R84" s="270"/>
      <c r="S84" s="270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70"/>
      <c r="R85" s="270"/>
      <c r="S85" s="270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75"/>
      <c r="R86" s="275"/>
      <c r="S86" s="275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75"/>
      <c r="R87" s="275"/>
      <c r="S87" s="275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75"/>
      <c r="R88" s="275"/>
      <c r="S88" s="275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97"/>
      <c r="R89" s="298"/>
      <c r="S89" s="299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65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2021-09-03(금) 오전 00:00</v>
      </c>
      <c r="C96" s="313"/>
      <c r="D96" s="272" t="str">
        <f>TEXT($G$1, "[$-ko-KR]yyyy-mm-dd(ddd) ") &amp; "오후 14:00"</f>
        <v>2021-09-03(금) 오후 14:00</v>
      </c>
      <c r="E96" s="273"/>
      <c r="F96" s="274"/>
      <c r="G96" s="272" t="str">
        <f>TEXT($G$1, "[$-ko-KR]yyyy-mm-dd(ddd) ") &amp; "오후 19:00"</f>
        <v>2021-09-03(금) 오후 19:00</v>
      </c>
      <c r="H96" s="273"/>
      <c r="I96" s="274"/>
      <c r="J96" s="272" t="str">
        <f>TEXT($G$1, "[$-ko-KR]yyyy-mm-dd(ddd) ") &amp; "오후 21:00"</f>
        <v>2021-09-03(금) 오후 21:00</v>
      </c>
      <c r="K96" s="273"/>
      <c r="L96" s="274"/>
      <c r="M96" s="272" t="str">
        <f>TEXT($G$1+1, "[$-ko-KR]yyyy-mm-dd(ddd) ") &amp; "오전 00:00"</f>
        <v>2021-09-04(토)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70"/>
      <c r="R98" s="270"/>
      <c r="S98" s="270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70"/>
      <c r="R99" s="270"/>
      <c r="S99" s="270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75"/>
      <c r="R100" s="275"/>
      <c r="S100" s="275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75"/>
      <c r="R101" s="275"/>
      <c r="S101" s="275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75"/>
      <c r="R102" s="275"/>
      <c r="S102" s="275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75"/>
      <c r="R103" s="275"/>
      <c r="S103" s="275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75"/>
      <c r="R104" s="275"/>
      <c r="S104" s="275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75"/>
      <c r="R105" s="275"/>
      <c r="S105" s="275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84"/>
      <c r="R107" s="285"/>
      <c r="S107" s="286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87"/>
      <c r="R108" s="288"/>
      <c r="S108" s="289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90"/>
      <c r="R109" s="291"/>
      <c r="S109" s="292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75"/>
      <c r="R110" s="275"/>
      <c r="S110" s="275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70"/>
      <c r="R111" s="270"/>
      <c r="S111" s="270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70"/>
      <c r="R112" s="270"/>
      <c r="S112" s="270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75"/>
      <c r="R113" s="275"/>
      <c r="S113" s="275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75"/>
      <c r="R114" s="275"/>
      <c r="S114" s="275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75"/>
      <c r="R115" s="275"/>
      <c r="S115" s="275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97"/>
      <c r="R116" s="298"/>
      <c r="S116" s="299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65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2021-09-03(금) 오전 00:00</v>
      </c>
      <c r="C123" s="313"/>
      <c r="D123" s="272" t="str">
        <f>TEXT($G$1, "[$-ko-KR]yyyy-mm-dd(ddd) ") &amp; "오후 14:00"</f>
        <v>2021-09-03(금) 오후 14:00</v>
      </c>
      <c r="E123" s="273"/>
      <c r="F123" s="274"/>
      <c r="G123" s="272" t="str">
        <f>TEXT($G$1, "[$-ko-KR]yyyy-mm-dd(ddd) ") &amp; "오후 19:00"</f>
        <v>2021-09-03(금) 오후 19:00</v>
      </c>
      <c r="H123" s="273"/>
      <c r="I123" s="274"/>
      <c r="J123" s="272" t="str">
        <f>TEXT($G$1, "[$-ko-KR]yyyy-mm-dd(ddd) ") &amp; "오후 21:00"</f>
        <v>2021-09-03(금) 오후 21:00</v>
      </c>
      <c r="K123" s="273"/>
      <c r="L123" s="274"/>
      <c r="M123" s="272" t="str">
        <f>TEXT($G$1+1, "[$-ko-KR]yyyy-mm-dd(ddd) ") &amp; "오전 00:00"</f>
        <v>2021-09-04(토)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70"/>
      <c r="R125" s="270"/>
      <c r="S125" s="270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70"/>
      <c r="R126" s="270"/>
      <c r="S126" s="270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75"/>
      <c r="R127" s="275"/>
      <c r="S127" s="275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75"/>
      <c r="R128" s="275"/>
      <c r="S128" s="275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75"/>
      <c r="R129" s="275"/>
      <c r="S129" s="275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75"/>
      <c r="R130" s="275"/>
      <c r="S130" s="275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75"/>
      <c r="R131" s="275"/>
      <c r="S131" s="275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75"/>
      <c r="R132" s="275"/>
      <c r="S132" s="275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84"/>
      <c r="R134" s="285"/>
      <c r="S134" s="286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87"/>
      <c r="R135" s="288"/>
      <c r="S135" s="289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90"/>
      <c r="R136" s="291"/>
      <c r="S136" s="292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75"/>
      <c r="R137" s="275"/>
      <c r="S137" s="275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70"/>
      <c r="R138" s="270"/>
      <c r="S138" s="270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70"/>
      <c r="R139" s="270"/>
      <c r="S139" s="270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75"/>
      <c r="R140" s="275"/>
      <c r="S140" s="275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65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2021-09-03(금) 오전 00:00</v>
      </c>
      <c r="C150" s="313"/>
      <c r="D150" s="272" t="str">
        <f>TEXT($G$1, "[$-ko-KR]yyyy-mm-dd(ddd) ") &amp; "오후 14:00"</f>
        <v>2021-09-03(금) 오후 14:00</v>
      </c>
      <c r="E150" s="273"/>
      <c r="F150" s="274"/>
      <c r="G150" s="272" t="str">
        <f>TEXT($G$1, "[$-ko-KR]yyyy-mm-dd(ddd) ") &amp; "오후 19:00"</f>
        <v>2021-09-03(금) 오후 19:00</v>
      </c>
      <c r="H150" s="273"/>
      <c r="I150" s="274"/>
      <c r="J150" s="272" t="str">
        <f>TEXT($G$1, "[$-ko-KR]yyyy-mm-dd(ddd) ") &amp; "오후 21:00"</f>
        <v>2021-09-03(금) 오후 21:00</v>
      </c>
      <c r="K150" s="273"/>
      <c r="L150" s="274"/>
      <c r="M150" s="272" t="str">
        <f>TEXT($G$1+1, "[$-ko-KR]yyyy-mm-dd(ddd) ") &amp; "오전 00:00"</f>
        <v>2021-09-04(토)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70"/>
      <c r="R152" s="270"/>
      <c r="S152" s="270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70"/>
      <c r="R153" s="270"/>
      <c r="S153" s="270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75"/>
      <c r="R154" s="275"/>
      <c r="S154" s="275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75"/>
      <c r="R155" s="275"/>
      <c r="S155" s="275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75"/>
      <c r="R156" s="275"/>
      <c r="S156" s="275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75"/>
      <c r="R157" s="275"/>
      <c r="S157" s="275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75"/>
      <c r="R158" s="275"/>
      <c r="S158" s="275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75"/>
      <c r="R159" s="275"/>
      <c r="S159" s="275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84"/>
      <c r="R161" s="285"/>
      <c r="S161" s="286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87"/>
      <c r="R162" s="288"/>
      <c r="S162" s="289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90"/>
      <c r="R163" s="291"/>
      <c r="S163" s="292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75"/>
      <c r="R164" s="275"/>
      <c r="S164" s="275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70"/>
      <c r="R165" s="270"/>
      <c r="S165" s="270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70"/>
      <c r="R166" s="270"/>
      <c r="S166" s="270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75"/>
      <c r="R167" s="275"/>
      <c r="S167" s="275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75"/>
      <c r="R168" s="275"/>
      <c r="S168" s="275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75"/>
      <c r="R169" s="275"/>
      <c r="S169" s="275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97"/>
      <c r="R170" s="298"/>
      <c r="S170" s="299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65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2021-09-03(금) 오전 00:00</v>
      </c>
      <c r="C177" s="313"/>
      <c r="D177" s="272" t="str">
        <f>TEXT($G$1, "[$-ko-KR]yyyy-mm-dd(ddd) ") &amp; "오후 14:00"</f>
        <v>2021-09-03(금) 오후 14:00</v>
      </c>
      <c r="E177" s="273"/>
      <c r="F177" s="274"/>
      <c r="G177" s="272" t="str">
        <f>TEXT($G$1, "[$-ko-KR]yyyy-mm-dd(ddd) ") &amp; "오후 19:00"</f>
        <v>2021-09-03(금) 오후 19:00</v>
      </c>
      <c r="H177" s="273"/>
      <c r="I177" s="274"/>
      <c r="J177" s="272" t="str">
        <f>TEXT($G$1, "[$-ko-KR]yyyy-mm-dd(ddd) ") &amp; "오후 21:00"</f>
        <v>2021-09-03(금) 오후 21:00</v>
      </c>
      <c r="K177" s="273"/>
      <c r="L177" s="274"/>
      <c r="M177" s="272" t="str">
        <f>TEXT($G$1+1, "[$-ko-KR]yyyy-mm-dd(ddd) ") &amp; "오전 00:00"</f>
        <v>2021-09-04(토)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70"/>
      <c r="R179" s="270"/>
      <c r="S179" s="270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70"/>
      <c r="R180" s="270"/>
      <c r="S180" s="270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75"/>
      <c r="R181" s="275"/>
      <c r="S181" s="275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75"/>
      <c r="R182" s="275"/>
      <c r="S182" s="275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75"/>
      <c r="R183" s="275"/>
      <c r="S183" s="275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75"/>
      <c r="R184" s="275"/>
      <c r="S184" s="275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75"/>
      <c r="R185" s="275"/>
      <c r="S185" s="275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75"/>
      <c r="R186" s="275"/>
      <c r="S186" s="275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84"/>
      <c r="R188" s="285"/>
      <c r="S188" s="286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87"/>
      <c r="R189" s="288"/>
      <c r="S189" s="289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90"/>
      <c r="R190" s="291"/>
      <c r="S190" s="292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75"/>
      <c r="R191" s="275"/>
      <c r="S191" s="275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70"/>
      <c r="R192" s="270"/>
      <c r="S192" s="270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70"/>
      <c r="R193" s="270"/>
      <c r="S193" s="270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75"/>
      <c r="R194" s="275"/>
      <c r="S194" s="275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75"/>
      <c r="R195" s="275"/>
      <c r="S195" s="275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75"/>
      <c r="R196" s="275"/>
      <c r="S196" s="275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97"/>
      <c r="R197" s="298"/>
      <c r="S197" s="299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44443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69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2021-09-04(토) 오전 00:00</v>
      </c>
      <c r="C15" s="316"/>
      <c r="D15" s="272" t="str">
        <f>TEXT($G$1, "[$-ko-KR]yyyy-mm-dd(ddd) ") &amp; "오후 14:00"</f>
        <v>2021-09-04(토) 오후 14:00</v>
      </c>
      <c r="E15" s="273"/>
      <c r="F15" s="274"/>
      <c r="G15" s="272" t="str">
        <f>TEXT($G$1, "[$-ko-KR]yyyy-mm-dd(ddd) ") &amp; "오후 19:00"</f>
        <v>2021-09-04(토) 오후 19:00</v>
      </c>
      <c r="H15" s="273"/>
      <c r="I15" s="274"/>
      <c r="J15" s="272" t="str">
        <f>TEXT($G$1, "[$-ko-KR]yyyy-mm-dd(ddd) ") &amp; "오후 21:00"</f>
        <v>2021-09-04(토) 오후 21:00</v>
      </c>
      <c r="K15" s="273"/>
      <c r="L15" s="274"/>
      <c r="M15" s="272" t="str">
        <f>TEXT($G$1+1, "[$-ko-KR]yyyy-mm-dd(ddd) ") &amp; "오전 00:00"</f>
        <v>2021-09-05(일)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69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2021-09-04(토) 오전 00:00</v>
      </c>
      <c r="C42" s="313"/>
      <c r="D42" s="272" t="str">
        <f>TEXT($G$1, "[$-ko-KR]yyyy-mm-dd(ddd) ") &amp; "오후 14:00"</f>
        <v>2021-09-04(토) 오후 14:00</v>
      </c>
      <c r="E42" s="273"/>
      <c r="F42" s="274"/>
      <c r="G42" s="272" t="str">
        <f>TEXT($G$1, "[$-ko-KR]yyyy-mm-dd(ddd) ") &amp; "오후 19:00"</f>
        <v>2021-09-04(토) 오후 19:00</v>
      </c>
      <c r="H42" s="273"/>
      <c r="I42" s="274"/>
      <c r="J42" s="272" t="str">
        <f>TEXT($G$1, "[$-ko-KR]yyyy-mm-dd(ddd) ") &amp; "오후 21:00"</f>
        <v>2021-09-04(토) 오후 21:00</v>
      </c>
      <c r="K42" s="273"/>
      <c r="L42" s="274"/>
      <c r="M42" s="272" t="str">
        <f>TEXT($G$1+1, "[$-ko-KR]yyyy-mm-dd(ddd) ") &amp; "오전 00:00"</f>
        <v>2021-09-05(일)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70"/>
      <c r="R44" s="270"/>
      <c r="S44" s="270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70"/>
      <c r="R45" s="270"/>
      <c r="S45" s="270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75"/>
      <c r="R46" s="275"/>
      <c r="S46" s="275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75"/>
      <c r="R47" s="275"/>
      <c r="S47" s="275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75"/>
      <c r="R48" s="275"/>
      <c r="S48" s="275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75"/>
      <c r="R49" s="275"/>
      <c r="S49" s="275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75"/>
      <c r="R50" s="275"/>
      <c r="S50" s="275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75"/>
      <c r="R51" s="275"/>
      <c r="S51" s="275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84"/>
      <c r="R53" s="285"/>
      <c r="S53" s="286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87"/>
      <c r="R54" s="288"/>
      <c r="S54" s="289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90"/>
      <c r="R55" s="291"/>
      <c r="S55" s="292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75"/>
      <c r="R56" s="275"/>
      <c r="S56" s="275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70"/>
      <c r="R57" s="270"/>
      <c r="S57" s="270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70"/>
      <c r="R58" s="270"/>
      <c r="S58" s="270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75"/>
      <c r="R59" s="275"/>
      <c r="S59" s="27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69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2021-09-04(토) 오전 00:00</v>
      </c>
      <c r="C69" s="313"/>
      <c r="D69" s="272" t="str">
        <f>TEXT($G$1, "[$-ko-KR]yyyy-mm-dd(ddd) ") &amp; "오후 14:00"</f>
        <v>2021-09-04(토) 오후 14:00</v>
      </c>
      <c r="E69" s="273"/>
      <c r="F69" s="274"/>
      <c r="G69" s="272" t="str">
        <f>TEXT($G$1, "[$-ko-KR]yyyy-mm-dd(ddd) ") &amp; "오후 19:00"</f>
        <v>2021-09-04(토) 오후 19:00</v>
      </c>
      <c r="H69" s="273"/>
      <c r="I69" s="274"/>
      <c r="J69" s="272" t="str">
        <f>TEXT($G$1, "[$-ko-KR]yyyy-mm-dd(ddd) ") &amp; "오후 21:00"</f>
        <v>2021-09-04(토) 오후 21:00</v>
      </c>
      <c r="K69" s="273"/>
      <c r="L69" s="274"/>
      <c r="M69" s="272" t="str">
        <f>TEXT($G$1+1, "[$-ko-KR]yyyy-mm-dd(ddd) ") &amp; "오전 00:00"</f>
        <v>2021-09-05(일)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70"/>
      <c r="R71" s="270"/>
      <c r="S71" s="270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70"/>
      <c r="R72" s="270"/>
      <c r="S72" s="270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75"/>
      <c r="R73" s="275"/>
      <c r="S73" s="275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75"/>
      <c r="R74" s="275"/>
      <c r="S74" s="275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75"/>
      <c r="R75" s="275"/>
      <c r="S75" s="275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75"/>
      <c r="R76" s="275"/>
      <c r="S76" s="275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75"/>
      <c r="R77" s="275"/>
      <c r="S77" s="275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75"/>
      <c r="R78" s="275"/>
      <c r="S78" s="275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84"/>
      <c r="R80" s="285"/>
      <c r="S80" s="286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87"/>
      <c r="R81" s="288"/>
      <c r="S81" s="289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90"/>
      <c r="R82" s="291"/>
      <c r="S82" s="292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75"/>
      <c r="R83" s="275"/>
      <c r="S83" s="275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70"/>
      <c r="R84" s="270"/>
      <c r="S84" s="270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70"/>
      <c r="R85" s="270"/>
      <c r="S85" s="270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75"/>
      <c r="R86" s="275"/>
      <c r="S86" s="275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75"/>
      <c r="R87" s="275"/>
      <c r="S87" s="275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75"/>
      <c r="R88" s="275"/>
      <c r="S88" s="275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97"/>
      <c r="R89" s="298"/>
      <c r="S89" s="299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69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2021-09-04(토) 오전 00:00</v>
      </c>
      <c r="C96" s="313"/>
      <c r="D96" s="272" t="str">
        <f>TEXT($G$1, "[$-ko-KR]yyyy-mm-dd(ddd) ") &amp; "오후 14:00"</f>
        <v>2021-09-04(토) 오후 14:00</v>
      </c>
      <c r="E96" s="273"/>
      <c r="F96" s="274"/>
      <c r="G96" s="272" t="str">
        <f>TEXT($G$1, "[$-ko-KR]yyyy-mm-dd(ddd) ") &amp; "오후 19:00"</f>
        <v>2021-09-04(토) 오후 19:00</v>
      </c>
      <c r="H96" s="273"/>
      <c r="I96" s="274"/>
      <c r="J96" s="272" t="str">
        <f>TEXT($G$1, "[$-ko-KR]yyyy-mm-dd(ddd) ") &amp; "오후 21:00"</f>
        <v>2021-09-04(토) 오후 21:00</v>
      </c>
      <c r="K96" s="273"/>
      <c r="L96" s="274"/>
      <c r="M96" s="272" t="str">
        <f>TEXT($G$1+1, "[$-ko-KR]yyyy-mm-dd(ddd) ") &amp; "오전 00:00"</f>
        <v>2021-09-05(일)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70"/>
      <c r="R98" s="270"/>
      <c r="S98" s="270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70"/>
      <c r="R99" s="270"/>
      <c r="S99" s="270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75"/>
      <c r="R100" s="275"/>
      <c r="S100" s="275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75"/>
      <c r="R101" s="275"/>
      <c r="S101" s="275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75"/>
      <c r="R102" s="275"/>
      <c r="S102" s="275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75"/>
      <c r="R103" s="275"/>
      <c r="S103" s="275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75"/>
      <c r="R104" s="275"/>
      <c r="S104" s="275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75"/>
      <c r="R105" s="275"/>
      <c r="S105" s="275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84"/>
      <c r="R107" s="285"/>
      <c r="S107" s="286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87"/>
      <c r="R108" s="288"/>
      <c r="S108" s="289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90"/>
      <c r="R109" s="291"/>
      <c r="S109" s="292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75"/>
      <c r="R110" s="275"/>
      <c r="S110" s="275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70"/>
      <c r="R111" s="270"/>
      <c r="S111" s="270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70"/>
      <c r="R112" s="270"/>
      <c r="S112" s="270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75"/>
      <c r="R113" s="275"/>
      <c r="S113" s="275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75"/>
      <c r="R114" s="275"/>
      <c r="S114" s="275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75"/>
      <c r="R115" s="275"/>
      <c r="S115" s="275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97"/>
      <c r="R116" s="298"/>
      <c r="S116" s="299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69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2021-09-04(토) 오전 00:00</v>
      </c>
      <c r="C123" s="313"/>
      <c r="D123" s="272" t="str">
        <f>TEXT($G$1, "[$-ko-KR]yyyy-mm-dd(ddd) ") &amp; "오후 14:00"</f>
        <v>2021-09-04(토) 오후 14:00</v>
      </c>
      <c r="E123" s="273"/>
      <c r="F123" s="274"/>
      <c r="G123" s="272" t="str">
        <f>TEXT($G$1, "[$-ko-KR]yyyy-mm-dd(ddd) ") &amp; "오후 19:00"</f>
        <v>2021-09-04(토) 오후 19:00</v>
      </c>
      <c r="H123" s="273"/>
      <c r="I123" s="274"/>
      <c r="J123" s="272" t="str">
        <f>TEXT($G$1, "[$-ko-KR]yyyy-mm-dd(ddd) ") &amp; "오후 21:00"</f>
        <v>2021-09-04(토) 오후 21:00</v>
      </c>
      <c r="K123" s="273"/>
      <c r="L123" s="274"/>
      <c r="M123" s="272" t="str">
        <f>TEXT($G$1+1, "[$-ko-KR]yyyy-mm-dd(ddd) ") &amp; "오전 00:00"</f>
        <v>2021-09-05(일)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70"/>
      <c r="R125" s="270"/>
      <c r="S125" s="270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70"/>
      <c r="R126" s="270"/>
      <c r="S126" s="270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75"/>
      <c r="R127" s="275"/>
      <c r="S127" s="275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75"/>
      <c r="R128" s="275"/>
      <c r="S128" s="275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75"/>
      <c r="R129" s="275"/>
      <c r="S129" s="275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75"/>
      <c r="R130" s="275"/>
      <c r="S130" s="275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75"/>
      <c r="R131" s="275"/>
      <c r="S131" s="275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75"/>
      <c r="R132" s="275"/>
      <c r="S132" s="275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84"/>
      <c r="R134" s="285"/>
      <c r="S134" s="286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87"/>
      <c r="R135" s="288"/>
      <c r="S135" s="289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90"/>
      <c r="R136" s="291"/>
      <c r="S136" s="292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75"/>
      <c r="R137" s="275"/>
      <c r="S137" s="275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70"/>
      <c r="R138" s="270"/>
      <c r="S138" s="270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70"/>
      <c r="R139" s="270"/>
      <c r="S139" s="270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75"/>
      <c r="R140" s="275"/>
      <c r="S140" s="27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69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2021-09-04(토) 오전 00:00</v>
      </c>
      <c r="C150" s="313"/>
      <c r="D150" s="272" t="str">
        <f>TEXT($G$1, "[$-ko-KR]yyyy-mm-dd(ddd) ") &amp; "오후 14:00"</f>
        <v>2021-09-04(토) 오후 14:00</v>
      </c>
      <c r="E150" s="273"/>
      <c r="F150" s="274"/>
      <c r="G150" s="272" t="str">
        <f>TEXT($G$1, "[$-ko-KR]yyyy-mm-dd(ddd) ") &amp; "오후 19:00"</f>
        <v>2021-09-04(토) 오후 19:00</v>
      </c>
      <c r="H150" s="273"/>
      <c r="I150" s="274"/>
      <c r="J150" s="272" t="str">
        <f>TEXT($G$1, "[$-ko-KR]yyyy-mm-dd(ddd) ") &amp; "오후 21:00"</f>
        <v>2021-09-04(토) 오후 21:00</v>
      </c>
      <c r="K150" s="273"/>
      <c r="L150" s="274"/>
      <c r="M150" s="272" t="str">
        <f>TEXT($G$1+1, "[$-ko-KR]yyyy-mm-dd(ddd) ") &amp; "오전 00:00"</f>
        <v>2021-09-05(일)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70"/>
      <c r="R152" s="270"/>
      <c r="S152" s="270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70"/>
      <c r="R153" s="270"/>
      <c r="S153" s="270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75"/>
      <c r="R154" s="275"/>
      <c r="S154" s="275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75"/>
      <c r="R155" s="275"/>
      <c r="S155" s="275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75"/>
      <c r="R156" s="275"/>
      <c r="S156" s="275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75"/>
      <c r="R157" s="275"/>
      <c r="S157" s="275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75"/>
      <c r="R158" s="275"/>
      <c r="S158" s="275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75"/>
      <c r="R159" s="275"/>
      <c r="S159" s="275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84"/>
      <c r="R161" s="285"/>
      <c r="S161" s="286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87"/>
      <c r="R162" s="288"/>
      <c r="S162" s="289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90"/>
      <c r="R163" s="291"/>
      <c r="S163" s="292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75"/>
      <c r="R164" s="275"/>
      <c r="S164" s="275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70"/>
      <c r="R165" s="270"/>
      <c r="S165" s="270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70"/>
      <c r="R166" s="270"/>
      <c r="S166" s="270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75"/>
      <c r="R167" s="275"/>
      <c r="S167" s="275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75"/>
      <c r="R168" s="275"/>
      <c r="S168" s="275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75"/>
      <c r="R169" s="275"/>
      <c r="S169" s="275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97"/>
      <c r="R170" s="298"/>
      <c r="S170" s="299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69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2021-09-04(토) 오전 00:00</v>
      </c>
      <c r="C177" s="313"/>
      <c r="D177" s="272" t="str">
        <f>TEXT($G$1, "[$-ko-KR]yyyy-mm-dd(ddd) ") &amp; "오후 14:00"</f>
        <v>2021-09-04(토) 오후 14:00</v>
      </c>
      <c r="E177" s="273"/>
      <c r="F177" s="274"/>
      <c r="G177" s="272" t="str">
        <f>TEXT($G$1, "[$-ko-KR]yyyy-mm-dd(ddd) ") &amp; "오후 19:00"</f>
        <v>2021-09-04(토) 오후 19:00</v>
      </c>
      <c r="H177" s="273"/>
      <c r="I177" s="274"/>
      <c r="J177" s="272" t="str">
        <f>TEXT($G$1, "[$-ko-KR]yyyy-mm-dd(ddd) ") &amp; "오후 21:00"</f>
        <v>2021-09-04(토) 오후 21:00</v>
      </c>
      <c r="K177" s="273"/>
      <c r="L177" s="274"/>
      <c r="M177" s="272" t="str">
        <f>TEXT($G$1+1, "[$-ko-KR]yyyy-mm-dd(ddd) ") &amp; "오전 00:00"</f>
        <v>2021-09-05(일)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70"/>
      <c r="R179" s="270"/>
      <c r="S179" s="270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70"/>
      <c r="R180" s="270"/>
      <c r="S180" s="270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75"/>
      <c r="R181" s="275"/>
      <c r="S181" s="275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75"/>
      <c r="R182" s="275"/>
      <c r="S182" s="275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75"/>
      <c r="R183" s="275"/>
      <c r="S183" s="275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75"/>
      <c r="R184" s="275"/>
      <c r="S184" s="275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75"/>
      <c r="R185" s="275"/>
      <c r="S185" s="275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75"/>
      <c r="R186" s="275"/>
      <c r="S186" s="275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84"/>
      <c r="R188" s="285"/>
      <c r="S188" s="286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87"/>
      <c r="R189" s="288"/>
      <c r="S189" s="289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90"/>
      <c r="R190" s="291"/>
      <c r="S190" s="292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75"/>
      <c r="R191" s="275"/>
      <c r="S191" s="275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70"/>
      <c r="R192" s="270"/>
      <c r="S192" s="270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70"/>
      <c r="R193" s="270"/>
      <c r="S193" s="270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75"/>
      <c r="R194" s="275"/>
      <c r="S194" s="275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75"/>
      <c r="R195" s="275"/>
      <c r="S195" s="275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75"/>
      <c r="R196" s="275"/>
      <c r="S196" s="275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97"/>
      <c r="R197" s="298"/>
      <c r="S197" s="299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44444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73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2021-09-05(일) 오전 00:00</v>
      </c>
      <c r="C15" s="316"/>
      <c r="D15" s="272" t="str">
        <f>TEXT($G$1, "[$-ko-KR]yyyy-mm-dd(ddd) ") &amp; "오후 14:00"</f>
        <v>2021-09-05(일) 오후 14:00</v>
      </c>
      <c r="E15" s="273"/>
      <c r="F15" s="274"/>
      <c r="G15" s="272" t="str">
        <f>TEXT($G$1, "[$-ko-KR]yyyy-mm-dd(ddd) ") &amp; "오후 19:00"</f>
        <v>2021-09-05(일) 오후 19:00</v>
      </c>
      <c r="H15" s="273"/>
      <c r="I15" s="274"/>
      <c r="J15" s="272" t="str">
        <f>TEXT($G$1, "[$-ko-KR]yyyy-mm-dd(ddd) ") &amp; "오후 21:00"</f>
        <v>2021-09-05(일) 오후 21:00</v>
      </c>
      <c r="K15" s="273"/>
      <c r="L15" s="274"/>
      <c r="M15" s="272" t="str">
        <f>TEXT($G$1+1, "[$-ko-KR]yyyy-mm-dd(ddd) ") &amp; "오전 00:00"</f>
        <v>2021-09-06(월)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73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2021-09-05(일) 오전 00:00</v>
      </c>
      <c r="C42" s="313"/>
      <c r="D42" s="272" t="str">
        <f>TEXT($G$1, "[$-ko-KR]yyyy-mm-dd(ddd) ") &amp; "오후 14:00"</f>
        <v>2021-09-05(일) 오후 14:00</v>
      </c>
      <c r="E42" s="273"/>
      <c r="F42" s="274"/>
      <c r="G42" s="272" t="str">
        <f>TEXT($G$1, "[$-ko-KR]yyyy-mm-dd(ddd) ") &amp; "오후 19:00"</f>
        <v>2021-09-05(일) 오후 19:00</v>
      </c>
      <c r="H42" s="273"/>
      <c r="I42" s="274"/>
      <c r="J42" s="272" t="str">
        <f>TEXT($G$1, "[$-ko-KR]yyyy-mm-dd(ddd) ") &amp; "오후 21:00"</f>
        <v>2021-09-05(일) 오후 21:00</v>
      </c>
      <c r="K42" s="273"/>
      <c r="L42" s="274"/>
      <c r="M42" s="272" t="str">
        <f>TEXT($G$1+1, "[$-ko-KR]yyyy-mm-dd(ddd) ") &amp; "오전 00:00"</f>
        <v>2021-09-06(월)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70"/>
      <c r="R44" s="270"/>
      <c r="S44" s="270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70"/>
      <c r="R45" s="270"/>
      <c r="S45" s="270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75"/>
      <c r="R46" s="275"/>
      <c r="S46" s="275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75"/>
      <c r="R47" s="275"/>
      <c r="S47" s="275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75"/>
      <c r="R48" s="275"/>
      <c r="S48" s="275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75"/>
      <c r="R49" s="275"/>
      <c r="S49" s="275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75"/>
      <c r="R50" s="275"/>
      <c r="S50" s="275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75"/>
      <c r="R51" s="275"/>
      <c r="S51" s="275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84"/>
      <c r="R53" s="285"/>
      <c r="S53" s="286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87"/>
      <c r="R54" s="288"/>
      <c r="S54" s="289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90"/>
      <c r="R55" s="291"/>
      <c r="S55" s="292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75"/>
      <c r="R56" s="275"/>
      <c r="S56" s="275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70"/>
      <c r="R57" s="270"/>
      <c r="S57" s="270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70"/>
      <c r="R58" s="270"/>
      <c r="S58" s="27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75"/>
      <c r="R59" s="275"/>
      <c r="S59" s="27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73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2021-09-05(일) 오전 00:00</v>
      </c>
      <c r="C69" s="313"/>
      <c r="D69" s="272" t="str">
        <f>TEXT($G$1, "[$-ko-KR]yyyy-mm-dd(ddd) ") &amp; "오후 14:00"</f>
        <v>2021-09-05(일) 오후 14:00</v>
      </c>
      <c r="E69" s="273"/>
      <c r="F69" s="274"/>
      <c r="G69" s="272" t="str">
        <f>TEXT($G$1, "[$-ko-KR]yyyy-mm-dd(ddd) ") &amp; "오후 19:00"</f>
        <v>2021-09-05(일) 오후 19:00</v>
      </c>
      <c r="H69" s="273"/>
      <c r="I69" s="274"/>
      <c r="J69" s="272" t="str">
        <f>TEXT($G$1, "[$-ko-KR]yyyy-mm-dd(ddd) ") &amp; "오후 21:00"</f>
        <v>2021-09-05(일) 오후 21:00</v>
      </c>
      <c r="K69" s="273"/>
      <c r="L69" s="274"/>
      <c r="M69" s="272" t="str">
        <f>TEXT($G$1+1, "[$-ko-KR]yyyy-mm-dd(ddd) ") &amp; "오전 00:00"</f>
        <v>2021-09-06(월)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70"/>
      <c r="R71" s="270"/>
      <c r="S71" s="270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70"/>
      <c r="R72" s="270"/>
      <c r="S72" s="270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75"/>
      <c r="R73" s="275"/>
      <c r="S73" s="275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75"/>
      <c r="R74" s="275"/>
      <c r="S74" s="275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75"/>
      <c r="R75" s="275"/>
      <c r="S75" s="275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75"/>
      <c r="R76" s="275"/>
      <c r="S76" s="275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75"/>
      <c r="R77" s="275"/>
      <c r="S77" s="275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75"/>
      <c r="R78" s="275"/>
      <c r="S78" s="275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84"/>
      <c r="R80" s="285"/>
      <c r="S80" s="286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87"/>
      <c r="R81" s="288"/>
      <c r="S81" s="289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90"/>
      <c r="R82" s="291"/>
      <c r="S82" s="292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75"/>
      <c r="R83" s="275"/>
      <c r="S83" s="275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70"/>
      <c r="R84" s="270"/>
      <c r="S84" s="270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70"/>
      <c r="R85" s="270"/>
      <c r="S85" s="270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75"/>
      <c r="R86" s="275"/>
      <c r="S86" s="275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75"/>
      <c r="R87" s="275"/>
      <c r="S87" s="275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75"/>
      <c r="R88" s="275"/>
      <c r="S88" s="275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97"/>
      <c r="R89" s="298"/>
      <c r="S89" s="299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73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2021-09-05(일) 오전 00:00</v>
      </c>
      <c r="C96" s="313"/>
      <c r="D96" s="272" t="str">
        <f>TEXT($G$1, "[$-ko-KR]yyyy-mm-dd(ddd) ") &amp; "오후 14:00"</f>
        <v>2021-09-05(일) 오후 14:00</v>
      </c>
      <c r="E96" s="273"/>
      <c r="F96" s="274"/>
      <c r="G96" s="272" t="str">
        <f>TEXT($G$1, "[$-ko-KR]yyyy-mm-dd(ddd) ") &amp; "오후 19:00"</f>
        <v>2021-09-05(일) 오후 19:00</v>
      </c>
      <c r="H96" s="273"/>
      <c r="I96" s="274"/>
      <c r="J96" s="272" t="str">
        <f>TEXT($G$1, "[$-ko-KR]yyyy-mm-dd(ddd) ") &amp; "오후 21:00"</f>
        <v>2021-09-05(일) 오후 21:00</v>
      </c>
      <c r="K96" s="273"/>
      <c r="L96" s="274"/>
      <c r="M96" s="272" t="str">
        <f>TEXT($G$1+1, "[$-ko-KR]yyyy-mm-dd(ddd) ") &amp; "오전 00:00"</f>
        <v>2021-09-06(월)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70"/>
      <c r="R98" s="270"/>
      <c r="S98" s="270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70"/>
      <c r="R99" s="270"/>
      <c r="S99" s="270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75"/>
      <c r="R100" s="275"/>
      <c r="S100" s="275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75"/>
      <c r="R101" s="275"/>
      <c r="S101" s="275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75"/>
      <c r="R102" s="275"/>
      <c r="S102" s="275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75"/>
      <c r="R103" s="275"/>
      <c r="S103" s="275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75"/>
      <c r="R104" s="275"/>
      <c r="S104" s="275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75"/>
      <c r="R105" s="275"/>
      <c r="S105" s="275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84"/>
      <c r="R107" s="285"/>
      <c r="S107" s="286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87"/>
      <c r="R108" s="288"/>
      <c r="S108" s="289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90"/>
      <c r="R109" s="291"/>
      <c r="S109" s="292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75"/>
      <c r="R110" s="275"/>
      <c r="S110" s="275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70"/>
      <c r="R111" s="270"/>
      <c r="S111" s="270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70"/>
      <c r="R112" s="270"/>
      <c r="S112" s="270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75"/>
      <c r="R113" s="275"/>
      <c r="S113" s="275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75"/>
      <c r="R114" s="275"/>
      <c r="S114" s="275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75"/>
      <c r="R115" s="275"/>
      <c r="S115" s="275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97"/>
      <c r="R116" s="298"/>
      <c r="S116" s="299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73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2021-09-05(일) 오전 00:00</v>
      </c>
      <c r="C123" s="313"/>
      <c r="D123" s="272" t="str">
        <f>TEXT($G$1, "[$-ko-KR]yyyy-mm-dd(ddd) ") &amp; "오후 14:00"</f>
        <v>2021-09-05(일) 오후 14:00</v>
      </c>
      <c r="E123" s="273"/>
      <c r="F123" s="274"/>
      <c r="G123" s="272" t="str">
        <f>TEXT($G$1, "[$-ko-KR]yyyy-mm-dd(ddd) ") &amp; "오후 19:00"</f>
        <v>2021-09-05(일) 오후 19:00</v>
      </c>
      <c r="H123" s="273"/>
      <c r="I123" s="274"/>
      <c r="J123" s="272" t="str">
        <f>TEXT($G$1, "[$-ko-KR]yyyy-mm-dd(ddd) ") &amp; "오후 21:00"</f>
        <v>2021-09-05(일) 오후 21:00</v>
      </c>
      <c r="K123" s="273"/>
      <c r="L123" s="274"/>
      <c r="M123" s="272" t="str">
        <f>TEXT($G$1+1, "[$-ko-KR]yyyy-mm-dd(ddd) ") &amp; "오전 00:00"</f>
        <v>2021-09-06(월)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70"/>
      <c r="R125" s="270"/>
      <c r="S125" s="270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70"/>
      <c r="R126" s="270"/>
      <c r="S126" s="270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75"/>
      <c r="R127" s="275"/>
      <c r="S127" s="275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75"/>
      <c r="R128" s="275"/>
      <c r="S128" s="275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75"/>
      <c r="R129" s="275"/>
      <c r="S129" s="275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75"/>
      <c r="R130" s="275"/>
      <c r="S130" s="275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75"/>
      <c r="R131" s="275"/>
      <c r="S131" s="275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75"/>
      <c r="R132" s="275"/>
      <c r="S132" s="275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84"/>
      <c r="R134" s="285"/>
      <c r="S134" s="286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87"/>
      <c r="R135" s="288"/>
      <c r="S135" s="289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90"/>
      <c r="R136" s="291"/>
      <c r="S136" s="292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75"/>
      <c r="R137" s="275"/>
      <c r="S137" s="275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70"/>
      <c r="R138" s="270"/>
      <c r="S138" s="270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70"/>
      <c r="R139" s="270"/>
      <c r="S139" s="27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75"/>
      <c r="R140" s="275"/>
      <c r="S140" s="27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73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2021-09-05(일) 오전 00:00</v>
      </c>
      <c r="C150" s="313"/>
      <c r="D150" s="272" t="str">
        <f>TEXT($G$1, "[$-ko-KR]yyyy-mm-dd(ddd) ") &amp; "오후 14:00"</f>
        <v>2021-09-05(일) 오후 14:00</v>
      </c>
      <c r="E150" s="273"/>
      <c r="F150" s="274"/>
      <c r="G150" s="272" t="str">
        <f>TEXT($G$1, "[$-ko-KR]yyyy-mm-dd(ddd) ") &amp; "오후 19:00"</f>
        <v>2021-09-05(일) 오후 19:00</v>
      </c>
      <c r="H150" s="273"/>
      <c r="I150" s="274"/>
      <c r="J150" s="272" t="str">
        <f>TEXT($G$1, "[$-ko-KR]yyyy-mm-dd(ddd) ") &amp; "오후 21:00"</f>
        <v>2021-09-05(일) 오후 21:00</v>
      </c>
      <c r="K150" s="273"/>
      <c r="L150" s="274"/>
      <c r="M150" s="272" t="str">
        <f>TEXT($G$1+1, "[$-ko-KR]yyyy-mm-dd(ddd) ") &amp; "오전 00:00"</f>
        <v>2021-09-06(월)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70"/>
      <c r="R152" s="270"/>
      <c r="S152" s="270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70"/>
      <c r="R153" s="270"/>
      <c r="S153" s="270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75"/>
      <c r="R154" s="275"/>
      <c r="S154" s="275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75"/>
      <c r="R155" s="275"/>
      <c r="S155" s="275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75"/>
      <c r="R156" s="275"/>
      <c r="S156" s="275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75"/>
      <c r="R157" s="275"/>
      <c r="S157" s="275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75"/>
      <c r="R158" s="275"/>
      <c r="S158" s="275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75"/>
      <c r="R159" s="275"/>
      <c r="S159" s="275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84"/>
      <c r="R161" s="285"/>
      <c r="S161" s="286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87"/>
      <c r="R162" s="288"/>
      <c r="S162" s="289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90"/>
      <c r="R163" s="291"/>
      <c r="S163" s="292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75"/>
      <c r="R164" s="275"/>
      <c r="S164" s="275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70"/>
      <c r="R165" s="270"/>
      <c r="S165" s="270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70"/>
      <c r="R166" s="270"/>
      <c r="S166" s="270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75"/>
      <c r="R167" s="275"/>
      <c r="S167" s="275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75"/>
      <c r="R168" s="275"/>
      <c r="S168" s="275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75"/>
      <c r="R169" s="275"/>
      <c r="S169" s="275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97"/>
      <c r="R170" s="298"/>
      <c r="S170" s="299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73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2021-09-05(일) 오전 00:00</v>
      </c>
      <c r="C177" s="313"/>
      <c r="D177" s="272" t="str">
        <f>TEXT($G$1, "[$-ko-KR]yyyy-mm-dd(ddd) ") &amp; "오후 14:00"</f>
        <v>2021-09-05(일) 오후 14:00</v>
      </c>
      <c r="E177" s="273"/>
      <c r="F177" s="274"/>
      <c r="G177" s="272" t="str">
        <f>TEXT($G$1, "[$-ko-KR]yyyy-mm-dd(ddd) ") &amp; "오후 19:00"</f>
        <v>2021-09-05(일) 오후 19:00</v>
      </c>
      <c r="H177" s="273"/>
      <c r="I177" s="274"/>
      <c r="J177" s="272" t="str">
        <f>TEXT($G$1, "[$-ko-KR]yyyy-mm-dd(ddd) ") &amp; "오후 21:00"</f>
        <v>2021-09-05(일) 오후 21:00</v>
      </c>
      <c r="K177" s="273"/>
      <c r="L177" s="274"/>
      <c r="M177" s="272" t="str">
        <f>TEXT($G$1+1, "[$-ko-KR]yyyy-mm-dd(ddd) ") &amp; "오전 00:00"</f>
        <v>2021-09-06(월)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70"/>
      <c r="R179" s="270"/>
      <c r="S179" s="270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70"/>
      <c r="R180" s="270"/>
      <c r="S180" s="270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75"/>
      <c r="R181" s="275"/>
      <c r="S181" s="275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75"/>
      <c r="R182" s="275"/>
      <c r="S182" s="275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75"/>
      <c r="R183" s="275"/>
      <c r="S183" s="275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75"/>
      <c r="R184" s="275"/>
      <c r="S184" s="275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75"/>
      <c r="R185" s="275"/>
      <c r="S185" s="275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75"/>
      <c r="R186" s="275"/>
      <c r="S186" s="275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84"/>
      <c r="R188" s="285"/>
      <c r="S188" s="286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87"/>
      <c r="R189" s="288"/>
      <c r="S189" s="289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90"/>
      <c r="R190" s="291"/>
      <c r="S190" s="292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75"/>
      <c r="R191" s="275"/>
      <c r="S191" s="275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70"/>
      <c r="R192" s="270"/>
      <c r="S192" s="270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70"/>
      <c r="R193" s="270"/>
      <c r="S193" s="270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75"/>
      <c r="R194" s="275"/>
      <c r="S194" s="275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75"/>
      <c r="R195" s="275"/>
      <c r="S195" s="275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75"/>
      <c r="R196" s="275"/>
      <c r="S196" s="275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97"/>
      <c r="R197" s="298"/>
      <c r="S197" s="299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44445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77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2021-09-06(월) 오전 00:00</v>
      </c>
      <c r="C15" s="316"/>
      <c r="D15" s="272" t="str">
        <f>TEXT($G$1, "[$-ko-KR]yyyy-mm-dd(ddd) ") &amp; "오후 14:00"</f>
        <v>2021-09-06(월) 오후 14:00</v>
      </c>
      <c r="E15" s="273"/>
      <c r="F15" s="274"/>
      <c r="G15" s="272" t="str">
        <f>TEXT($G$1, "[$-ko-KR]yyyy-mm-dd(ddd) ") &amp; "오후 19:00"</f>
        <v>2021-09-06(월) 오후 19:00</v>
      </c>
      <c r="H15" s="273"/>
      <c r="I15" s="274"/>
      <c r="J15" s="272" t="str">
        <f>TEXT($G$1, "[$-ko-KR]yyyy-mm-dd(ddd) ") &amp; "오후 21:00"</f>
        <v>2021-09-06(월) 오후 21:00</v>
      </c>
      <c r="K15" s="273"/>
      <c r="L15" s="274"/>
      <c r="M15" s="272" t="str">
        <f>TEXT($G$1+1, "[$-ko-KR]yyyy-mm-dd(ddd) ") &amp; "오전 00:00"</f>
        <v>2021-09-07(화)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77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2021-09-06(월) 오전 00:00</v>
      </c>
      <c r="C42" s="313"/>
      <c r="D42" s="272" t="str">
        <f>TEXT($G$1, "[$-ko-KR]yyyy-mm-dd(ddd) ") &amp; "오후 14:00"</f>
        <v>2021-09-06(월) 오후 14:00</v>
      </c>
      <c r="E42" s="273"/>
      <c r="F42" s="274"/>
      <c r="G42" s="272" t="str">
        <f>TEXT($G$1, "[$-ko-KR]yyyy-mm-dd(ddd) ") &amp; "오후 19:00"</f>
        <v>2021-09-06(월) 오후 19:00</v>
      </c>
      <c r="H42" s="273"/>
      <c r="I42" s="274"/>
      <c r="J42" s="272" t="str">
        <f>TEXT($G$1, "[$-ko-KR]yyyy-mm-dd(ddd) ") &amp; "오후 21:00"</f>
        <v>2021-09-06(월) 오후 21:00</v>
      </c>
      <c r="K42" s="273"/>
      <c r="L42" s="274"/>
      <c r="M42" s="272" t="str">
        <f>TEXT($G$1+1, "[$-ko-KR]yyyy-mm-dd(ddd) ") &amp; "오전 00:00"</f>
        <v>2021-09-07(화)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70"/>
      <c r="R44" s="270"/>
      <c r="S44" s="270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70"/>
      <c r="R45" s="270"/>
      <c r="S45" s="270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75"/>
      <c r="R46" s="275"/>
      <c r="S46" s="275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75"/>
      <c r="R47" s="275"/>
      <c r="S47" s="275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75"/>
      <c r="R48" s="275"/>
      <c r="S48" s="275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75"/>
      <c r="R49" s="275"/>
      <c r="S49" s="275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75"/>
      <c r="R50" s="275"/>
      <c r="S50" s="275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75"/>
      <c r="R51" s="275"/>
      <c r="S51" s="275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84"/>
      <c r="R53" s="285"/>
      <c r="S53" s="286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87"/>
      <c r="R54" s="288"/>
      <c r="S54" s="289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90"/>
      <c r="R55" s="291"/>
      <c r="S55" s="292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75"/>
      <c r="R56" s="275"/>
      <c r="S56" s="275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70"/>
      <c r="R57" s="270"/>
      <c r="S57" s="270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70"/>
      <c r="R58" s="270"/>
      <c r="S58" s="27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75"/>
      <c r="R59" s="275"/>
      <c r="S59" s="27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77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2021-09-06(월) 오전 00:00</v>
      </c>
      <c r="C69" s="313"/>
      <c r="D69" s="272" t="str">
        <f>TEXT($G$1, "[$-ko-KR]yyyy-mm-dd(ddd) ") &amp; "오후 14:00"</f>
        <v>2021-09-06(월) 오후 14:00</v>
      </c>
      <c r="E69" s="273"/>
      <c r="F69" s="274"/>
      <c r="G69" s="272" t="str">
        <f>TEXT($G$1, "[$-ko-KR]yyyy-mm-dd(ddd) ") &amp; "오후 19:00"</f>
        <v>2021-09-06(월) 오후 19:00</v>
      </c>
      <c r="H69" s="273"/>
      <c r="I69" s="274"/>
      <c r="J69" s="272" t="str">
        <f>TEXT($G$1, "[$-ko-KR]yyyy-mm-dd(ddd) ") &amp; "오후 21:00"</f>
        <v>2021-09-06(월) 오후 21:00</v>
      </c>
      <c r="K69" s="273"/>
      <c r="L69" s="274"/>
      <c r="M69" s="272" t="str">
        <f>TEXT($G$1+1, "[$-ko-KR]yyyy-mm-dd(ddd) ") &amp; "오전 00:00"</f>
        <v>2021-09-07(화)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70"/>
      <c r="R71" s="270"/>
      <c r="S71" s="270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70"/>
      <c r="R72" s="270"/>
      <c r="S72" s="270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75"/>
      <c r="R73" s="275"/>
      <c r="S73" s="275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75"/>
      <c r="R74" s="275"/>
      <c r="S74" s="275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75"/>
      <c r="R75" s="275"/>
      <c r="S75" s="275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75"/>
      <c r="R76" s="275"/>
      <c r="S76" s="275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75"/>
      <c r="R77" s="275"/>
      <c r="S77" s="275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75"/>
      <c r="R78" s="275"/>
      <c r="S78" s="275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84"/>
      <c r="R80" s="285"/>
      <c r="S80" s="286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87"/>
      <c r="R81" s="288"/>
      <c r="S81" s="289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90"/>
      <c r="R82" s="291"/>
      <c r="S82" s="292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75"/>
      <c r="R83" s="275"/>
      <c r="S83" s="275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70"/>
      <c r="R84" s="270"/>
      <c r="S84" s="270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70"/>
      <c r="R85" s="270"/>
      <c r="S85" s="270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75"/>
      <c r="R86" s="275"/>
      <c r="S86" s="275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75"/>
      <c r="R87" s="275"/>
      <c r="S87" s="275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75"/>
      <c r="R88" s="275"/>
      <c r="S88" s="275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97"/>
      <c r="R89" s="298"/>
      <c r="S89" s="299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77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2021-09-06(월) 오전 00:00</v>
      </c>
      <c r="C96" s="313"/>
      <c r="D96" s="272" t="str">
        <f>TEXT($G$1, "[$-ko-KR]yyyy-mm-dd(ddd) ") &amp; "오후 14:00"</f>
        <v>2021-09-06(월) 오후 14:00</v>
      </c>
      <c r="E96" s="273"/>
      <c r="F96" s="274"/>
      <c r="G96" s="272" t="str">
        <f>TEXT($G$1, "[$-ko-KR]yyyy-mm-dd(ddd) ") &amp; "오후 19:00"</f>
        <v>2021-09-06(월) 오후 19:00</v>
      </c>
      <c r="H96" s="273"/>
      <c r="I96" s="274"/>
      <c r="J96" s="272" t="str">
        <f>TEXT($G$1, "[$-ko-KR]yyyy-mm-dd(ddd) ") &amp; "오후 21:00"</f>
        <v>2021-09-06(월) 오후 21:00</v>
      </c>
      <c r="K96" s="273"/>
      <c r="L96" s="274"/>
      <c r="M96" s="272" t="str">
        <f>TEXT($G$1+1, "[$-ko-KR]yyyy-mm-dd(ddd) ") &amp; "오전 00:00"</f>
        <v>2021-09-07(화)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70"/>
      <c r="R98" s="270"/>
      <c r="S98" s="270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70"/>
      <c r="R99" s="270"/>
      <c r="S99" s="270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75"/>
      <c r="R100" s="275"/>
      <c r="S100" s="275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75"/>
      <c r="R101" s="275"/>
      <c r="S101" s="275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75"/>
      <c r="R102" s="275"/>
      <c r="S102" s="275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75"/>
      <c r="R103" s="275"/>
      <c r="S103" s="275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75"/>
      <c r="R104" s="275"/>
      <c r="S104" s="275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75"/>
      <c r="R105" s="275"/>
      <c r="S105" s="275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84"/>
      <c r="R107" s="285"/>
      <c r="S107" s="286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87"/>
      <c r="R108" s="288"/>
      <c r="S108" s="289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90"/>
      <c r="R109" s="291"/>
      <c r="S109" s="292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75"/>
      <c r="R110" s="275"/>
      <c r="S110" s="275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70"/>
      <c r="R111" s="270"/>
      <c r="S111" s="270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70"/>
      <c r="R112" s="270"/>
      <c r="S112" s="270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75"/>
      <c r="R113" s="275"/>
      <c r="S113" s="275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75"/>
      <c r="R114" s="275"/>
      <c r="S114" s="275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75"/>
      <c r="R115" s="275"/>
      <c r="S115" s="275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97"/>
      <c r="R116" s="298"/>
      <c r="S116" s="299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77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2021-09-06(월) 오전 00:00</v>
      </c>
      <c r="C123" s="313"/>
      <c r="D123" s="272" t="str">
        <f>TEXT($G$1, "[$-ko-KR]yyyy-mm-dd(ddd) ") &amp; "오후 14:00"</f>
        <v>2021-09-06(월) 오후 14:00</v>
      </c>
      <c r="E123" s="273"/>
      <c r="F123" s="274"/>
      <c r="G123" s="272" t="str">
        <f>TEXT($G$1, "[$-ko-KR]yyyy-mm-dd(ddd) ") &amp; "오후 19:00"</f>
        <v>2021-09-06(월) 오후 19:00</v>
      </c>
      <c r="H123" s="273"/>
      <c r="I123" s="274"/>
      <c r="J123" s="272" t="str">
        <f>TEXT($G$1, "[$-ko-KR]yyyy-mm-dd(ddd) ") &amp; "오후 21:00"</f>
        <v>2021-09-06(월) 오후 21:00</v>
      </c>
      <c r="K123" s="273"/>
      <c r="L123" s="274"/>
      <c r="M123" s="272" t="str">
        <f>TEXT($G$1+1, "[$-ko-KR]yyyy-mm-dd(ddd) ") &amp; "오전 00:00"</f>
        <v>2021-09-07(화)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70"/>
      <c r="R125" s="270"/>
      <c r="S125" s="270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70"/>
      <c r="R126" s="270"/>
      <c r="S126" s="270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75"/>
      <c r="R127" s="275"/>
      <c r="S127" s="275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75"/>
      <c r="R128" s="275"/>
      <c r="S128" s="275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75"/>
      <c r="R129" s="275"/>
      <c r="S129" s="275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75"/>
      <c r="R130" s="275"/>
      <c r="S130" s="275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75"/>
      <c r="R131" s="275"/>
      <c r="S131" s="275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75"/>
      <c r="R132" s="275"/>
      <c r="S132" s="275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84"/>
      <c r="R134" s="285"/>
      <c r="S134" s="286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87"/>
      <c r="R135" s="288"/>
      <c r="S135" s="289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90"/>
      <c r="R136" s="291"/>
      <c r="S136" s="292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75"/>
      <c r="R137" s="275"/>
      <c r="S137" s="275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70"/>
      <c r="R138" s="270"/>
      <c r="S138" s="270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70"/>
      <c r="R139" s="270"/>
      <c r="S139" s="27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75"/>
      <c r="R140" s="275"/>
      <c r="S140" s="27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77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2021-09-06(월) 오전 00:00</v>
      </c>
      <c r="C150" s="313"/>
      <c r="D150" s="272" t="str">
        <f>TEXT($G$1, "[$-ko-KR]yyyy-mm-dd(ddd) ") &amp; "오후 14:00"</f>
        <v>2021-09-06(월) 오후 14:00</v>
      </c>
      <c r="E150" s="273"/>
      <c r="F150" s="274"/>
      <c r="G150" s="272" t="str">
        <f>TEXT($G$1, "[$-ko-KR]yyyy-mm-dd(ddd) ") &amp; "오후 19:00"</f>
        <v>2021-09-06(월) 오후 19:00</v>
      </c>
      <c r="H150" s="273"/>
      <c r="I150" s="274"/>
      <c r="J150" s="272" t="str">
        <f>TEXT($G$1, "[$-ko-KR]yyyy-mm-dd(ddd) ") &amp; "오후 21:00"</f>
        <v>2021-09-06(월) 오후 21:00</v>
      </c>
      <c r="K150" s="273"/>
      <c r="L150" s="274"/>
      <c r="M150" s="272" t="str">
        <f>TEXT($G$1+1, "[$-ko-KR]yyyy-mm-dd(ddd) ") &amp; "오전 00:00"</f>
        <v>2021-09-07(화)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70"/>
      <c r="R152" s="270"/>
      <c r="S152" s="270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70"/>
      <c r="R153" s="270"/>
      <c r="S153" s="270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75"/>
      <c r="R154" s="275"/>
      <c r="S154" s="275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75"/>
      <c r="R155" s="275"/>
      <c r="S155" s="275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75"/>
      <c r="R156" s="275"/>
      <c r="S156" s="275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75"/>
      <c r="R157" s="275"/>
      <c r="S157" s="275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75"/>
      <c r="R158" s="275"/>
      <c r="S158" s="275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75"/>
      <c r="R159" s="275"/>
      <c r="S159" s="275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84"/>
      <c r="R161" s="285"/>
      <c r="S161" s="286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87"/>
      <c r="R162" s="288"/>
      <c r="S162" s="289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90"/>
      <c r="R163" s="291"/>
      <c r="S163" s="292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75"/>
      <c r="R164" s="275"/>
      <c r="S164" s="275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70"/>
      <c r="R165" s="270"/>
      <c r="S165" s="270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70"/>
      <c r="R166" s="270"/>
      <c r="S166" s="270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75"/>
      <c r="R167" s="275"/>
      <c r="S167" s="275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75"/>
      <c r="R168" s="275"/>
      <c r="S168" s="275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75"/>
      <c r="R169" s="275"/>
      <c r="S169" s="275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97"/>
      <c r="R170" s="298"/>
      <c r="S170" s="299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77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2021-09-06(월) 오전 00:00</v>
      </c>
      <c r="C177" s="313"/>
      <c r="D177" s="272" t="str">
        <f>TEXT($G$1, "[$-ko-KR]yyyy-mm-dd(ddd) ") &amp; "오후 14:00"</f>
        <v>2021-09-06(월) 오후 14:00</v>
      </c>
      <c r="E177" s="273"/>
      <c r="F177" s="274"/>
      <c r="G177" s="272" t="str">
        <f>TEXT($G$1, "[$-ko-KR]yyyy-mm-dd(ddd) ") &amp; "오후 19:00"</f>
        <v>2021-09-06(월) 오후 19:00</v>
      </c>
      <c r="H177" s="273"/>
      <c r="I177" s="274"/>
      <c r="J177" s="272" t="str">
        <f>TEXT($G$1, "[$-ko-KR]yyyy-mm-dd(ddd) ") &amp; "오후 21:00"</f>
        <v>2021-09-06(월) 오후 21:00</v>
      </c>
      <c r="K177" s="273"/>
      <c r="L177" s="274"/>
      <c r="M177" s="272" t="str">
        <f>TEXT($G$1+1, "[$-ko-KR]yyyy-mm-dd(ddd) ") &amp; "오전 00:00"</f>
        <v>2021-09-07(화)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70"/>
      <c r="R179" s="270"/>
      <c r="S179" s="270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70"/>
      <c r="R180" s="270"/>
      <c r="S180" s="270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75"/>
      <c r="R181" s="275"/>
      <c r="S181" s="275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75"/>
      <c r="R182" s="275"/>
      <c r="S182" s="275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75"/>
      <c r="R183" s="275"/>
      <c r="S183" s="275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75"/>
      <c r="R184" s="275"/>
      <c r="S184" s="275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75"/>
      <c r="R185" s="275"/>
      <c r="S185" s="275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75"/>
      <c r="R186" s="275"/>
      <c r="S186" s="275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84"/>
      <c r="R188" s="285"/>
      <c r="S188" s="286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87"/>
      <c r="R189" s="288"/>
      <c r="S189" s="289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90"/>
      <c r="R190" s="291"/>
      <c r="S190" s="292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75"/>
      <c r="R191" s="275"/>
      <c r="S191" s="275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70"/>
      <c r="R192" s="270"/>
      <c r="S192" s="270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70"/>
      <c r="R193" s="270"/>
      <c r="S193" s="270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75"/>
      <c r="R194" s="275"/>
      <c r="S194" s="275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75"/>
      <c r="R195" s="275"/>
      <c r="S195" s="275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75"/>
      <c r="R196" s="275"/>
      <c r="S196" s="275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97"/>
      <c r="R197" s="298"/>
      <c r="S197" s="299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44446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81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2021-09-07(화) 오전 00:00</v>
      </c>
      <c r="C15" s="316"/>
      <c r="D15" s="272" t="str">
        <f>TEXT($G$1, "[$-ko-KR]yyyy-mm-dd(ddd) ") &amp; "오후 14:00"</f>
        <v>2021-09-07(화) 오후 14:00</v>
      </c>
      <c r="E15" s="273"/>
      <c r="F15" s="274"/>
      <c r="G15" s="272" t="str">
        <f>TEXT($G$1, "[$-ko-KR]yyyy-mm-dd(ddd) ") &amp; "오후 19:00"</f>
        <v>2021-09-07(화) 오후 19:00</v>
      </c>
      <c r="H15" s="273"/>
      <c r="I15" s="274"/>
      <c r="J15" s="272" t="str">
        <f>TEXT($G$1, "[$-ko-KR]yyyy-mm-dd(ddd) ") &amp; "오후 21:00"</f>
        <v>2021-09-07(화) 오후 21:00</v>
      </c>
      <c r="K15" s="273"/>
      <c r="L15" s="274"/>
      <c r="M15" s="272" t="str">
        <f>TEXT($G$1+1, "[$-ko-KR]yyyy-mm-dd(ddd) ") &amp; "오전 00:00"</f>
        <v>2021-09-08(수)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81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2021-09-07(화) 오전 00:00</v>
      </c>
      <c r="C42" s="313"/>
      <c r="D42" s="272" t="str">
        <f>TEXT($G$1, "[$-ko-KR]yyyy-mm-dd(ddd) ") &amp; "오후 14:00"</f>
        <v>2021-09-07(화) 오후 14:00</v>
      </c>
      <c r="E42" s="273"/>
      <c r="F42" s="274"/>
      <c r="G42" s="272" t="str">
        <f>TEXT($G$1, "[$-ko-KR]yyyy-mm-dd(ddd) ") &amp; "오후 19:00"</f>
        <v>2021-09-07(화) 오후 19:00</v>
      </c>
      <c r="H42" s="273"/>
      <c r="I42" s="274"/>
      <c r="J42" s="272" t="str">
        <f>TEXT($G$1, "[$-ko-KR]yyyy-mm-dd(ddd) ") &amp; "오후 21:00"</f>
        <v>2021-09-07(화) 오후 21:00</v>
      </c>
      <c r="K42" s="273"/>
      <c r="L42" s="274"/>
      <c r="M42" s="272" t="str">
        <f>TEXT($G$1+1, "[$-ko-KR]yyyy-mm-dd(ddd) ") &amp; "오전 00:00"</f>
        <v>2021-09-08(수)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70"/>
      <c r="R44" s="270"/>
      <c r="S44" s="270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70"/>
      <c r="R45" s="270"/>
      <c r="S45" s="270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75"/>
      <c r="R46" s="275"/>
      <c r="S46" s="275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75"/>
      <c r="R47" s="275"/>
      <c r="S47" s="275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75"/>
      <c r="R48" s="275"/>
      <c r="S48" s="275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75"/>
      <c r="R49" s="275"/>
      <c r="S49" s="275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75"/>
      <c r="R50" s="275"/>
      <c r="S50" s="275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75"/>
      <c r="R51" s="275"/>
      <c r="S51" s="275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84"/>
      <c r="R53" s="285"/>
      <c r="S53" s="286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87"/>
      <c r="R54" s="288"/>
      <c r="S54" s="289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90"/>
      <c r="R55" s="291"/>
      <c r="S55" s="292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75"/>
      <c r="R56" s="275"/>
      <c r="S56" s="275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70"/>
      <c r="R57" s="270"/>
      <c r="S57" s="270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70"/>
      <c r="R58" s="270"/>
      <c r="S58" s="27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75"/>
      <c r="R59" s="275"/>
      <c r="S59" s="27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81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2021-09-07(화) 오전 00:00</v>
      </c>
      <c r="C69" s="313"/>
      <c r="D69" s="272" t="str">
        <f>TEXT($G$1, "[$-ko-KR]yyyy-mm-dd(ddd) ") &amp; "오후 14:00"</f>
        <v>2021-09-07(화) 오후 14:00</v>
      </c>
      <c r="E69" s="273"/>
      <c r="F69" s="274"/>
      <c r="G69" s="272" t="str">
        <f>TEXT($G$1, "[$-ko-KR]yyyy-mm-dd(ddd) ") &amp; "오후 19:00"</f>
        <v>2021-09-07(화) 오후 19:00</v>
      </c>
      <c r="H69" s="273"/>
      <c r="I69" s="274"/>
      <c r="J69" s="272" t="str">
        <f>TEXT($G$1, "[$-ko-KR]yyyy-mm-dd(ddd) ") &amp; "오후 21:00"</f>
        <v>2021-09-07(화) 오후 21:00</v>
      </c>
      <c r="K69" s="273"/>
      <c r="L69" s="274"/>
      <c r="M69" s="272" t="str">
        <f>TEXT($G$1+1, "[$-ko-KR]yyyy-mm-dd(ddd) ") &amp; "오전 00:00"</f>
        <v>2021-09-08(수)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70"/>
      <c r="R71" s="270"/>
      <c r="S71" s="270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70"/>
      <c r="R72" s="270"/>
      <c r="S72" s="270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75"/>
      <c r="R73" s="275"/>
      <c r="S73" s="275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75"/>
      <c r="R74" s="275"/>
      <c r="S74" s="275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75"/>
      <c r="R75" s="275"/>
      <c r="S75" s="275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75"/>
      <c r="R76" s="275"/>
      <c r="S76" s="275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75"/>
      <c r="R77" s="275"/>
      <c r="S77" s="275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75"/>
      <c r="R78" s="275"/>
      <c r="S78" s="275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84"/>
      <c r="R80" s="285"/>
      <c r="S80" s="286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87"/>
      <c r="R81" s="288"/>
      <c r="S81" s="289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90"/>
      <c r="R82" s="291"/>
      <c r="S82" s="292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75"/>
      <c r="R83" s="275"/>
      <c r="S83" s="275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70"/>
      <c r="R84" s="270"/>
      <c r="S84" s="270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70"/>
      <c r="R85" s="270"/>
      <c r="S85" s="270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75"/>
      <c r="R86" s="275"/>
      <c r="S86" s="275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75"/>
      <c r="R87" s="275"/>
      <c r="S87" s="275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75"/>
      <c r="R88" s="275"/>
      <c r="S88" s="275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97"/>
      <c r="R89" s="298"/>
      <c r="S89" s="299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81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2021-09-07(화) 오전 00:00</v>
      </c>
      <c r="C96" s="313"/>
      <c r="D96" s="272" t="str">
        <f>TEXT($G$1, "[$-ko-KR]yyyy-mm-dd(ddd) ") &amp; "오후 14:00"</f>
        <v>2021-09-07(화) 오후 14:00</v>
      </c>
      <c r="E96" s="273"/>
      <c r="F96" s="274"/>
      <c r="G96" s="272" t="str">
        <f>TEXT($G$1, "[$-ko-KR]yyyy-mm-dd(ddd) ") &amp; "오후 19:00"</f>
        <v>2021-09-07(화) 오후 19:00</v>
      </c>
      <c r="H96" s="273"/>
      <c r="I96" s="274"/>
      <c r="J96" s="272" t="str">
        <f>TEXT($G$1, "[$-ko-KR]yyyy-mm-dd(ddd) ") &amp; "오후 21:00"</f>
        <v>2021-09-07(화) 오후 21:00</v>
      </c>
      <c r="K96" s="273"/>
      <c r="L96" s="274"/>
      <c r="M96" s="272" t="str">
        <f>TEXT($G$1+1, "[$-ko-KR]yyyy-mm-dd(ddd) ") &amp; "오전 00:00"</f>
        <v>2021-09-08(수)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70"/>
      <c r="R98" s="270"/>
      <c r="S98" s="270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70"/>
      <c r="R99" s="270"/>
      <c r="S99" s="270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75"/>
      <c r="R100" s="275"/>
      <c r="S100" s="275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75"/>
      <c r="R101" s="275"/>
      <c r="S101" s="275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75"/>
      <c r="R102" s="275"/>
      <c r="S102" s="275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75"/>
      <c r="R103" s="275"/>
      <c r="S103" s="275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75"/>
      <c r="R104" s="275"/>
      <c r="S104" s="275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75"/>
      <c r="R105" s="275"/>
      <c r="S105" s="275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84"/>
      <c r="R107" s="285"/>
      <c r="S107" s="286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87"/>
      <c r="R108" s="288"/>
      <c r="S108" s="289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90"/>
      <c r="R109" s="291"/>
      <c r="S109" s="292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75"/>
      <c r="R110" s="275"/>
      <c r="S110" s="275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70"/>
      <c r="R111" s="270"/>
      <c r="S111" s="270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70"/>
      <c r="R112" s="270"/>
      <c r="S112" s="270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75"/>
      <c r="R113" s="275"/>
      <c r="S113" s="275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75"/>
      <c r="R114" s="275"/>
      <c r="S114" s="275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75"/>
      <c r="R115" s="275"/>
      <c r="S115" s="275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97"/>
      <c r="R116" s="298"/>
      <c r="S116" s="299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81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2021-09-07(화) 오전 00:00</v>
      </c>
      <c r="C123" s="313"/>
      <c r="D123" s="272" t="str">
        <f>TEXT($G$1, "[$-ko-KR]yyyy-mm-dd(ddd) ") &amp; "오후 14:00"</f>
        <v>2021-09-07(화) 오후 14:00</v>
      </c>
      <c r="E123" s="273"/>
      <c r="F123" s="274"/>
      <c r="G123" s="272" t="str">
        <f>TEXT($G$1, "[$-ko-KR]yyyy-mm-dd(ddd) ") &amp; "오후 19:00"</f>
        <v>2021-09-07(화) 오후 19:00</v>
      </c>
      <c r="H123" s="273"/>
      <c r="I123" s="274"/>
      <c r="J123" s="272" t="str">
        <f>TEXT($G$1, "[$-ko-KR]yyyy-mm-dd(ddd) ") &amp; "오후 21:00"</f>
        <v>2021-09-07(화) 오후 21:00</v>
      </c>
      <c r="K123" s="273"/>
      <c r="L123" s="274"/>
      <c r="M123" s="272" t="str">
        <f>TEXT($G$1+1, "[$-ko-KR]yyyy-mm-dd(ddd) ") &amp; "오전 00:00"</f>
        <v>2021-09-08(수)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70"/>
      <c r="R125" s="270"/>
      <c r="S125" s="270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70"/>
      <c r="R126" s="270"/>
      <c r="S126" s="270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75"/>
      <c r="R127" s="275"/>
      <c r="S127" s="275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75"/>
      <c r="R128" s="275"/>
      <c r="S128" s="275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75"/>
      <c r="R129" s="275"/>
      <c r="S129" s="275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75"/>
      <c r="R130" s="275"/>
      <c r="S130" s="275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75"/>
      <c r="R131" s="275"/>
      <c r="S131" s="275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75"/>
      <c r="R132" s="275"/>
      <c r="S132" s="275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84"/>
      <c r="R134" s="285"/>
      <c r="S134" s="286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87"/>
      <c r="R135" s="288"/>
      <c r="S135" s="289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90"/>
      <c r="R136" s="291"/>
      <c r="S136" s="292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75"/>
      <c r="R137" s="275"/>
      <c r="S137" s="275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70"/>
      <c r="R138" s="270"/>
      <c r="S138" s="270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70"/>
      <c r="R139" s="270"/>
      <c r="S139" s="27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75"/>
      <c r="R140" s="275"/>
      <c r="S140" s="27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81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2021-09-07(화) 오전 00:00</v>
      </c>
      <c r="C150" s="313"/>
      <c r="D150" s="272" t="str">
        <f>TEXT($G$1, "[$-ko-KR]yyyy-mm-dd(ddd) ") &amp; "오후 14:00"</f>
        <v>2021-09-07(화) 오후 14:00</v>
      </c>
      <c r="E150" s="273"/>
      <c r="F150" s="274"/>
      <c r="G150" s="272" t="str">
        <f>TEXT($G$1, "[$-ko-KR]yyyy-mm-dd(ddd) ") &amp; "오후 19:00"</f>
        <v>2021-09-07(화) 오후 19:00</v>
      </c>
      <c r="H150" s="273"/>
      <c r="I150" s="274"/>
      <c r="J150" s="272" t="str">
        <f>TEXT($G$1, "[$-ko-KR]yyyy-mm-dd(ddd) ") &amp; "오후 21:00"</f>
        <v>2021-09-07(화) 오후 21:00</v>
      </c>
      <c r="K150" s="273"/>
      <c r="L150" s="274"/>
      <c r="M150" s="272" t="str">
        <f>TEXT($G$1+1, "[$-ko-KR]yyyy-mm-dd(ddd) ") &amp; "오전 00:00"</f>
        <v>2021-09-08(수)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70"/>
      <c r="R152" s="270"/>
      <c r="S152" s="270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70"/>
      <c r="R153" s="270"/>
      <c r="S153" s="270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75"/>
      <c r="R154" s="275"/>
      <c r="S154" s="275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75"/>
      <c r="R155" s="275"/>
      <c r="S155" s="275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75"/>
      <c r="R156" s="275"/>
      <c r="S156" s="275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75"/>
      <c r="R157" s="275"/>
      <c r="S157" s="275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75"/>
      <c r="R158" s="275"/>
      <c r="S158" s="275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75"/>
      <c r="R159" s="275"/>
      <c r="S159" s="275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84"/>
      <c r="R161" s="285"/>
      <c r="S161" s="286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87"/>
      <c r="R162" s="288"/>
      <c r="S162" s="289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90"/>
      <c r="R163" s="291"/>
      <c r="S163" s="292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75"/>
      <c r="R164" s="275"/>
      <c r="S164" s="275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70"/>
      <c r="R165" s="270"/>
      <c r="S165" s="270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70"/>
      <c r="R166" s="270"/>
      <c r="S166" s="270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75"/>
      <c r="R167" s="275"/>
      <c r="S167" s="275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75"/>
      <c r="R168" s="275"/>
      <c r="S168" s="275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75"/>
      <c r="R169" s="275"/>
      <c r="S169" s="275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97"/>
      <c r="R170" s="298"/>
      <c r="S170" s="299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81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2021-09-07(화) 오전 00:00</v>
      </c>
      <c r="C177" s="313"/>
      <c r="D177" s="272" t="str">
        <f>TEXT($G$1, "[$-ko-KR]yyyy-mm-dd(ddd) ") &amp; "오후 14:00"</f>
        <v>2021-09-07(화) 오후 14:00</v>
      </c>
      <c r="E177" s="273"/>
      <c r="F177" s="274"/>
      <c r="G177" s="272" t="str">
        <f>TEXT($G$1, "[$-ko-KR]yyyy-mm-dd(ddd) ") &amp; "오후 19:00"</f>
        <v>2021-09-07(화) 오후 19:00</v>
      </c>
      <c r="H177" s="273"/>
      <c r="I177" s="274"/>
      <c r="J177" s="272" t="str">
        <f>TEXT($G$1, "[$-ko-KR]yyyy-mm-dd(ddd) ") &amp; "오후 21:00"</f>
        <v>2021-09-07(화) 오후 21:00</v>
      </c>
      <c r="K177" s="273"/>
      <c r="L177" s="274"/>
      <c r="M177" s="272" t="str">
        <f>TEXT($G$1+1, "[$-ko-KR]yyyy-mm-dd(ddd) ") &amp; "오전 00:00"</f>
        <v>2021-09-08(수)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70"/>
      <c r="R179" s="270"/>
      <c r="S179" s="270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70"/>
      <c r="R180" s="270"/>
      <c r="S180" s="270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75"/>
      <c r="R181" s="275"/>
      <c r="S181" s="275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75"/>
      <c r="R182" s="275"/>
      <c r="S182" s="275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75"/>
      <c r="R183" s="275"/>
      <c r="S183" s="275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75"/>
      <c r="R184" s="275"/>
      <c r="S184" s="275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75"/>
      <c r="R185" s="275"/>
      <c r="S185" s="275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75"/>
      <c r="R186" s="275"/>
      <c r="S186" s="275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84"/>
      <c r="R188" s="285"/>
      <c r="S188" s="286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87"/>
      <c r="R189" s="288"/>
      <c r="S189" s="289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90"/>
      <c r="R190" s="291"/>
      <c r="S190" s="292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75"/>
      <c r="R191" s="275"/>
      <c r="S191" s="275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70"/>
      <c r="R192" s="270"/>
      <c r="S192" s="270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70"/>
      <c r="R193" s="270"/>
      <c r="S193" s="270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75"/>
      <c r="R194" s="275"/>
      <c r="S194" s="275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75"/>
      <c r="R195" s="275"/>
      <c r="S195" s="275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75"/>
      <c r="R196" s="275"/>
      <c r="S196" s="275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97"/>
      <c r="R197" s="298"/>
      <c r="S197" s="299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44447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85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2021-09-08(수) 오전 00:00</v>
      </c>
      <c r="C15" s="316"/>
      <c r="D15" s="272" t="str">
        <f>TEXT($G$1, "[$-ko-KR]yyyy-mm-dd(ddd) ") &amp; "오후 14:00"</f>
        <v>2021-09-08(수) 오후 14:00</v>
      </c>
      <c r="E15" s="273"/>
      <c r="F15" s="274"/>
      <c r="G15" s="272" t="str">
        <f>TEXT($G$1, "[$-ko-KR]yyyy-mm-dd(ddd) ") &amp; "오후 19:00"</f>
        <v>2021-09-08(수) 오후 19:00</v>
      </c>
      <c r="H15" s="273"/>
      <c r="I15" s="274"/>
      <c r="J15" s="272" t="str">
        <f>TEXT($G$1, "[$-ko-KR]yyyy-mm-dd(ddd) ") &amp; "오후 21:00"</f>
        <v>2021-09-08(수) 오후 21:00</v>
      </c>
      <c r="K15" s="273"/>
      <c r="L15" s="274"/>
      <c r="M15" s="272" t="str">
        <f>TEXT($G$1+1, "[$-ko-KR]yyyy-mm-dd(ddd) ") &amp; "오전 00:00"</f>
        <v>2021-09-09(목)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85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2021-09-08(수) 오전 00:00</v>
      </c>
      <c r="C42" s="313"/>
      <c r="D42" s="272" t="str">
        <f>TEXT($G$1, "[$-ko-KR]yyyy-mm-dd(ddd) ") &amp; "오후 14:00"</f>
        <v>2021-09-08(수) 오후 14:00</v>
      </c>
      <c r="E42" s="273"/>
      <c r="F42" s="274"/>
      <c r="G42" s="272" t="str">
        <f>TEXT($G$1, "[$-ko-KR]yyyy-mm-dd(ddd) ") &amp; "오후 19:00"</f>
        <v>2021-09-08(수) 오후 19:00</v>
      </c>
      <c r="H42" s="273"/>
      <c r="I42" s="274"/>
      <c r="J42" s="272" t="str">
        <f>TEXT($G$1, "[$-ko-KR]yyyy-mm-dd(ddd) ") &amp; "오후 21:00"</f>
        <v>2021-09-08(수) 오후 21:00</v>
      </c>
      <c r="K42" s="273"/>
      <c r="L42" s="274"/>
      <c r="M42" s="272" t="str">
        <f>TEXT($G$1+1, "[$-ko-KR]yyyy-mm-dd(ddd) ") &amp; "오전 00:00"</f>
        <v>2021-09-09(목)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70"/>
      <c r="R44" s="270"/>
      <c r="S44" s="270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70"/>
      <c r="R45" s="270"/>
      <c r="S45" s="270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75"/>
      <c r="R46" s="275"/>
      <c r="S46" s="275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75"/>
      <c r="R47" s="275"/>
      <c r="S47" s="275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75"/>
      <c r="R48" s="275"/>
      <c r="S48" s="275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75"/>
      <c r="R49" s="275"/>
      <c r="S49" s="275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75"/>
      <c r="R50" s="275"/>
      <c r="S50" s="275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75"/>
      <c r="R51" s="275"/>
      <c r="S51" s="275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84"/>
      <c r="R53" s="285"/>
      <c r="S53" s="286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87"/>
      <c r="R54" s="288"/>
      <c r="S54" s="289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90"/>
      <c r="R55" s="291"/>
      <c r="S55" s="292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75"/>
      <c r="R56" s="275"/>
      <c r="S56" s="275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70"/>
      <c r="R57" s="270"/>
      <c r="S57" s="270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70"/>
      <c r="R58" s="270"/>
      <c r="S58" s="270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75"/>
      <c r="R59" s="275"/>
      <c r="S59" s="275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85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2021-09-08(수) 오전 00:00</v>
      </c>
      <c r="C69" s="313"/>
      <c r="D69" s="272" t="str">
        <f>TEXT($G$1, "[$-ko-KR]yyyy-mm-dd(ddd) ") &amp; "오후 14:00"</f>
        <v>2021-09-08(수) 오후 14:00</v>
      </c>
      <c r="E69" s="273"/>
      <c r="F69" s="274"/>
      <c r="G69" s="272" t="str">
        <f>TEXT($G$1, "[$-ko-KR]yyyy-mm-dd(ddd) ") &amp; "오후 19:00"</f>
        <v>2021-09-08(수) 오후 19:00</v>
      </c>
      <c r="H69" s="273"/>
      <c r="I69" s="274"/>
      <c r="J69" s="272" t="str">
        <f>TEXT($G$1, "[$-ko-KR]yyyy-mm-dd(ddd) ") &amp; "오후 21:00"</f>
        <v>2021-09-08(수) 오후 21:00</v>
      </c>
      <c r="K69" s="273"/>
      <c r="L69" s="274"/>
      <c r="M69" s="272" t="str">
        <f>TEXT($G$1+1, "[$-ko-KR]yyyy-mm-dd(ddd) ") &amp; "오전 00:00"</f>
        <v>2021-09-09(목)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70"/>
      <c r="R71" s="270"/>
      <c r="S71" s="270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70"/>
      <c r="R72" s="270"/>
      <c r="S72" s="270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75"/>
      <c r="R73" s="275"/>
      <c r="S73" s="275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75"/>
      <c r="R74" s="275"/>
      <c r="S74" s="275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75"/>
      <c r="R75" s="275"/>
      <c r="S75" s="275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75"/>
      <c r="R76" s="275"/>
      <c r="S76" s="275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75"/>
      <c r="R77" s="275"/>
      <c r="S77" s="275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75"/>
      <c r="R78" s="275"/>
      <c r="S78" s="275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84"/>
      <c r="R80" s="285"/>
      <c r="S80" s="286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87"/>
      <c r="R81" s="288"/>
      <c r="S81" s="289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90"/>
      <c r="R82" s="291"/>
      <c r="S82" s="292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75"/>
      <c r="R83" s="275"/>
      <c r="S83" s="275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70"/>
      <c r="R84" s="270"/>
      <c r="S84" s="270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70"/>
      <c r="R85" s="270"/>
      <c r="S85" s="270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75"/>
      <c r="R86" s="275"/>
      <c r="S86" s="275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75"/>
      <c r="R87" s="275"/>
      <c r="S87" s="275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75"/>
      <c r="R88" s="275"/>
      <c r="S88" s="275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97"/>
      <c r="R89" s="298"/>
      <c r="S89" s="299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85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2021-09-08(수) 오전 00:00</v>
      </c>
      <c r="C96" s="313"/>
      <c r="D96" s="272" t="str">
        <f>TEXT($G$1, "[$-ko-KR]yyyy-mm-dd(ddd) ") &amp; "오후 14:00"</f>
        <v>2021-09-08(수) 오후 14:00</v>
      </c>
      <c r="E96" s="273"/>
      <c r="F96" s="274"/>
      <c r="G96" s="272" t="str">
        <f>TEXT($G$1, "[$-ko-KR]yyyy-mm-dd(ddd) ") &amp; "오후 19:00"</f>
        <v>2021-09-08(수) 오후 19:00</v>
      </c>
      <c r="H96" s="273"/>
      <c r="I96" s="274"/>
      <c r="J96" s="272" t="str">
        <f>TEXT($G$1, "[$-ko-KR]yyyy-mm-dd(ddd) ") &amp; "오후 21:00"</f>
        <v>2021-09-08(수) 오후 21:00</v>
      </c>
      <c r="K96" s="273"/>
      <c r="L96" s="274"/>
      <c r="M96" s="272" t="str">
        <f>TEXT($G$1+1, "[$-ko-KR]yyyy-mm-dd(ddd) ") &amp; "오전 00:00"</f>
        <v>2021-09-09(목)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70"/>
      <c r="R98" s="270"/>
      <c r="S98" s="270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70"/>
      <c r="R99" s="270"/>
      <c r="S99" s="270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75"/>
      <c r="R100" s="275"/>
      <c r="S100" s="275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75"/>
      <c r="R101" s="275"/>
      <c r="S101" s="275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75"/>
      <c r="R102" s="275"/>
      <c r="S102" s="275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75"/>
      <c r="R103" s="275"/>
      <c r="S103" s="275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75"/>
      <c r="R104" s="275"/>
      <c r="S104" s="275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75"/>
      <c r="R105" s="275"/>
      <c r="S105" s="275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84"/>
      <c r="R107" s="285"/>
      <c r="S107" s="286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87"/>
      <c r="R108" s="288"/>
      <c r="S108" s="289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90"/>
      <c r="R109" s="291"/>
      <c r="S109" s="292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75"/>
      <c r="R110" s="275"/>
      <c r="S110" s="275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70"/>
      <c r="R111" s="270"/>
      <c r="S111" s="270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70"/>
      <c r="R112" s="270"/>
      <c r="S112" s="270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75"/>
      <c r="R113" s="275"/>
      <c r="S113" s="275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75"/>
      <c r="R114" s="275"/>
      <c r="S114" s="275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75"/>
      <c r="R115" s="275"/>
      <c r="S115" s="275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97"/>
      <c r="R116" s="298"/>
      <c r="S116" s="299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85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2021-09-08(수) 오전 00:00</v>
      </c>
      <c r="C123" s="313"/>
      <c r="D123" s="272" t="str">
        <f>TEXT($G$1, "[$-ko-KR]yyyy-mm-dd(ddd) ") &amp; "오후 14:00"</f>
        <v>2021-09-08(수) 오후 14:00</v>
      </c>
      <c r="E123" s="273"/>
      <c r="F123" s="274"/>
      <c r="G123" s="272" t="str">
        <f>TEXT($G$1, "[$-ko-KR]yyyy-mm-dd(ddd) ") &amp; "오후 19:00"</f>
        <v>2021-09-08(수) 오후 19:00</v>
      </c>
      <c r="H123" s="273"/>
      <c r="I123" s="274"/>
      <c r="J123" s="272" t="str">
        <f>TEXT($G$1, "[$-ko-KR]yyyy-mm-dd(ddd) ") &amp; "오후 21:00"</f>
        <v>2021-09-08(수) 오후 21:00</v>
      </c>
      <c r="K123" s="273"/>
      <c r="L123" s="274"/>
      <c r="M123" s="272" t="str">
        <f>TEXT($G$1+1, "[$-ko-KR]yyyy-mm-dd(ddd) ") &amp; "오전 00:00"</f>
        <v>2021-09-09(목)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70"/>
      <c r="R125" s="270"/>
      <c r="S125" s="270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70"/>
      <c r="R126" s="270"/>
      <c r="S126" s="270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75"/>
      <c r="R127" s="275"/>
      <c r="S127" s="275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75"/>
      <c r="R128" s="275"/>
      <c r="S128" s="275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75"/>
      <c r="R129" s="275"/>
      <c r="S129" s="275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75"/>
      <c r="R130" s="275"/>
      <c r="S130" s="275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75"/>
      <c r="R131" s="275"/>
      <c r="S131" s="275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75"/>
      <c r="R132" s="275"/>
      <c r="S132" s="275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84"/>
      <c r="R134" s="285"/>
      <c r="S134" s="286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87"/>
      <c r="R135" s="288"/>
      <c r="S135" s="289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90"/>
      <c r="R136" s="291"/>
      <c r="S136" s="292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75"/>
      <c r="R137" s="275"/>
      <c r="S137" s="275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70"/>
      <c r="R138" s="270"/>
      <c r="S138" s="270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70"/>
      <c r="R139" s="270"/>
      <c r="S139" s="270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75"/>
      <c r="R140" s="275"/>
      <c r="S140" s="275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85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2021-09-08(수) 오전 00:00</v>
      </c>
      <c r="C150" s="313"/>
      <c r="D150" s="272" t="str">
        <f>TEXT($G$1, "[$-ko-KR]yyyy-mm-dd(ddd) ") &amp; "오후 14:00"</f>
        <v>2021-09-08(수) 오후 14:00</v>
      </c>
      <c r="E150" s="273"/>
      <c r="F150" s="274"/>
      <c r="G150" s="272" t="str">
        <f>TEXT($G$1, "[$-ko-KR]yyyy-mm-dd(ddd) ") &amp; "오후 19:00"</f>
        <v>2021-09-08(수) 오후 19:00</v>
      </c>
      <c r="H150" s="273"/>
      <c r="I150" s="274"/>
      <c r="J150" s="272" t="str">
        <f>TEXT($G$1, "[$-ko-KR]yyyy-mm-dd(ddd) ") &amp; "오후 21:00"</f>
        <v>2021-09-08(수) 오후 21:00</v>
      </c>
      <c r="K150" s="273"/>
      <c r="L150" s="274"/>
      <c r="M150" s="272" t="str">
        <f>TEXT($G$1+1, "[$-ko-KR]yyyy-mm-dd(ddd) ") &amp; "오전 00:00"</f>
        <v>2021-09-09(목)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70"/>
      <c r="R152" s="270"/>
      <c r="S152" s="270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70"/>
      <c r="R153" s="270"/>
      <c r="S153" s="270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75"/>
      <c r="R154" s="275"/>
      <c r="S154" s="275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75"/>
      <c r="R155" s="275"/>
      <c r="S155" s="275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75"/>
      <c r="R156" s="275"/>
      <c r="S156" s="275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75"/>
      <c r="R157" s="275"/>
      <c r="S157" s="275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75"/>
      <c r="R158" s="275"/>
      <c r="S158" s="275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75"/>
      <c r="R159" s="275"/>
      <c r="S159" s="275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84"/>
      <c r="R161" s="285"/>
      <c r="S161" s="286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87"/>
      <c r="R162" s="288"/>
      <c r="S162" s="289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90"/>
      <c r="R163" s="291"/>
      <c r="S163" s="292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75"/>
      <c r="R164" s="275"/>
      <c r="S164" s="275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70"/>
      <c r="R165" s="270"/>
      <c r="S165" s="270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70"/>
      <c r="R166" s="270"/>
      <c r="S166" s="270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75"/>
      <c r="R167" s="275"/>
      <c r="S167" s="275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75"/>
      <c r="R168" s="275"/>
      <c r="S168" s="275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75"/>
      <c r="R169" s="275"/>
      <c r="S169" s="275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97"/>
      <c r="R170" s="298"/>
      <c r="S170" s="299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85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2021-09-08(수) 오전 00:00</v>
      </c>
      <c r="C177" s="313"/>
      <c r="D177" s="272" t="str">
        <f>TEXT($G$1, "[$-ko-KR]yyyy-mm-dd(ddd) ") &amp; "오후 14:00"</f>
        <v>2021-09-08(수) 오후 14:00</v>
      </c>
      <c r="E177" s="273"/>
      <c r="F177" s="274"/>
      <c r="G177" s="272" t="str">
        <f>TEXT($G$1, "[$-ko-KR]yyyy-mm-dd(ddd) ") &amp; "오후 19:00"</f>
        <v>2021-09-08(수) 오후 19:00</v>
      </c>
      <c r="H177" s="273"/>
      <c r="I177" s="274"/>
      <c r="J177" s="272" t="str">
        <f>TEXT($G$1, "[$-ko-KR]yyyy-mm-dd(ddd) ") &amp; "오후 21:00"</f>
        <v>2021-09-08(수) 오후 21:00</v>
      </c>
      <c r="K177" s="273"/>
      <c r="L177" s="274"/>
      <c r="M177" s="272" t="str">
        <f>TEXT($G$1+1, "[$-ko-KR]yyyy-mm-dd(ddd) ") &amp; "오전 00:00"</f>
        <v>2021-09-09(목)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70"/>
      <c r="R179" s="270"/>
      <c r="S179" s="270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70"/>
      <c r="R180" s="270"/>
      <c r="S180" s="270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75"/>
      <c r="R181" s="275"/>
      <c r="S181" s="275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75"/>
      <c r="R182" s="275"/>
      <c r="S182" s="275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75"/>
      <c r="R183" s="275"/>
      <c r="S183" s="275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75"/>
      <c r="R184" s="275"/>
      <c r="S184" s="275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75"/>
      <c r="R185" s="275"/>
      <c r="S185" s="275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75"/>
      <c r="R186" s="275"/>
      <c r="S186" s="275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84"/>
      <c r="R188" s="285"/>
      <c r="S188" s="286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87"/>
      <c r="R189" s="288"/>
      <c r="S189" s="289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90"/>
      <c r="R190" s="291"/>
      <c r="S190" s="292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75"/>
      <c r="R191" s="275"/>
      <c r="S191" s="275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70"/>
      <c r="R192" s="270"/>
      <c r="S192" s="270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70"/>
      <c r="R193" s="270"/>
      <c r="S193" s="270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75"/>
      <c r="R194" s="275"/>
      <c r="S194" s="275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75"/>
      <c r="R195" s="275"/>
      <c r="S195" s="275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75"/>
      <c r="R196" s="275"/>
      <c r="S196" s="275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97"/>
      <c r="R197" s="298"/>
      <c r="S197" s="299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44448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89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2021-09-09(목) 오전 00:00</v>
      </c>
      <c r="C15" s="316"/>
      <c r="D15" s="272" t="str">
        <f>TEXT($G$1, "[$-ko-KR]yyyy-mm-dd(ddd) ") &amp; "오후 14:00"</f>
        <v>2021-09-09(목) 오후 14:00</v>
      </c>
      <c r="E15" s="273"/>
      <c r="F15" s="274"/>
      <c r="G15" s="272" t="str">
        <f>TEXT($G$1, "[$-ko-KR]yyyy-mm-dd(ddd) ") &amp; "오후 19:00"</f>
        <v>2021-09-09(목) 오후 19:00</v>
      </c>
      <c r="H15" s="273"/>
      <c r="I15" s="274"/>
      <c r="J15" s="272" t="str">
        <f>TEXT($G$1, "[$-ko-KR]yyyy-mm-dd(ddd) ") &amp; "오후 21:00"</f>
        <v>2021-09-09(목) 오후 21:00</v>
      </c>
      <c r="K15" s="273"/>
      <c r="L15" s="274"/>
      <c r="M15" s="272" t="str">
        <f>TEXT($G$1+1, "[$-ko-KR]yyyy-mm-dd(ddd) ") &amp; "오전 00:00"</f>
        <v>2021-09-10(금)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89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2021-09-09(목) 오전 00:00</v>
      </c>
      <c r="C42" s="313"/>
      <c r="D42" s="272" t="str">
        <f>TEXT($G$1, "[$-ko-KR]yyyy-mm-dd(ddd) ") &amp; "오후 14:00"</f>
        <v>2021-09-09(목) 오후 14:00</v>
      </c>
      <c r="E42" s="273"/>
      <c r="F42" s="274"/>
      <c r="G42" s="272" t="str">
        <f>TEXT($G$1, "[$-ko-KR]yyyy-mm-dd(ddd) ") &amp; "오후 19:00"</f>
        <v>2021-09-09(목) 오후 19:00</v>
      </c>
      <c r="H42" s="273"/>
      <c r="I42" s="274"/>
      <c r="J42" s="272" t="str">
        <f>TEXT($G$1, "[$-ko-KR]yyyy-mm-dd(ddd) ") &amp; "오후 21:00"</f>
        <v>2021-09-09(목) 오후 21:00</v>
      </c>
      <c r="K42" s="273"/>
      <c r="L42" s="274"/>
      <c r="M42" s="272" t="str">
        <f>TEXT($G$1+1, "[$-ko-KR]yyyy-mm-dd(ddd) ") &amp; "오전 00:00"</f>
        <v>2021-09-10(금)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70"/>
      <c r="R44" s="270"/>
      <c r="S44" s="270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70"/>
      <c r="R45" s="270"/>
      <c r="S45" s="270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75"/>
      <c r="R46" s="275"/>
      <c r="S46" s="275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75"/>
      <c r="R47" s="275"/>
      <c r="S47" s="275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75"/>
      <c r="R48" s="275"/>
      <c r="S48" s="275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75"/>
      <c r="R49" s="275"/>
      <c r="S49" s="275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75"/>
      <c r="R50" s="275"/>
      <c r="S50" s="275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75"/>
      <c r="R51" s="275"/>
      <c r="S51" s="275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84"/>
      <c r="R53" s="285"/>
      <c r="S53" s="286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87"/>
      <c r="R54" s="288"/>
      <c r="S54" s="289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90"/>
      <c r="R55" s="291"/>
      <c r="S55" s="292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75"/>
      <c r="R56" s="275"/>
      <c r="S56" s="275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70"/>
      <c r="R57" s="270"/>
      <c r="S57" s="270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70"/>
      <c r="R58" s="270"/>
      <c r="S58" s="270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75"/>
      <c r="R59" s="275"/>
      <c r="S59" s="275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89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2021-09-09(목) 오전 00:00</v>
      </c>
      <c r="C69" s="313"/>
      <c r="D69" s="272" t="str">
        <f>TEXT($G$1, "[$-ko-KR]yyyy-mm-dd(ddd) ") &amp; "오후 14:00"</f>
        <v>2021-09-09(목) 오후 14:00</v>
      </c>
      <c r="E69" s="273"/>
      <c r="F69" s="274"/>
      <c r="G69" s="272" t="str">
        <f>TEXT($G$1, "[$-ko-KR]yyyy-mm-dd(ddd) ") &amp; "오후 19:00"</f>
        <v>2021-09-09(목) 오후 19:00</v>
      </c>
      <c r="H69" s="273"/>
      <c r="I69" s="274"/>
      <c r="J69" s="272" t="str">
        <f>TEXT($G$1, "[$-ko-KR]yyyy-mm-dd(ddd) ") &amp; "오후 21:00"</f>
        <v>2021-09-09(목) 오후 21:00</v>
      </c>
      <c r="K69" s="273"/>
      <c r="L69" s="274"/>
      <c r="M69" s="272" t="str">
        <f>TEXT($G$1+1, "[$-ko-KR]yyyy-mm-dd(ddd) ") &amp; "오전 00:00"</f>
        <v>2021-09-10(금)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70"/>
      <c r="R71" s="270"/>
      <c r="S71" s="270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70"/>
      <c r="R72" s="270"/>
      <c r="S72" s="270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75"/>
      <c r="R73" s="275"/>
      <c r="S73" s="275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75"/>
      <c r="R74" s="275"/>
      <c r="S74" s="275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75"/>
      <c r="R75" s="275"/>
      <c r="S75" s="275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75"/>
      <c r="R76" s="275"/>
      <c r="S76" s="275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75"/>
      <c r="R77" s="275"/>
      <c r="S77" s="275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75"/>
      <c r="R78" s="275"/>
      <c r="S78" s="275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84"/>
      <c r="R80" s="285"/>
      <c r="S80" s="286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87"/>
      <c r="R81" s="288"/>
      <c r="S81" s="289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90"/>
      <c r="R82" s="291"/>
      <c r="S82" s="292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75"/>
      <c r="R83" s="275"/>
      <c r="S83" s="275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70"/>
      <c r="R84" s="270"/>
      <c r="S84" s="270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70"/>
      <c r="R85" s="270"/>
      <c r="S85" s="270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75"/>
      <c r="R86" s="275"/>
      <c r="S86" s="275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75"/>
      <c r="R87" s="275"/>
      <c r="S87" s="275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75"/>
      <c r="R88" s="275"/>
      <c r="S88" s="275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97"/>
      <c r="R89" s="298"/>
      <c r="S89" s="299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89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2021-09-09(목) 오전 00:00</v>
      </c>
      <c r="C96" s="313"/>
      <c r="D96" s="272" t="str">
        <f>TEXT($G$1, "[$-ko-KR]yyyy-mm-dd(ddd) ") &amp; "오후 14:00"</f>
        <v>2021-09-09(목) 오후 14:00</v>
      </c>
      <c r="E96" s="273"/>
      <c r="F96" s="274"/>
      <c r="G96" s="272" t="str">
        <f>TEXT($G$1, "[$-ko-KR]yyyy-mm-dd(ddd) ") &amp; "오후 19:00"</f>
        <v>2021-09-09(목) 오후 19:00</v>
      </c>
      <c r="H96" s="273"/>
      <c r="I96" s="274"/>
      <c r="J96" s="272" t="str">
        <f>TEXT($G$1, "[$-ko-KR]yyyy-mm-dd(ddd) ") &amp; "오후 21:00"</f>
        <v>2021-09-09(목) 오후 21:00</v>
      </c>
      <c r="K96" s="273"/>
      <c r="L96" s="274"/>
      <c r="M96" s="272" t="str">
        <f>TEXT($G$1+1, "[$-ko-KR]yyyy-mm-dd(ddd) ") &amp; "오전 00:00"</f>
        <v>2021-09-10(금)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70"/>
      <c r="R98" s="270"/>
      <c r="S98" s="270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70"/>
      <c r="R99" s="270"/>
      <c r="S99" s="270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75"/>
      <c r="R100" s="275"/>
      <c r="S100" s="275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75"/>
      <c r="R101" s="275"/>
      <c r="S101" s="275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75"/>
      <c r="R102" s="275"/>
      <c r="S102" s="275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75"/>
      <c r="R103" s="275"/>
      <c r="S103" s="275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75"/>
      <c r="R104" s="275"/>
      <c r="S104" s="275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75"/>
      <c r="R105" s="275"/>
      <c r="S105" s="275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84"/>
      <c r="R107" s="285"/>
      <c r="S107" s="286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87"/>
      <c r="R108" s="288"/>
      <c r="S108" s="289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90"/>
      <c r="R109" s="291"/>
      <c r="S109" s="292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75"/>
      <c r="R110" s="275"/>
      <c r="S110" s="275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70"/>
      <c r="R111" s="270"/>
      <c r="S111" s="270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70"/>
      <c r="R112" s="270"/>
      <c r="S112" s="270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75"/>
      <c r="R113" s="275"/>
      <c r="S113" s="275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75"/>
      <c r="R114" s="275"/>
      <c r="S114" s="275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75"/>
      <c r="R115" s="275"/>
      <c r="S115" s="275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97"/>
      <c r="R116" s="298"/>
      <c r="S116" s="299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89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2021-09-09(목) 오전 00:00</v>
      </c>
      <c r="C123" s="313"/>
      <c r="D123" s="272" t="str">
        <f>TEXT($G$1, "[$-ko-KR]yyyy-mm-dd(ddd) ") &amp; "오후 14:00"</f>
        <v>2021-09-09(목) 오후 14:00</v>
      </c>
      <c r="E123" s="273"/>
      <c r="F123" s="274"/>
      <c r="G123" s="272" t="str">
        <f>TEXT($G$1, "[$-ko-KR]yyyy-mm-dd(ddd) ") &amp; "오후 19:00"</f>
        <v>2021-09-09(목) 오후 19:00</v>
      </c>
      <c r="H123" s="273"/>
      <c r="I123" s="274"/>
      <c r="J123" s="272" t="str">
        <f>TEXT($G$1, "[$-ko-KR]yyyy-mm-dd(ddd) ") &amp; "오후 21:00"</f>
        <v>2021-09-09(목) 오후 21:00</v>
      </c>
      <c r="K123" s="273"/>
      <c r="L123" s="274"/>
      <c r="M123" s="272" t="str">
        <f>TEXT($G$1+1, "[$-ko-KR]yyyy-mm-dd(ddd) ") &amp; "오전 00:00"</f>
        <v>2021-09-10(금)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70"/>
      <c r="R125" s="270"/>
      <c r="S125" s="270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70"/>
      <c r="R126" s="270"/>
      <c r="S126" s="270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75"/>
      <c r="R127" s="275"/>
      <c r="S127" s="275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75"/>
      <c r="R128" s="275"/>
      <c r="S128" s="275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75"/>
      <c r="R129" s="275"/>
      <c r="S129" s="275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75"/>
      <c r="R130" s="275"/>
      <c r="S130" s="275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75"/>
      <c r="R131" s="275"/>
      <c r="S131" s="275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75"/>
      <c r="R132" s="275"/>
      <c r="S132" s="275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84"/>
      <c r="R134" s="285"/>
      <c r="S134" s="286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87"/>
      <c r="R135" s="288"/>
      <c r="S135" s="289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90"/>
      <c r="R136" s="291"/>
      <c r="S136" s="292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75"/>
      <c r="R137" s="275"/>
      <c r="S137" s="275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70"/>
      <c r="R138" s="270"/>
      <c r="S138" s="270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70"/>
      <c r="R139" s="270"/>
      <c r="S139" s="270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75"/>
      <c r="R140" s="275"/>
      <c r="S140" s="275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89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2021-09-09(목) 오전 00:00</v>
      </c>
      <c r="C150" s="313"/>
      <c r="D150" s="272" t="str">
        <f>TEXT($G$1, "[$-ko-KR]yyyy-mm-dd(ddd) ") &amp; "오후 14:00"</f>
        <v>2021-09-09(목) 오후 14:00</v>
      </c>
      <c r="E150" s="273"/>
      <c r="F150" s="274"/>
      <c r="G150" s="272" t="str">
        <f>TEXT($G$1, "[$-ko-KR]yyyy-mm-dd(ddd) ") &amp; "오후 19:00"</f>
        <v>2021-09-09(목) 오후 19:00</v>
      </c>
      <c r="H150" s="273"/>
      <c r="I150" s="274"/>
      <c r="J150" s="272" t="str">
        <f>TEXT($G$1, "[$-ko-KR]yyyy-mm-dd(ddd) ") &amp; "오후 21:00"</f>
        <v>2021-09-09(목) 오후 21:00</v>
      </c>
      <c r="K150" s="273"/>
      <c r="L150" s="274"/>
      <c r="M150" s="272" t="str">
        <f>TEXT($G$1+1, "[$-ko-KR]yyyy-mm-dd(ddd) ") &amp; "오전 00:00"</f>
        <v>2021-09-10(금)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70"/>
      <c r="R152" s="270"/>
      <c r="S152" s="270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70"/>
      <c r="R153" s="270"/>
      <c r="S153" s="270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75"/>
      <c r="R154" s="275"/>
      <c r="S154" s="275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75"/>
      <c r="R155" s="275"/>
      <c r="S155" s="275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75"/>
      <c r="R156" s="275"/>
      <c r="S156" s="275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75"/>
      <c r="R157" s="275"/>
      <c r="S157" s="275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75"/>
      <c r="R158" s="275"/>
      <c r="S158" s="275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75"/>
      <c r="R159" s="275"/>
      <c r="S159" s="275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84"/>
      <c r="R161" s="285"/>
      <c r="S161" s="286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87"/>
      <c r="R162" s="288"/>
      <c r="S162" s="289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90"/>
      <c r="R163" s="291"/>
      <c r="S163" s="292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75"/>
      <c r="R164" s="275"/>
      <c r="S164" s="275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70"/>
      <c r="R165" s="270"/>
      <c r="S165" s="270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70"/>
      <c r="R166" s="270"/>
      <c r="S166" s="270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75"/>
      <c r="R167" s="275"/>
      <c r="S167" s="275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75"/>
      <c r="R168" s="275"/>
      <c r="S168" s="275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75"/>
      <c r="R169" s="275"/>
      <c r="S169" s="275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97"/>
      <c r="R170" s="298"/>
      <c r="S170" s="299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89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2021-09-09(목) 오전 00:00</v>
      </c>
      <c r="C177" s="313"/>
      <c r="D177" s="272" t="str">
        <f>TEXT($G$1, "[$-ko-KR]yyyy-mm-dd(ddd) ") &amp; "오후 14:00"</f>
        <v>2021-09-09(목) 오후 14:00</v>
      </c>
      <c r="E177" s="273"/>
      <c r="F177" s="274"/>
      <c r="G177" s="272" t="str">
        <f>TEXT($G$1, "[$-ko-KR]yyyy-mm-dd(ddd) ") &amp; "오후 19:00"</f>
        <v>2021-09-09(목) 오후 19:00</v>
      </c>
      <c r="H177" s="273"/>
      <c r="I177" s="274"/>
      <c r="J177" s="272" t="str">
        <f>TEXT($G$1, "[$-ko-KR]yyyy-mm-dd(ddd) ") &amp; "오후 21:00"</f>
        <v>2021-09-09(목) 오후 21:00</v>
      </c>
      <c r="K177" s="273"/>
      <c r="L177" s="274"/>
      <c r="M177" s="272" t="str">
        <f>TEXT($G$1+1, "[$-ko-KR]yyyy-mm-dd(ddd) ") &amp; "오전 00:00"</f>
        <v>2021-09-10(금)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70"/>
      <c r="R179" s="270"/>
      <c r="S179" s="270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70"/>
      <c r="R180" s="270"/>
      <c r="S180" s="270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75"/>
      <c r="R181" s="275"/>
      <c r="S181" s="275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75"/>
      <c r="R182" s="275"/>
      <c r="S182" s="275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75"/>
      <c r="R183" s="275"/>
      <c r="S183" s="275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75"/>
      <c r="R184" s="275"/>
      <c r="S184" s="275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75"/>
      <c r="R185" s="275"/>
      <c r="S185" s="275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75"/>
      <c r="R186" s="275"/>
      <c r="S186" s="275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84"/>
      <c r="R188" s="285"/>
      <c r="S188" s="286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87"/>
      <c r="R189" s="288"/>
      <c r="S189" s="289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90"/>
      <c r="R190" s="291"/>
      <c r="S190" s="292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75"/>
      <c r="R191" s="275"/>
      <c r="S191" s="275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70"/>
      <c r="R192" s="270"/>
      <c r="S192" s="270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70"/>
      <c r="R193" s="270"/>
      <c r="S193" s="270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75"/>
      <c r="R194" s="275"/>
      <c r="S194" s="275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75"/>
      <c r="R195" s="275"/>
      <c r="S195" s="275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75"/>
      <c r="R196" s="275"/>
      <c r="S196" s="275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97"/>
      <c r="R197" s="298"/>
      <c r="S197" s="299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44449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93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2021-09-10(금) 오전 00:00</v>
      </c>
      <c r="C15" s="316"/>
      <c r="D15" s="272" t="str">
        <f>TEXT($G$1, "[$-ko-KR]yyyy-mm-dd(ddd) ") &amp; "오후 14:00"</f>
        <v>2021-09-10(금) 오후 14:00</v>
      </c>
      <c r="E15" s="273"/>
      <c r="F15" s="274"/>
      <c r="G15" s="272" t="str">
        <f>TEXT($G$1, "[$-ko-KR]yyyy-mm-dd(ddd) ") &amp; "오후 19:00"</f>
        <v>2021-09-10(금) 오후 19:00</v>
      </c>
      <c r="H15" s="273"/>
      <c r="I15" s="274"/>
      <c r="J15" s="272" t="str">
        <f>TEXT($G$1, "[$-ko-KR]yyyy-mm-dd(ddd) ") &amp; "오후 21:00"</f>
        <v>2021-09-10(금) 오후 21:00</v>
      </c>
      <c r="K15" s="273"/>
      <c r="L15" s="274"/>
      <c r="M15" s="272" t="str">
        <f>TEXT($G$1+1, "[$-ko-KR]yyyy-mm-dd(ddd) ") &amp; "오전 00:00"</f>
        <v>2021-09-11(토)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93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2021-09-10(금) 오전 00:00</v>
      </c>
      <c r="C42" s="313"/>
      <c r="D42" s="272" t="str">
        <f>TEXT($G$1, "[$-ko-KR]yyyy-mm-dd(ddd) ") &amp; "오후 14:00"</f>
        <v>2021-09-10(금) 오후 14:00</v>
      </c>
      <c r="E42" s="273"/>
      <c r="F42" s="274"/>
      <c r="G42" s="272" t="str">
        <f>TEXT($G$1, "[$-ko-KR]yyyy-mm-dd(ddd) ") &amp; "오후 19:00"</f>
        <v>2021-09-10(금) 오후 19:00</v>
      </c>
      <c r="H42" s="273"/>
      <c r="I42" s="274"/>
      <c r="J42" s="272" t="str">
        <f>TEXT($G$1, "[$-ko-KR]yyyy-mm-dd(ddd) ") &amp; "오후 21:00"</f>
        <v>2021-09-10(금) 오후 21:00</v>
      </c>
      <c r="K42" s="273"/>
      <c r="L42" s="274"/>
      <c r="M42" s="272" t="str">
        <f>TEXT($G$1+1, "[$-ko-KR]yyyy-mm-dd(ddd) ") &amp; "오전 00:00"</f>
        <v>2021-09-11(토)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70"/>
      <c r="R44" s="270"/>
      <c r="S44" s="270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70"/>
      <c r="R45" s="270"/>
      <c r="S45" s="270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75"/>
      <c r="R46" s="275"/>
      <c r="S46" s="275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75"/>
      <c r="R47" s="275"/>
      <c r="S47" s="275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75"/>
      <c r="R48" s="275"/>
      <c r="S48" s="275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75"/>
      <c r="R49" s="275"/>
      <c r="S49" s="275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75"/>
      <c r="R50" s="275"/>
      <c r="S50" s="275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75"/>
      <c r="R51" s="275"/>
      <c r="S51" s="275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84"/>
      <c r="R53" s="285"/>
      <c r="S53" s="286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87"/>
      <c r="R54" s="288"/>
      <c r="S54" s="289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90"/>
      <c r="R55" s="291"/>
      <c r="S55" s="292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75"/>
      <c r="R56" s="275"/>
      <c r="S56" s="275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70"/>
      <c r="R57" s="270"/>
      <c r="S57" s="270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70"/>
      <c r="R58" s="270"/>
      <c r="S58" s="270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75"/>
      <c r="R59" s="275"/>
      <c r="S59" s="27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93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2021-09-10(금) 오전 00:00</v>
      </c>
      <c r="C69" s="313"/>
      <c r="D69" s="272" t="str">
        <f>TEXT($G$1, "[$-ko-KR]yyyy-mm-dd(ddd) ") &amp; "오후 14:00"</f>
        <v>2021-09-10(금) 오후 14:00</v>
      </c>
      <c r="E69" s="273"/>
      <c r="F69" s="274"/>
      <c r="G69" s="272" t="str">
        <f>TEXT($G$1, "[$-ko-KR]yyyy-mm-dd(ddd) ") &amp; "오후 19:00"</f>
        <v>2021-09-10(금) 오후 19:00</v>
      </c>
      <c r="H69" s="273"/>
      <c r="I69" s="274"/>
      <c r="J69" s="272" t="str">
        <f>TEXT($G$1, "[$-ko-KR]yyyy-mm-dd(ddd) ") &amp; "오후 21:00"</f>
        <v>2021-09-10(금) 오후 21:00</v>
      </c>
      <c r="K69" s="273"/>
      <c r="L69" s="274"/>
      <c r="M69" s="272" t="str">
        <f>TEXT($G$1+1, "[$-ko-KR]yyyy-mm-dd(ddd) ") &amp; "오전 00:00"</f>
        <v>2021-09-11(토)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70"/>
      <c r="R71" s="270"/>
      <c r="S71" s="270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70"/>
      <c r="R72" s="270"/>
      <c r="S72" s="270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75"/>
      <c r="R73" s="275"/>
      <c r="S73" s="275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75"/>
      <c r="R74" s="275"/>
      <c r="S74" s="275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75"/>
      <c r="R75" s="275"/>
      <c r="S75" s="275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75"/>
      <c r="R76" s="275"/>
      <c r="S76" s="275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75"/>
      <c r="R77" s="275"/>
      <c r="S77" s="275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75"/>
      <c r="R78" s="275"/>
      <c r="S78" s="275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84"/>
      <c r="R80" s="285"/>
      <c r="S80" s="286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87"/>
      <c r="R81" s="288"/>
      <c r="S81" s="289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90"/>
      <c r="R82" s="291"/>
      <c r="S82" s="292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75"/>
      <c r="R83" s="275"/>
      <c r="S83" s="275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70"/>
      <c r="R84" s="270"/>
      <c r="S84" s="270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70"/>
      <c r="R85" s="270"/>
      <c r="S85" s="270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75"/>
      <c r="R86" s="275"/>
      <c r="S86" s="275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75"/>
      <c r="R87" s="275"/>
      <c r="S87" s="275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75"/>
      <c r="R88" s="275"/>
      <c r="S88" s="275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97"/>
      <c r="R89" s="298"/>
      <c r="S89" s="299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93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2021-09-10(금) 오전 00:00</v>
      </c>
      <c r="C96" s="313"/>
      <c r="D96" s="272" t="str">
        <f>TEXT($G$1, "[$-ko-KR]yyyy-mm-dd(ddd) ") &amp; "오후 14:00"</f>
        <v>2021-09-10(금) 오후 14:00</v>
      </c>
      <c r="E96" s="273"/>
      <c r="F96" s="274"/>
      <c r="G96" s="272" t="str">
        <f>TEXT($G$1, "[$-ko-KR]yyyy-mm-dd(ddd) ") &amp; "오후 19:00"</f>
        <v>2021-09-10(금) 오후 19:00</v>
      </c>
      <c r="H96" s="273"/>
      <c r="I96" s="274"/>
      <c r="J96" s="272" t="str">
        <f>TEXT($G$1, "[$-ko-KR]yyyy-mm-dd(ddd) ") &amp; "오후 21:00"</f>
        <v>2021-09-10(금) 오후 21:00</v>
      </c>
      <c r="K96" s="273"/>
      <c r="L96" s="274"/>
      <c r="M96" s="272" t="str">
        <f>TEXT($G$1+1, "[$-ko-KR]yyyy-mm-dd(ddd) ") &amp; "오전 00:00"</f>
        <v>2021-09-11(토)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70"/>
      <c r="R98" s="270"/>
      <c r="S98" s="270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70"/>
      <c r="R99" s="270"/>
      <c r="S99" s="270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75"/>
      <c r="R100" s="275"/>
      <c r="S100" s="275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75"/>
      <c r="R101" s="275"/>
      <c r="S101" s="275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75"/>
      <c r="R102" s="275"/>
      <c r="S102" s="275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75"/>
      <c r="R103" s="275"/>
      <c r="S103" s="275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75"/>
      <c r="R104" s="275"/>
      <c r="S104" s="275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75"/>
      <c r="R105" s="275"/>
      <c r="S105" s="275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84"/>
      <c r="R107" s="285"/>
      <c r="S107" s="286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87"/>
      <c r="R108" s="288"/>
      <c r="S108" s="289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90"/>
      <c r="R109" s="291"/>
      <c r="S109" s="292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75"/>
      <c r="R110" s="275"/>
      <c r="S110" s="275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70"/>
      <c r="R111" s="270"/>
      <c r="S111" s="270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70"/>
      <c r="R112" s="270"/>
      <c r="S112" s="270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75"/>
      <c r="R113" s="275"/>
      <c r="S113" s="275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75"/>
      <c r="R114" s="275"/>
      <c r="S114" s="275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75"/>
      <c r="R115" s="275"/>
      <c r="S115" s="275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97"/>
      <c r="R116" s="298"/>
      <c r="S116" s="299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93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2021-09-10(금) 오전 00:00</v>
      </c>
      <c r="C123" s="313"/>
      <c r="D123" s="272" t="str">
        <f>TEXT($G$1, "[$-ko-KR]yyyy-mm-dd(ddd) ") &amp; "오후 14:00"</f>
        <v>2021-09-10(금) 오후 14:00</v>
      </c>
      <c r="E123" s="273"/>
      <c r="F123" s="274"/>
      <c r="G123" s="272" t="str">
        <f>TEXT($G$1, "[$-ko-KR]yyyy-mm-dd(ddd) ") &amp; "오후 19:00"</f>
        <v>2021-09-10(금) 오후 19:00</v>
      </c>
      <c r="H123" s="273"/>
      <c r="I123" s="274"/>
      <c r="J123" s="272" t="str">
        <f>TEXT($G$1, "[$-ko-KR]yyyy-mm-dd(ddd) ") &amp; "오후 21:00"</f>
        <v>2021-09-10(금) 오후 21:00</v>
      </c>
      <c r="K123" s="273"/>
      <c r="L123" s="274"/>
      <c r="M123" s="272" t="str">
        <f>TEXT($G$1+1, "[$-ko-KR]yyyy-mm-dd(ddd) ") &amp; "오전 00:00"</f>
        <v>2021-09-11(토)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70"/>
      <c r="R125" s="270"/>
      <c r="S125" s="270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70"/>
      <c r="R126" s="270"/>
      <c r="S126" s="270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75"/>
      <c r="R127" s="275"/>
      <c r="S127" s="275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75"/>
      <c r="R128" s="275"/>
      <c r="S128" s="275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75"/>
      <c r="R129" s="275"/>
      <c r="S129" s="275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75"/>
      <c r="R130" s="275"/>
      <c r="S130" s="275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75"/>
      <c r="R131" s="275"/>
      <c r="S131" s="275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75"/>
      <c r="R132" s="275"/>
      <c r="S132" s="275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84"/>
      <c r="R134" s="285"/>
      <c r="S134" s="286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87"/>
      <c r="R135" s="288"/>
      <c r="S135" s="289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90"/>
      <c r="R136" s="291"/>
      <c r="S136" s="292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75"/>
      <c r="R137" s="275"/>
      <c r="S137" s="275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70"/>
      <c r="R138" s="270"/>
      <c r="S138" s="270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70"/>
      <c r="R139" s="270"/>
      <c r="S139" s="270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75"/>
      <c r="R140" s="275"/>
      <c r="S140" s="27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93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2021-09-10(금) 오전 00:00</v>
      </c>
      <c r="C150" s="313"/>
      <c r="D150" s="272" t="str">
        <f>TEXT($G$1, "[$-ko-KR]yyyy-mm-dd(ddd) ") &amp; "오후 14:00"</f>
        <v>2021-09-10(금) 오후 14:00</v>
      </c>
      <c r="E150" s="273"/>
      <c r="F150" s="274"/>
      <c r="G150" s="272" t="str">
        <f>TEXT($G$1, "[$-ko-KR]yyyy-mm-dd(ddd) ") &amp; "오후 19:00"</f>
        <v>2021-09-10(금) 오후 19:00</v>
      </c>
      <c r="H150" s="273"/>
      <c r="I150" s="274"/>
      <c r="J150" s="272" t="str">
        <f>TEXT($G$1, "[$-ko-KR]yyyy-mm-dd(ddd) ") &amp; "오후 21:00"</f>
        <v>2021-09-10(금) 오후 21:00</v>
      </c>
      <c r="K150" s="273"/>
      <c r="L150" s="274"/>
      <c r="M150" s="272" t="str">
        <f>TEXT($G$1+1, "[$-ko-KR]yyyy-mm-dd(ddd) ") &amp; "오전 00:00"</f>
        <v>2021-09-11(토)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70"/>
      <c r="R152" s="270"/>
      <c r="S152" s="270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70"/>
      <c r="R153" s="270"/>
      <c r="S153" s="270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75"/>
      <c r="R154" s="275"/>
      <c r="S154" s="275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75"/>
      <c r="R155" s="275"/>
      <c r="S155" s="275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75"/>
      <c r="R156" s="275"/>
      <c r="S156" s="275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75"/>
      <c r="R157" s="275"/>
      <c r="S157" s="275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75"/>
      <c r="R158" s="275"/>
      <c r="S158" s="275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75"/>
      <c r="R159" s="275"/>
      <c r="S159" s="275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84"/>
      <c r="R161" s="285"/>
      <c r="S161" s="286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87"/>
      <c r="R162" s="288"/>
      <c r="S162" s="289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90"/>
      <c r="R163" s="291"/>
      <c r="S163" s="292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75"/>
      <c r="R164" s="275"/>
      <c r="S164" s="275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70"/>
      <c r="R165" s="270"/>
      <c r="S165" s="270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70"/>
      <c r="R166" s="270"/>
      <c r="S166" s="270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75"/>
      <c r="R167" s="275"/>
      <c r="S167" s="275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75"/>
      <c r="R168" s="275"/>
      <c r="S168" s="275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75"/>
      <c r="R169" s="275"/>
      <c r="S169" s="275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97"/>
      <c r="R170" s="298"/>
      <c r="S170" s="299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93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2021-09-10(금) 오전 00:00</v>
      </c>
      <c r="C177" s="313"/>
      <c r="D177" s="272" t="str">
        <f>TEXT($G$1, "[$-ko-KR]yyyy-mm-dd(ddd) ") &amp; "오후 14:00"</f>
        <v>2021-09-10(금) 오후 14:00</v>
      </c>
      <c r="E177" s="273"/>
      <c r="F177" s="274"/>
      <c r="G177" s="272" t="str">
        <f>TEXT($G$1, "[$-ko-KR]yyyy-mm-dd(ddd) ") &amp; "오후 19:00"</f>
        <v>2021-09-10(금) 오후 19:00</v>
      </c>
      <c r="H177" s="273"/>
      <c r="I177" s="274"/>
      <c r="J177" s="272" t="str">
        <f>TEXT($G$1, "[$-ko-KR]yyyy-mm-dd(ddd) ") &amp; "오후 21:00"</f>
        <v>2021-09-10(금) 오후 21:00</v>
      </c>
      <c r="K177" s="273"/>
      <c r="L177" s="274"/>
      <c r="M177" s="272" t="str">
        <f>TEXT($G$1+1, "[$-ko-KR]yyyy-mm-dd(ddd) ") &amp; "오전 00:00"</f>
        <v>2021-09-11(토)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70"/>
      <c r="R179" s="270"/>
      <c r="S179" s="270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70"/>
      <c r="R180" s="270"/>
      <c r="S180" s="270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75"/>
      <c r="R181" s="275"/>
      <c r="S181" s="275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75"/>
      <c r="R182" s="275"/>
      <c r="S182" s="275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75"/>
      <c r="R183" s="275"/>
      <c r="S183" s="275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75"/>
      <c r="R184" s="275"/>
      <c r="S184" s="275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75"/>
      <c r="R185" s="275"/>
      <c r="S185" s="275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75"/>
      <c r="R186" s="275"/>
      <c r="S186" s="275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84"/>
      <c r="R188" s="285"/>
      <c r="S188" s="286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87"/>
      <c r="R189" s="288"/>
      <c r="S189" s="289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90"/>
      <c r="R190" s="291"/>
      <c r="S190" s="292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75"/>
      <c r="R191" s="275"/>
      <c r="S191" s="275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70"/>
      <c r="R192" s="270"/>
      <c r="S192" s="270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70"/>
      <c r="R193" s="270"/>
      <c r="S193" s="270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75"/>
      <c r="R194" s="275"/>
      <c r="S194" s="275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75"/>
      <c r="R195" s="275"/>
      <c r="S195" s="275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75"/>
      <c r="R196" s="275"/>
      <c r="S196" s="275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97"/>
      <c r="R197" s="298"/>
      <c r="S197" s="299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44450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197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2021-09-11(토) 오전 00:00</v>
      </c>
      <c r="C15" s="316"/>
      <c r="D15" s="272" t="str">
        <f>TEXT($G$1, "[$-ko-KR]yyyy-mm-dd(ddd) ") &amp; "오후 14:00"</f>
        <v>2021-09-11(토) 오후 14:00</v>
      </c>
      <c r="E15" s="273"/>
      <c r="F15" s="274"/>
      <c r="G15" s="272" t="str">
        <f>TEXT($G$1, "[$-ko-KR]yyyy-mm-dd(ddd) ") &amp; "오후 19:00"</f>
        <v>2021-09-11(토) 오후 19:00</v>
      </c>
      <c r="H15" s="273"/>
      <c r="I15" s="274"/>
      <c r="J15" s="272" t="str">
        <f>TEXT($G$1, "[$-ko-KR]yyyy-mm-dd(ddd) ") &amp; "오후 21:00"</f>
        <v>2021-09-11(토) 오후 21:00</v>
      </c>
      <c r="K15" s="273"/>
      <c r="L15" s="274"/>
      <c r="M15" s="272" t="str">
        <f>TEXT($G$1+1, "[$-ko-KR]yyyy-mm-dd(ddd) ") &amp; "오전 00:00"</f>
        <v>2021-09-12(일)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197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2021-09-11(토) 오전 00:00</v>
      </c>
      <c r="C42" s="313"/>
      <c r="D42" s="272" t="str">
        <f>TEXT($G$1, "[$-ko-KR]yyyy-mm-dd(ddd) ") &amp; "오후 14:00"</f>
        <v>2021-09-11(토) 오후 14:00</v>
      </c>
      <c r="E42" s="273"/>
      <c r="F42" s="274"/>
      <c r="G42" s="272" t="str">
        <f>TEXT($G$1, "[$-ko-KR]yyyy-mm-dd(ddd) ") &amp; "오후 19:00"</f>
        <v>2021-09-11(토) 오후 19:00</v>
      </c>
      <c r="H42" s="273"/>
      <c r="I42" s="274"/>
      <c r="J42" s="272" t="str">
        <f>TEXT($G$1, "[$-ko-KR]yyyy-mm-dd(ddd) ") &amp; "오후 21:00"</f>
        <v>2021-09-11(토) 오후 21:00</v>
      </c>
      <c r="K42" s="273"/>
      <c r="L42" s="274"/>
      <c r="M42" s="272" t="str">
        <f>TEXT($G$1+1, "[$-ko-KR]yyyy-mm-dd(ddd) ") &amp; "오전 00:00"</f>
        <v>2021-09-12(일)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0"/>
      <c r="R44" s="270"/>
      <c r="S44" s="270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0"/>
      <c r="R45" s="270"/>
      <c r="S45" s="270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75"/>
      <c r="R46" s="275"/>
      <c r="S46" s="275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75"/>
      <c r="R47" s="275"/>
      <c r="S47" s="275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75"/>
      <c r="R48" s="275"/>
      <c r="S48" s="275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5"/>
      <c r="R49" s="275"/>
      <c r="S49" s="275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5"/>
      <c r="R50" s="275"/>
      <c r="S50" s="275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75"/>
      <c r="R51" s="275"/>
      <c r="S51" s="275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84"/>
      <c r="R53" s="285"/>
      <c r="S53" s="286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7"/>
      <c r="R54" s="288"/>
      <c r="S54" s="289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0"/>
      <c r="R55" s="291"/>
      <c r="S55" s="292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75"/>
      <c r="R56" s="275"/>
      <c r="S56" s="275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70"/>
      <c r="R57" s="270"/>
      <c r="S57" s="270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70"/>
      <c r="R58" s="270"/>
      <c r="S58" s="270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5"/>
      <c r="R59" s="275"/>
      <c r="S59" s="275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197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2021-09-11(토) 오전 00:00</v>
      </c>
      <c r="C69" s="313"/>
      <c r="D69" s="272" t="str">
        <f>TEXT($G$1, "[$-ko-KR]yyyy-mm-dd(ddd) ") &amp; "오후 14:00"</f>
        <v>2021-09-11(토) 오후 14:00</v>
      </c>
      <c r="E69" s="273"/>
      <c r="F69" s="274"/>
      <c r="G69" s="272" t="str">
        <f>TEXT($G$1, "[$-ko-KR]yyyy-mm-dd(ddd) ") &amp; "오후 19:00"</f>
        <v>2021-09-11(토) 오후 19:00</v>
      </c>
      <c r="H69" s="273"/>
      <c r="I69" s="274"/>
      <c r="J69" s="272" t="str">
        <f>TEXT($G$1, "[$-ko-KR]yyyy-mm-dd(ddd) ") &amp; "오후 21:00"</f>
        <v>2021-09-11(토) 오후 21:00</v>
      </c>
      <c r="K69" s="273"/>
      <c r="L69" s="274"/>
      <c r="M69" s="272" t="str">
        <f>TEXT($G$1+1, "[$-ko-KR]yyyy-mm-dd(ddd) ") &amp; "오전 00:00"</f>
        <v>2021-09-12(일)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0"/>
      <c r="R71" s="270"/>
      <c r="S71" s="270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0"/>
      <c r="R72" s="270"/>
      <c r="S72" s="270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75"/>
      <c r="R73" s="275"/>
      <c r="S73" s="275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75"/>
      <c r="R74" s="275"/>
      <c r="S74" s="275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75"/>
      <c r="R75" s="275"/>
      <c r="S75" s="275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5"/>
      <c r="R76" s="275"/>
      <c r="S76" s="275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5"/>
      <c r="R77" s="275"/>
      <c r="S77" s="275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75"/>
      <c r="R78" s="275"/>
      <c r="S78" s="275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84"/>
      <c r="R80" s="285"/>
      <c r="S80" s="286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7"/>
      <c r="R81" s="288"/>
      <c r="S81" s="289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0"/>
      <c r="R82" s="291"/>
      <c r="S82" s="292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75"/>
      <c r="R83" s="275"/>
      <c r="S83" s="275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70"/>
      <c r="R84" s="270"/>
      <c r="S84" s="270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70"/>
      <c r="R85" s="270"/>
      <c r="S85" s="270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5"/>
      <c r="R86" s="275"/>
      <c r="S86" s="275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5"/>
      <c r="R87" s="275"/>
      <c r="S87" s="275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75"/>
      <c r="R88" s="275"/>
      <c r="S88" s="275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297"/>
      <c r="R89" s="298"/>
      <c r="S89" s="299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197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2021-09-11(토) 오전 00:00</v>
      </c>
      <c r="C96" s="313"/>
      <c r="D96" s="272" t="str">
        <f>TEXT($G$1, "[$-ko-KR]yyyy-mm-dd(ddd) ") &amp; "오후 14:00"</f>
        <v>2021-09-11(토) 오후 14:00</v>
      </c>
      <c r="E96" s="273"/>
      <c r="F96" s="274"/>
      <c r="G96" s="272" t="str">
        <f>TEXT($G$1, "[$-ko-KR]yyyy-mm-dd(ddd) ") &amp; "오후 19:00"</f>
        <v>2021-09-11(토) 오후 19:00</v>
      </c>
      <c r="H96" s="273"/>
      <c r="I96" s="274"/>
      <c r="J96" s="272" t="str">
        <f>TEXT($G$1, "[$-ko-KR]yyyy-mm-dd(ddd) ") &amp; "오후 21:00"</f>
        <v>2021-09-11(토) 오후 21:00</v>
      </c>
      <c r="K96" s="273"/>
      <c r="L96" s="274"/>
      <c r="M96" s="272" t="str">
        <f>TEXT($G$1+1, "[$-ko-KR]yyyy-mm-dd(ddd) ") &amp; "오전 00:00"</f>
        <v>2021-09-12(일)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0"/>
      <c r="R98" s="270"/>
      <c r="S98" s="270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0"/>
      <c r="R99" s="270"/>
      <c r="S99" s="270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75"/>
      <c r="R100" s="275"/>
      <c r="S100" s="275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75"/>
      <c r="R101" s="275"/>
      <c r="S101" s="275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75"/>
      <c r="R102" s="275"/>
      <c r="S102" s="275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5"/>
      <c r="R103" s="275"/>
      <c r="S103" s="275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5"/>
      <c r="R104" s="275"/>
      <c r="S104" s="275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75"/>
      <c r="R105" s="275"/>
      <c r="S105" s="275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84"/>
      <c r="R107" s="285"/>
      <c r="S107" s="286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7"/>
      <c r="R108" s="288"/>
      <c r="S108" s="289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0"/>
      <c r="R109" s="291"/>
      <c r="S109" s="292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75"/>
      <c r="R110" s="275"/>
      <c r="S110" s="275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70"/>
      <c r="R111" s="270"/>
      <c r="S111" s="270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70"/>
      <c r="R112" s="270"/>
      <c r="S112" s="270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5"/>
      <c r="R113" s="275"/>
      <c r="S113" s="275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5"/>
      <c r="R114" s="275"/>
      <c r="S114" s="275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75"/>
      <c r="R115" s="275"/>
      <c r="S115" s="275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297"/>
      <c r="R116" s="298"/>
      <c r="S116" s="299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197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2021-09-11(토) 오전 00:00</v>
      </c>
      <c r="C123" s="313"/>
      <c r="D123" s="272" t="str">
        <f>TEXT($G$1, "[$-ko-KR]yyyy-mm-dd(ddd) ") &amp; "오후 14:00"</f>
        <v>2021-09-11(토) 오후 14:00</v>
      </c>
      <c r="E123" s="273"/>
      <c r="F123" s="274"/>
      <c r="G123" s="272" t="str">
        <f>TEXT($G$1, "[$-ko-KR]yyyy-mm-dd(ddd) ") &amp; "오후 19:00"</f>
        <v>2021-09-11(토) 오후 19:00</v>
      </c>
      <c r="H123" s="273"/>
      <c r="I123" s="274"/>
      <c r="J123" s="272" t="str">
        <f>TEXT($G$1, "[$-ko-KR]yyyy-mm-dd(ddd) ") &amp; "오후 21:00"</f>
        <v>2021-09-11(토) 오후 21:00</v>
      </c>
      <c r="K123" s="273"/>
      <c r="L123" s="274"/>
      <c r="M123" s="272" t="str">
        <f>TEXT($G$1+1, "[$-ko-KR]yyyy-mm-dd(ddd) ") &amp; "오전 00:00"</f>
        <v>2021-09-12(일)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0"/>
      <c r="R125" s="270"/>
      <c r="S125" s="270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0"/>
      <c r="R126" s="270"/>
      <c r="S126" s="270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75"/>
      <c r="R127" s="275"/>
      <c r="S127" s="275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75"/>
      <c r="R128" s="275"/>
      <c r="S128" s="275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75"/>
      <c r="R129" s="275"/>
      <c r="S129" s="275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5"/>
      <c r="R130" s="275"/>
      <c r="S130" s="275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5"/>
      <c r="R131" s="275"/>
      <c r="S131" s="275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75"/>
      <c r="R132" s="275"/>
      <c r="S132" s="275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84"/>
      <c r="R134" s="285"/>
      <c r="S134" s="286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7"/>
      <c r="R135" s="288"/>
      <c r="S135" s="289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0"/>
      <c r="R136" s="291"/>
      <c r="S136" s="292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75"/>
      <c r="R137" s="275"/>
      <c r="S137" s="275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70"/>
      <c r="R138" s="270"/>
      <c r="S138" s="270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70"/>
      <c r="R139" s="270"/>
      <c r="S139" s="270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5"/>
      <c r="R140" s="275"/>
      <c r="S140" s="275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197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2021-09-11(토) 오전 00:00</v>
      </c>
      <c r="C150" s="313"/>
      <c r="D150" s="272" t="str">
        <f>TEXT($G$1, "[$-ko-KR]yyyy-mm-dd(ddd) ") &amp; "오후 14:00"</f>
        <v>2021-09-11(토) 오후 14:00</v>
      </c>
      <c r="E150" s="273"/>
      <c r="F150" s="274"/>
      <c r="G150" s="272" t="str">
        <f>TEXT($G$1, "[$-ko-KR]yyyy-mm-dd(ddd) ") &amp; "오후 19:00"</f>
        <v>2021-09-11(토) 오후 19:00</v>
      </c>
      <c r="H150" s="273"/>
      <c r="I150" s="274"/>
      <c r="J150" s="272" t="str">
        <f>TEXT($G$1, "[$-ko-KR]yyyy-mm-dd(ddd) ") &amp; "오후 21:00"</f>
        <v>2021-09-11(토) 오후 21:00</v>
      </c>
      <c r="K150" s="273"/>
      <c r="L150" s="274"/>
      <c r="M150" s="272" t="str">
        <f>TEXT($G$1+1, "[$-ko-KR]yyyy-mm-dd(ddd) ") &amp; "오전 00:00"</f>
        <v>2021-09-12(일)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0"/>
      <c r="R152" s="270"/>
      <c r="S152" s="270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0"/>
      <c r="R153" s="270"/>
      <c r="S153" s="270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75"/>
      <c r="R154" s="275"/>
      <c r="S154" s="275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75"/>
      <c r="R155" s="275"/>
      <c r="S155" s="275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75"/>
      <c r="R156" s="275"/>
      <c r="S156" s="275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5"/>
      <c r="R157" s="275"/>
      <c r="S157" s="275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5"/>
      <c r="R158" s="275"/>
      <c r="S158" s="275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75"/>
      <c r="R159" s="275"/>
      <c r="S159" s="275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84"/>
      <c r="R161" s="285"/>
      <c r="S161" s="286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7"/>
      <c r="R162" s="288"/>
      <c r="S162" s="289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0"/>
      <c r="R163" s="291"/>
      <c r="S163" s="292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75"/>
      <c r="R164" s="275"/>
      <c r="S164" s="275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70"/>
      <c r="R165" s="270"/>
      <c r="S165" s="270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70"/>
      <c r="R166" s="270"/>
      <c r="S166" s="270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5"/>
      <c r="R167" s="275"/>
      <c r="S167" s="275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5"/>
      <c r="R168" s="275"/>
      <c r="S168" s="275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75"/>
      <c r="R169" s="275"/>
      <c r="S169" s="275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297"/>
      <c r="R170" s="298"/>
      <c r="S170" s="299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197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2021-09-11(토) 오전 00:00</v>
      </c>
      <c r="C177" s="313"/>
      <c r="D177" s="272" t="str">
        <f>TEXT($G$1, "[$-ko-KR]yyyy-mm-dd(ddd) ") &amp; "오후 14:00"</f>
        <v>2021-09-11(토) 오후 14:00</v>
      </c>
      <c r="E177" s="273"/>
      <c r="F177" s="274"/>
      <c r="G177" s="272" t="str">
        <f>TEXT($G$1, "[$-ko-KR]yyyy-mm-dd(ddd) ") &amp; "오후 19:00"</f>
        <v>2021-09-11(토) 오후 19:00</v>
      </c>
      <c r="H177" s="273"/>
      <c r="I177" s="274"/>
      <c r="J177" s="272" t="str">
        <f>TEXT($G$1, "[$-ko-KR]yyyy-mm-dd(ddd) ") &amp; "오후 21:00"</f>
        <v>2021-09-11(토) 오후 21:00</v>
      </c>
      <c r="K177" s="273"/>
      <c r="L177" s="274"/>
      <c r="M177" s="272" t="str">
        <f>TEXT($G$1+1, "[$-ko-KR]yyyy-mm-dd(ddd) ") &amp; "오전 00:00"</f>
        <v>2021-09-12(일)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0"/>
      <c r="R179" s="270"/>
      <c r="S179" s="270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0"/>
      <c r="R180" s="270"/>
      <c r="S180" s="270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75"/>
      <c r="R181" s="275"/>
      <c r="S181" s="275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75"/>
      <c r="R182" s="275"/>
      <c r="S182" s="275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75"/>
      <c r="R183" s="275"/>
      <c r="S183" s="275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5"/>
      <c r="R184" s="275"/>
      <c r="S184" s="275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5"/>
      <c r="R185" s="275"/>
      <c r="S185" s="275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75"/>
      <c r="R186" s="275"/>
      <c r="S186" s="275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84"/>
      <c r="R188" s="285"/>
      <c r="S188" s="286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7"/>
      <c r="R189" s="288"/>
      <c r="S189" s="289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0"/>
      <c r="R190" s="291"/>
      <c r="S190" s="292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75"/>
      <c r="R191" s="275"/>
      <c r="S191" s="275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70"/>
      <c r="R192" s="270"/>
      <c r="S192" s="270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70"/>
      <c r="R193" s="270"/>
      <c r="S193" s="270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5"/>
      <c r="R194" s="275"/>
      <c r="S194" s="275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5"/>
      <c r="R195" s="275"/>
      <c r="S195" s="275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75"/>
      <c r="R196" s="275"/>
      <c r="S196" s="275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297"/>
      <c r="R197" s="298"/>
      <c r="S197" s="299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44451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01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2021-09-12(일) 오전 00:00</v>
      </c>
      <c r="C15" s="316"/>
      <c r="D15" s="272" t="str">
        <f>TEXT($G$1, "[$-ko-KR]yyyy-mm-dd(ddd) ") &amp; "오후 14:00"</f>
        <v>2021-09-12(일) 오후 14:00</v>
      </c>
      <c r="E15" s="273"/>
      <c r="F15" s="274"/>
      <c r="G15" s="272" t="str">
        <f>TEXT($G$1, "[$-ko-KR]yyyy-mm-dd(ddd) ") &amp; "오후 19:00"</f>
        <v>2021-09-12(일) 오후 19:00</v>
      </c>
      <c r="H15" s="273"/>
      <c r="I15" s="274"/>
      <c r="J15" s="272" t="str">
        <f>TEXT($G$1, "[$-ko-KR]yyyy-mm-dd(ddd) ") &amp; "오후 21:00"</f>
        <v>2021-09-12(일) 오후 21:00</v>
      </c>
      <c r="K15" s="273"/>
      <c r="L15" s="274"/>
      <c r="M15" s="272" t="str">
        <f>TEXT($G$1+1, "[$-ko-KR]yyyy-mm-dd(ddd) ") &amp; "오전 00:00"</f>
        <v>2021-09-13(월)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01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2021-09-12(일) 오전 00:00</v>
      </c>
      <c r="C42" s="313"/>
      <c r="D42" s="272" t="str">
        <f>TEXT($G$1, "[$-ko-KR]yyyy-mm-dd(ddd) ") &amp; "오후 14:00"</f>
        <v>2021-09-12(일) 오후 14:00</v>
      </c>
      <c r="E42" s="273"/>
      <c r="F42" s="274"/>
      <c r="G42" s="272" t="str">
        <f>TEXT($G$1, "[$-ko-KR]yyyy-mm-dd(ddd) ") &amp; "오후 19:00"</f>
        <v>2021-09-12(일) 오후 19:00</v>
      </c>
      <c r="H42" s="273"/>
      <c r="I42" s="274"/>
      <c r="J42" s="272" t="str">
        <f>TEXT($G$1, "[$-ko-KR]yyyy-mm-dd(ddd) ") &amp; "오후 21:00"</f>
        <v>2021-09-12(일) 오후 21:00</v>
      </c>
      <c r="K42" s="273"/>
      <c r="L42" s="274"/>
      <c r="M42" s="272" t="str">
        <f>TEXT($G$1+1, "[$-ko-KR]yyyy-mm-dd(ddd) ") &amp; "오전 00:00"</f>
        <v>2021-09-13(월)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70"/>
      <c r="R44" s="270"/>
      <c r="S44" s="270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70"/>
      <c r="R45" s="270"/>
      <c r="S45" s="270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75"/>
      <c r="R46" s="275"/>
      <c r="S46" s="275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75"/>
      <c r="R47" s="275"/>
      <c r="S47" s="275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75"/>
      <c r="R48" s="275"/>
      <c r="S48" s="275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75"/>
      <c r="R49" s="275"/>
      <c r="S49" s="275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75"/>
      <c r="R50" s="275"/>
      <c r="S50" s="275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75"/>
      <c r="R51" s="275"/>
      <c r="S51" s="275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84"/>
      <c r="R53" s="285"/>
      <c r="S53" s="286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87"/>
      <c r="R54" s="288"/>
      <c r="S54" s="289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290"/>
      <c r="R55" s="291"/>
      <c r="S55" s="292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75"/>
      <c r="R56" s="275"/>
      <c r="S56" s="275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70"/>
      <c r="R57" s="270"/>
      <c r="S57" s="270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70"/>
      <c r="R58" s="270"/>
      <c r="S58" s="270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75"/>
      <c r="R59" s="275"/>
      <c r="S59" s="27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01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2021-09-12(일) 오전 00:00</v>
      </c>
      <c r="C69" s="313"/>
      <c r="D69" s="272" t="str">
        <f>TEXT($G$1, "[$-ko-KR]yyyy-mm-dd(ddd) ") &amp; "오후 14:00"</f>
        <v>2021-09-12(일) 오후 14:00</v>
      </c>
      <c r="E69" s="273"/>
      <c r="F69" s="274"/>
      <c r="G69" s="272" t="str">
        <f>TEXT($G$1, "[$-ko-KR]yyyy-mm-dd(ddd) ") &amp; "오후 19:00"</f>
        <v>2021-09-12(일) 오후 19:00</v>
      </c>
      <c r="H69" s="273"/>
      <c r="I69" s="274"/>
      <c r="J69" s="272" t="str">
        <f>TEXT($G$1, "[$-ko-KR]yyyy-mm-dd(ddd) ") &amp; "오후 21:00"</f>
        <v>2021-09-12(일) 오후 21:00</v>
      </c>
      <c r="K69" s="273"/>
      <c r="L69" s="274"/>
      <c r="M69" s="272" t="str">
        <f>TEXT($G$1+1, "[$-ko-KR]yyyy-mm-dd(ddd) ") &amp; "오전 00:00"</f>
        <v>2021-09-13(월)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70"/>
      <c r="R71" s="270"/>
      <c r="S71" s="270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70"/>
      <c r="R72" s="270"/>
      <c r="S72" s="270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75"/>
      <c r="R73" s="275"/>
      <c r="S73" s="275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75"/>
      <c r="R74" s="275"/>
      <c r="S74" s="275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75"/>
      <c r="R75" s="275"/>
      <c r="S75" s="275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75"/>
      <c r="R76" s="275"/>
      <c r="S76" s="275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75"/>
      <c r="R77" s="275"/>
      <c r="S77" s="275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75"/>
      <c r="R78" s="275"/>
      <c r="S78" s="275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84"/>
      <c r="R80" s="285"/>
      <c r="S80" s="286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87"/>
      <c r="R81" s="288"/>
      <c r="S81" s="289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290"/>
      <c r="R82" s="291"/>
      <c r="S82" s="292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75"/>
      <c r="R83" s="275"/>
      <c r="S83" s="275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70"/>
      <c r="R84" s="270"/>
      <c r="S84" s="270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70"/>
      <c r="R85" s="270"/>
      <c r="S85" s="270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75"/>
      <c r="R86" s="275"/>
      <c r="S86" s="275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75"/>
      <c r="R87" s="275"/>
      <c r="S87" s="275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75"/>
      <c r="R88" s="275"/>
      <c r="S88" s="275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297"/>
      <c r="R89" s="298"/>
      <c r="S89" s="299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01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2021-09-12(일) 오전 00:00</v>
      </c>
      <c r="C96" s="313"/>
      <c r="D96" s="272" t="str">
        <f>TEXT($G$1, "[$-ko-KR]yyyy-mm-dd(ddd) ") &amp; "오후 14:00"</f>
        <v>2021-09-12(일) 오후 14:00</v>
      </c>
      <c r="E96" s="273"/>
      <c r="F96" s="274"/>
      <c r="G96" s="272" t="str">
        <f>TEXT($G$1, "[$-ko-KR]yyyy-mm-dd(ddd) ") &amp; "오후 19:00"</f>
        <v>2021-09-12(일) 오후 19:00</v>
      </c>
      <c r="H96" s="273"/>
      <c r="I96" s="274"/>
      <c r="J96" s="272" t="str">
        <f>TEXT($G$1, "[$-ko-KR]yyyy-mm-dd(ddd) ") &amp; "오후 21:00"</f>
        <v>2021-09-12(일) 오후 21:00</v>
      </c>
      <c r="K96" s="273"/>
      <c r="L96" s="274"/>
      <c r="M96" s="272" t="str">
        <f>TEXT($G$1+1, "[$-ko-KR]yyyy-mm-dd(ddd) ") &amp; "오전 00:00"</f>
        <v>2021-09-13(월)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70"/>
      <c r="R98" s="270"/>
      <c r="S98" s="270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70"/>
      <c r="R99" s="270"/>
      <c r="S99" s="270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75"/>
      <c r="R100" s="275"/>
      <c r="S100" s="275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75"/>
      <c r="R101" s="275"/>
      <c r="S101" s="275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75"/>
      <c r="R102" s="275"/>
      <c r="S102" s="275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75"/>
      <c r="R103" s="275"/>
      <c r="S103" s="275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75"/>
      <c r="R104" s="275"/>
      <c r="S104" s="275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75"/>
      <c r="R105" s="275"/>
      <c r="S105" s="275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84"/>
      <c r="R107" s="285"/>
      <c r="S107" s="286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87"/>
      <c r="R108" s="288"/>
      <c r="S108" s="289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290"/>
      <c r="R109" s="291"/>
      <c r="S109" s="292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75"/>
      <c r="R110" s="275"/>
      <c r="S110" s="275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70"/>
      <c r="R111" s="270"/>
      <c r="S111" s="270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70"/>
      <c r="R112" s="270"/>
      <c r="S112" s="270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75"/>
      <c r="R113" s="275"/>
      <c r="S113" s="275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75"/>
      <c r="R114" s="275"/>
      <c r="S114" s="275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75"/>
      <c r="R115" s="275"/>
      <c r="S115" s="275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297"/>
      <c r="R116" s="298"/>
      <c r="S116" s="299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01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2021-09-12(일) 오전 00:00</v>
      </c>
      <c r="C123" s="313"/>
      <c r="D123" s="272" t="str">
        <f>TEXT($G$1, "[$-ko-KR]yyyy-mm-dd(ddd) ") &amp; "오후 14:00"</f>
        <v>2021-09-12(일) 오후 14:00</v>
      </c>
      <c r="E123" s="273"/>
      <c r="F123" s="274"/>
      <c r="G123" s="272" t="str">
        <f>TEXT($G$1, "[$-ko-KR]yyyy-mm-dd(ddd) ") &amp; "오후 19:00"</f>
        <v>2021-09-12(일) 오후 19:00</v>
      </c>
      <c r="H123" s="273"/>
      <c r="I123" s="274"/>
      <c r="J123" s="272" t="str">
        <f>TEXT($G$1, "[$-ko-KR]yyyy-mm-dd(ddd) ") &amp; "오후 21:00"</f>
        <v>2021-09-12(일) 오후 21:00</v>
      </c>
      <c r="K123" s="273"/>
      <c r="L123" s="274"/>
      <c r="M123" s="272" t="str">
        <f>TEXT($G$1+1, "[$-ko-KR]yyyy-mm-dd(ddd) ") &amp; "오전 00:00"</f>
        <v>2021-09-13(월)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70"/>
      <c r="R125" s="270"/>
      <c r="S125" s="270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70"/>
      <c r="R126" s="270"/>
      <c r="S126" s="270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75"/>
      <c r="R127" s="275"/>
      <c r="S127" s="275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75"/>
      <c r="R128" s="275"/>
      <c r="S128" s="275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75"/>
      <c r="R129" s="275"/>
      <c r="S129" s="275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75"/>
      <c r="R130" s="275"/>
      <c r="S130" s="275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75"/>
      <c r="R131" s="275"/>
      <c r="S131" s="275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75"/>
      <c r="R132" s="275"/>
      <c r="S132" s="275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84"/>
      <c r="R134" s="285"/>
      <c r="S134" s="286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87"/>
      <c r="R135" s="288"/>
      <c r="S135" s="289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290"/>
      <c r="R136" s="291"/>
      <c r="S136" s="292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75"/>
      <c r="R137" s="275"/>
      <c r="S137" s="275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70"/>
      <c r="R138" s="270"/>
      <c r="S138" s="270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70"/>
      <c r="R139" s="270"/>
      <c r="S139" s="270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75"/>
      <c r="R140" s="275"/>
      <c r="S140" s="27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01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2021-09-12(일) 오전 00:00</v>
      </c>
      <c r="C150" s="313"/>
      <c r="D150" s="272" t="str">
        <f>TEXT($G$1, "[$-ko-KR]yyyy-mm-dd(ddd) ") &amp; "오후 14:00"</f>
        <v>2021-09-12(일) 오후 14:00</v>
      </c>
      <c r="E150" s="273"/>
      <c r="F150" s="274"/>
      <c r="G150" s="272" t="str">
        <f>TEXT($G$1, "[$-ko-KR]yyyy-mm-dd(ddd) ") &amp; "오후 19:00"</f>
        <v>2021-09-12(일) 오후 19:00</v>
      </c>
      <c r="H150" s="273"/>
      <c r="I150" s="274"/>
      <c r="J150" s="272" t="str">
        <f>TEXT($G$1, "[$-ko-KR]yyyy-mm-dd(ddd) ") &amp; "오후 21:00"</f>
        <v>2021-09-12(일) 오후 21:00</v>
      </c>
      <c r="K150" s="273"/>
      <c r="L150" s="274"/>
      <c r="M150" s="272" t="str">
        <f>TEXT($G$1+1, "[$-ko-KR]yyyy-mm-dd(ddd) ") &amp; "오전 00:00"</f>
        <v>2021-09-13(월)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70"/>
      <c r="R152" s="270"/>
      <c r="S152" s="270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70"/>
      <c r="R153" s="270"/>
      <c r="S153" s="270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75"/>
      <c r="R154" s="275"/>
      <c r="S154" s="275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75"/>
      <c r="R155" s="275"/>
      <c r="S155" s="275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75"/>
      <c r="R156" s="275"/>
      <c r="S156" s="275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75"/>
      <c r="R157" s="275"/>
      <c r="S157" s="275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75"/>
      <c r="R158" s="275"/>
      <c r="S158" s="275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75"/>
      <c r="R159" s="275"/>
      <c r="S159" s="275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84"/>
      <c r="R161" s="285"/>
      <c r="S161" s="286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87"/>
      <c r="R162" s="288"/>
      <c r="S162" s="289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290"/>
      <c r="R163" s="291"/>
      <c r="S163" s="292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75"/>
      <c r="R164" s="275"/>
      <c r="S164" s="275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70"/>
      <c r="R165" s="270"/>
      <c r="S165" s="270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70"/>
      <c r="R166" s="270"/>
      <c r="S166" s="270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75"/>
      <c r="R167" s="275"/>
      <c r="S167" s="275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75"/>
      <c r="R168" s="275"/>
      <c r="S168" s="275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75"/>
      <c r="R169" s="275"/>
      <c r="S169" s="275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297"/>
      <c r="R170" s="298"/>
      <c r="S170" s="299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01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2021-09-12(일) 오전 00:00</v>
      </c>
      <c r="C177" s="313"/>
      <c r="D177" s="272" t="str">
        <f>TEXT($G$1, "[$-ko-KR]yyyy-mm-dd(ddd) ") &amp; "오후 14:00"</f>
        <v>2021-09-12(일) 오후 14:00</v>
      </c>
      <c r="E177" s="273"/>
      <c r="F177" s="274"/>
      <c r="G177" s="272" t="str">
        <f>TEXT($G$1, "[$-ko-KR]yyyy-mm-dd(ddd) ") &amp; "오후 19:00"</f>
        <v>2021-09-12(일) 오후 19:00</v>
      </c>
      <c r="H177" s="273"/>
      <c r="I177" s="274"/>
      <c r="J177" s="272" t="str">
        <f>TEXT($G$1, "[$-ko-KR]yyyy-mm-dd(ddd) ") &amp; "오후 21:00"</f>
        <v>2021-09-12(일) 오후 21:00</v>
      </c>
      <c r="K177" s="273"/>
      <c r="L177" s="274"/>
      <c r="M177" s="272" t="str">
        <f>TEXT($G$1+1, "[$-ko-KR]yyyy-mm-dd(ddd) ") &amp; "오전 00:00"</f>
        <v>2021-09-13(월)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70"/>
      <c r="R179" s="270"/>
      <c r="S179" s="270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70"/>
      <c r="R180" s="270"/>
      <c r="S180" s="270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75"/>
      <c r="R181" s="275"/>
      <c r="S181" s="275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75"/>
      <c r="R182" s="275"/>
      <c r="S182" s="275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75"/>
      <c r="R183" s="275"/>
      <c r="S183" s="275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75"/>
      <c r="R184" s="275"/>
      <c r="S184" s="275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75"/>
      <c r="R185" s="275"/>
      <c r="S185" s="275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75"/>
      <c r="R186" s="275"/>
      <c r="S186" s="275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84"/>
      <c r="R188" s="285"/>
      <c r="S188" s="286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87"/>
      <c r="R189" s="288"/>
      <c r="S189" s="289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290"/>
      <c r="R190" s="291"/>
      <c r="S190" s="292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75"/>
      <c r="R191" s="275"/>
      <c r="S191" s="275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70"/>
      <c r="R192" s="270"/>
      <c r="S192" s="270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70"/>
      <c r="R193" s="270"/>
      <c r="S193" s="270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75"/>
      <c r="R194" s="275"/>
      <c r="S194" s="275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75"/>
      <c r="R195" s="275"/>
      <c r="S195" s="275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75"/>
      <c r="R196" s="275"/>
      <c r="S196" s="275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297"/>
      <c r="R197" s="298"/>
      <c r="S197" s="299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44452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-88,416 KRW (-4.42%)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-104,841 KRW (-6.55%)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-121,307 KRW (-6.07%)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-139,857 KRW (-6.99%)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05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2021-09-13(월) 오전 00:00</v>
      </c>
      <c r="C15" s="316"/>
      <c r="D15" s="272" t="str">
        <f>TEXT($G$1, "[$-ko-KR]yyyy-mm-dd(ddd) ") &amp; "오후 14:00"</f>
        <v>2021-09-13(월) 오후 14:00</v>
      </c>
      <c r="E15" s="273"/>
      <c r="F15" s="274"/>
      <c r="G15" s="272" t="str">
        <f>TEXT($G$1, "[$-ko-KR]yyyy-mm-dd(ddd) ") &amp; "오후 19:00"</f>
        <v>2021-09-13(월) 오후 19:00</v>
      </c>
      <c r="H15" s="273"/>
      <c r="I15" s="274"/>
      <c r="J15" s="272" t="str">
        <f>TEXT($G$1, "[$-ko-KR]yyyy-mm-dd(ddd) ") &amp; "오후 21:00"</f>
        <v>2021-09-13(월) 오후 21:00</v>
      </c>
      <c r="K15" s="273"/>
      <c r="L15" s="274"/>
      <c r="M15" s="272" t="str">
        <f>TEXT($G$1+1, "[$-ko-KR]yyyy-mm-dd(ddd) ") &amp; "오전 00:00"</f>
        <v>2021-09-14(화)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05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2021-09-13(월) 오전 00:00</v>
      </c>
      <c r="C42" s="313"/>
      <c r="D42" s="272" t="str">
        <f>TEXT($G$1, "[$-ko-KR]yyyy-mm-dd(ddd) ") &amp; "오후 14:00"</f>
        <v>2021-09-13(월) 오후 14:00</v>
      </c>
      <c r="E42" s="273"/>
      <c r="F42" s="274"/>
      <c r="G42" s="272" t="str">
        <f>TEXT($G$1, "[$-ko-KR]yyyy-mm-dd(ddd) ") &amp; "오후 19:00"</f>
        <v>2021-09-13(월) 오후 19:00</v>
      </c>
      <c r="H42" s="273"/>
      <c r="I42" s="274"/>
      <c r="J42" s="272" t="str">
        <f>TEXT($G$1, "[$-ko-KR]yyyy-mm-dd(ddd) ") &amp; "오후 21:00"</f>
        <v>2021-09-13(월) 오후 21:00</v>
      </c>
      <c r="K42" s="273"/>
      <c r="L42" s="274"/>
      <c r="M42" s="272" t="str">
        <f>TEXT($G$1+1, "[$-ko-KR]yyyy-mm-dd(ddd) ") &amp; "오전 00:00"</f>
        <v>2021-09-14(화)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>
        <v>4.6900000000000004</v>
      </c>
      <c r="N44" s="14">
        <f>IF(ISNUMBER(M44), (M44 - $B44) / $B44, "")</f>
        <v>-7.1287128712871184E-2</v>
      </c>
      <c r="O44" s="16">
        <f>IF(ISNUMBER(M44), $B64 * N44, "")</f>
        <v>-7128.7128712871181</v>
      </c>
      <c r="Q44" s="270"/>
      <c r="R44" s="270"/>
      <c r="S44" s="270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>
        <v>21.6</v>
      </c>
      <c r="N45" s="32">
        <f t="shared" ref="N45:N48" si="17">IF(ISNUMBER(M45), (M45 - $B45) / $B45, "")</f>
        <v>-7.6923076923076802E-2</v>
      </c>
      <c r="O45" s="18">
        <f>IF(ISNUMBER(M45), $B64 * N45, "")</f>
        <v>-7692.3076923076806</v>
      </c>
      <c r="Q45" s="270"/>
      <c r="R45" s="270"/>
      <c r="S45" s="270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>
        <v>14.7</v>
      </c>
      <c r="N46" s="32">
        <f t="shared" si="17"/>
        <v>-2.0000000000000049E-2</v>
      </c>
      <c r="O46" s="18">
        <f>IF(ISNUMBER(M46), $B64 * N46, "")</f>
        <v>-2000.000000000005</v>
      </c>
      <c r="Q46" s="275"/>
      <c r="R46" s="275"/>
      <c r="S46" s="275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>
        <v>39</v>
      </c>
      <c r="N47" s="32">
        <f t="shared" si="17"/>
        <v>-8.2352941176470587E-2</v>
      </c>
      <c r="O47" s="18">
        <f>IF(ISNUMBER(M47), $B64 * N47, "")</f>
        <v>-8235.2941176470595</v>
      </c>
      <c r="Q47" s="275"/>
      <c r="R47" s="275"/>
      <c r="S47" s="275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>
        <v>19.3</v>
      </c>
      <c r="N48" s="21">
        <f t="shared" si="17"/>
        <v>-1.025641025641022E-2</v>
      </c>
      <c r="O48" s="22">
        <f>IF(ISNUMBER(M48), $B64 * N48, "")</f>
        <v>-1025.641025641022</v>
      </c>
      <c r="Q48" s="275"/>
      <c r="R48" s="275"/>
      <c r="S48" s="275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>
        <v>12.9</v>
      </c>
      <c r="N49" s="107">
        <f>IF(ISNUMBER(M49), (M49 - $B49) / $B49, "")</f>
        <v>-6.5217391304347852E-2</v>
      </c>
      <c r="O49" s="108">
        <f>IF(ISNUMBER(M49), $B64 * N49, "")</f>
        <v>-6521.7391304347848</v>
      </c>
      <c r="Q49" s="275"/>
      <c r="R49" s="275"/>
      <c r="S49" s="275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>
        <v>68.7</v>
      </c>
      <c r="N50" s="32">
        <f t="shared" ref="N50:N53" si="21">IF(ISNUMBER(M50), (M50 - $B50) / $B50, "")</f>
        <v>-4.7156726768377143E-2</v>
      </c>
      <c r="O50" s="18">
        <f>IF(ISNUMBER(M50), $B64 * N50, "")</f>
        <v>-4715.6726768377139</v>
      </c>
      <c r="Q50" s="275"/>
      <c r="R50" s="275"/>
      <c r="S50" s="275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>
        <v>17.8</v>
      </c>
      <c r="N51" s="32">
        <f t="shared" si="21"/>
        <v>-6.806282722513092E-2</v>
      </c>
      <c r="O51" s="18">
        <f>IF(ISNUMBER(M51), $B64 * N51, "")</f>
        <v>-6806.2827225130923</v>
      </c>
      <c r="Q51" s="275"/>
      <c r="R51" s="275"/>
      <c r="S51" s="275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>
        <v>83.6</v>
      </c>
      <c r="N52" s="32">
        <f t="shared" si="21"/>
        <v>-7.0077864293659739E-2</v>
      </c>
      <c r="O52" s="18">
        <f>IF(ISNUMBER(M52), $B64 * N52, "")</f>
        <v>-7007.7864293659741</v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>
        <v>14</v>
      </c>
      <c r="N53" s="25">
        <f t="shared" si="21"/>
        <v>-4.7619047619047575E-2</v>
      </c>
      <c r="O53" s="104">
        <f>IF(ISNUMBER(M53), $B64 * N53, "")</f>
        <v>-4761.9047619047578</v>
      </c>
      <c r="Q53" s="284"/>
      <c r="R53" s="285"/>
      <c r="S53" s="286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>
        <v>11.1</v>
      </c>
      <c r="N54" s="14">
        <f>IF(ISNUMBER(M54), (M54 - $B54) / $B54, "")</f>
        <v>-5.932203389830517E-2</v>
      </c>
      <c r="O54" s="16">
        <f>IF(ISNUMBER(M54), $B64 * N54, "")</f>
        <v>-5932.2033898305172</v>
      </c>
      <c r="Q54" s="287"/>
      <c r="R54" s="288"/>
      <c r="S54" s="289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>
        <v>14</v>
      </c>
      <c r="N55" s="32">
        <f t="shared" ref="N55:N58" si="25">IF(ISNUMBER(M55), (M55 - $B55) / $B55, "")</f>
        <v>-8.4967320261437954E-2</v>
      </c>
      <c r="O55" s="18">
        <f>IF(ISNUMBER(M55), $B64 * N55, "")</f>
        <v>-8496.7320261437962</v>
      </c>
      <c r="Q55" s="290"/>
      <c r="R55" s="291"/>
      <c r="S55" s="292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>
        <v>16.5</v>
      </c>
      <c r="N56" s="32">
        <f t="shared" si="25"/>
        <v>-9.8360655737704958E-2</v>
      </c>
      <c r="O56" s="18">
        <f>IF(ISNUMBER(M56), $B64 * N56, "")</f>
        <v>-9836.0655737704965</v>
      </c>
      <c r="Q56" s="275"/>
      <c r="R56" s="275"/>
      <c r="S56" s="275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>
        <v>82.7</v>
      </c>
      <c r="N57" s="32">
        <f t="shared" si="25"/>
        <v>-6.9741282339707569E-2</v>
      </c>
      <c r="O57" s="18">
        <f>IF(ISNUMBER(M57), $B64 * N57, "")</f>
        <v>-6974.1282339707568</v>
      </c>
      <c r="Q57" s="270"/>
      <c r="R57" s="270"/>
      <c r="S57" s="270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>
        <v>78.599999999999994</v>
      </c>
      <c r="N58" s="21">
        <f t="shared" si="25"/>
        <v>-8.9223638470451949E-2</v>
      </c>
      <c r="O58" s="22">
        <f>IF(ISNUMBER(M58), $B64 * N58, "")</f>
        <v>-8922.3638470451951</v>
      </c>
      <c r="Q58" s="270"/>
      <c r="R58" s="270"/>
      <c r="S58" s="270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>
        <v>27</v>
      </c>
      <c r="N59" s="107">
        <f>IF(ISNUMBER(M59), (M59 - $B59) / $B59, "")</f>
        <v>-8.7837837837837884E-2</v>
      </c>
      <c r="O59" s="108">
        <f>IF(ISNUMBER(M59), $B64 * N59, "")</f>
        <v>-8783.7837837837887</v>
      </c>
      <c r="Q59" s="275"/>
      <c r="R59" s="275"/>
      <c r="S59" s="27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-6.552538642655234E-2</v>
      </c>
      <c r="O64" s="28">
        <f>SUM(O44:O63)</f>
        <v>-104840.61828248375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05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2021-09-13(월) 오전 00:00</v>
      </c>
      <c r="C69" s="313"/>
      <c r="D69" s="272" t="str">
        <f>TEXT($G$1, "[$-ko-KR]yyyy-mm-dd(ddd) ") &amp; "오후 14:00"</f>
        <v>2021-09-13(월) 오후 14:00</v>
      </c>
      <c r="E69" s="273"/>
      <c r="F69" s="274"/>
      <c r="G69" s="272" t="str">
        <f>TEXT($G$1, "[$-ko-KR]yyyy-mm-dd(ddd) ") &amp; "오후 19:00"</f>
        <v>2021-09-13(월) 오후 19:00</v>
      </c>
      <c r="H69" s="273"/>
      <c r="I69" s="274"/>
      <c r="J69" s="272" t="str">
        <f>TEXT($G$1, "[$-ko-KR]yyyy-mm-dd(ddd) ") &amp; "오후 21:00"</f>
        <v>2021-09-13(월) 오후 21:00</v>
      </c>
      <c r="K69" s="273"/>
      <c r="L69" s="274"/>
      <c r="M69" s="272" t="str">
        <f>TEXT($G$1+1, "[$-ko-KR]yyyy-mm-dd(ddd) ") &amp; "오전 00:00"</f>
        <v>2021-09-14(화)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126</v>
      </c>
      <c r="N71" s="14">
        <f>IF(ISNUMBER(M71), (M71 - $B71) / $B71, "")</f>
        <v>-7.3529411764705885E-2</v>
      </c>
      <c r="O71" s="16">
        <f>IF(ISNUMBER(M71), $B91 * N71, "")</f>
        <v>-7352.9411764705883</v>
      </c>
      <c r="Q71" s="270"/>
      <c r="R71" s="270"/>
      <c r="S71" s="270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>
        <v>99.8</v>
      </c>
      <c r="N72" s="32">
        <f t="shared" ref="N72:N75" si="33">IF(ISNUMBER(M72), (M72 - $B72) / $B72, "")</f>
        <v>-8.4403669724770675E-2</v>
      </c>
      <c r="O72" s="18">
        <f>IF(ISNUMBER(M72), $B91 * N72, "")</f>
        <v>-8440.366972477068</v>
      </c>
      <c r="Q72" s="270"/>
      <c r="R72" s="270"/>
      <c r="S72" s="270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>
        <v>136</v>
      </c>
      <c r="N73" s="32">
        <f t="shared" si="33"/>
        <v>-7.4829931972789115E-2</v>
      </c>
      <c r="O73" s="18">
        <f>IF(ISNUMBER(M73), $B91 * N73, "")</f>
        <v>-7482.9931972789118</v>
      </c>
      <c r="Q73" s="275"/>
      <c r="R73" s="275"/>
      <c r="S73" s="275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>
        <v>122</v>
      </c>
      <c r="N74" s="32">
        <f t="shared" si="33"/>
        <v>-8.9552238805970144E-2</v>
      </c>
      <c r="O74" s="18">
        <f>IF(ISNUMBER(M74), $B91 * N74, "")</f>
        <v>-8955.2238805970137</v>
      </c>
      <c r="Q74" s="275"/>
      <c r="R74" s="275"/>
      <c r="S74" s="275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>
        <v>895</v>
      </c>
      <c r="N75" s="21">
        <f t="shared" si="33"/>
        <v>-7.9218106995884774E-2</v>
      </c>
      <c r="O75" s="22">
        <f>IF(ISNUMBER(M75), $B91 * N75, "")</f>
        <v>-7921.8106995884773</v>
      </c>
      <c r="Q75" s="275"/>
      <c r="R75" s="275"/>
      <c r="S75" s="275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>
        <v>512</v>
      </c>
      <c r="N76" s="107">
        <f>IF(ISNUMBER(M76), (M76 - $B76) / $B76, "")</f>
        <v>0.12527472527472527</v>
      </c>
      <c r="O76" s="108">
        <f>IF(ISNUMBER(M76), $B91 * N76, "")</f>
        <v>12527.472527472528</v>
      </c>
      <c r="Q76" s="275"/>
      <c r="R76" s="275"/>
      <c r="S76" s="275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>
        <v>596</v>
      </c>
      <c r="N77" s="32">
        <f t="shared" ref="N77:N80" si="37">IF(ISNUMBER(M77), (M77 - $B77) / $B77, "")</f>
        <v>-8.1664098613251149E-2</v>
      </c>
      <c r="O77" s="18">
        <f>IF(ISNUMBER(M77), $B91 * N77, "")</f>
        <v>-8166.4098613251144</v>
      </c>
      <c r="Q77" s="275"/>
      <c r="R77" s="275"/>
      <c r="S77" s="275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>
        <v>212</v>
      </c>
      <c r="N78" s="32">
        <f t="shared" si="37"/>
        <v>-5.3571428571428568E-2</v>
      </c>
      <c r="O78" s="18">
        <f>IF(ISNUMBER(M78), $B91 * N78, "")</f>
        <v>-5357.1428571428569</v>
      </c>
      <c r="Q78" s="275"/>
      <c r="R78" s="275"/>
      <c r="S78" s="275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>
        <v>207</v>
      </c>
      <c r="N79" s="32">
        <f t="shared" si="37"/>
        <v>-5.4794520547945202E-2</v>
      </c>
      <c r="O79" s="18">
        <f>IF(ISNUMBER(M79), $B91 * N79, "")</f>
        <v>-5479.4520547945203</v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>
        <v>108</v>
      </c>
      <c r="N80" s="25">
        <f t="shared" si="37"/>
        <v>-4.4247787610619468E-2</v>
      </c>
      <c r="O80" s="104">
        <f>IF(ISNUMBER(M80), $B91 * N80, "")</f>
        <v>-4424.7787610619471</v>
      </c>
      <c r="Q80" s="284"/>
      <c r="R80" s="285"/>
      <c r="S80" s="286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>
        <v>386</v>
      </c>
      <c r="N81" s="14">
        <f>IF(ISNUMBER(M81), (M81 - $B81) / $B81, "")</f>
        <v>-3.9800995024875621E-2</v>
      </c>
      <c r="O81" s="16">
        <f>IF(ISNUMBER(M81), $B91 * N81, "")</f>
        <v>-3980.0995024875619</v>
      </c>
      <c r="Q81" s="287"/>
      <c r="R81" s="288"/>
      <c r="S81" s="289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>
        <v>112</v>
      </c>
      <c r="N82" s="32">
        <f t="shared" ref="N82:N85" si="41">IF(ISNUMBER(M82), (M82 - $B82) / $B82, "")</f>
        <v>-8.1967213114754092E-2</v>
      </c>
      <c r="O82" s="18">
        <f>IF(ISNUMBER(M82), $B91 * N82, "")</f>
        <v>-8196.7213114754086</v>
      </c>
      <c r="Q82" s="290"/>
      <c r="R82" s="291"/>
      <c r="S82" s="292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>
        <v>117</v>
      </c>
      <c r="N83" s="32">
        <f t="shared" si="41"/>
        <v>-0.1</v>
      </c>
      <c r="O83" s="18">
        <f>IF(ISNUMBER(M83), $B91 * N83, "")</f>
        <v>-10000</v>
      </c>
      <c r="Q83" s="275"/>
      <c r="R83" s="275"/>
      <c r="S83" s="275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>
        <v>127</v>
      </c>
      <c r="N84" s="32">
        <f t="shared" si="41"/>
        <v>-7.2992700729927001E-2</v>
      </c>
      <c r="O84" s="18">
        <f>IF(ISNUMBER(M84), $B91 * N84, "")</f>
        <v>-7299.2700729927001</v>
      </c>
      <c r="Q84" s="270"/>
      <c r="R84" s="270"/>
      <c r="S84" s="270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>
        <v>357</v>
      </c>
      <c r="N85" s="21">
        <f t="shared" si="41"/>
        <v>-6.2992125984251968E-2</v>
      </c>
      <c r="O85" s="22">
        <f>IF(ISNUMBER(M85), $B91 * N85, "")</f>
        <v>-6299.212598425197</v>
      </c>
      <c r="Q85" s="270"/>
      <c r="R85" s="270"/>
      <c r="S85" s="270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>
        <v>384</v>
      </c>
      <c r="N86" s="107">
        <f>IF(ISNUMBER(M86), (M86 - $B86) / $B86, "")</f>
        <v>-5.4187192118226604E-2</v>
      </c>
      <c r="O86" s="108">
        <f>IF(ISNUMBER(M86), $B91 * N86, "")</f>
        <v>-5418.7192118226603</v>
      </c>
      <c r="Q86" s="275"/>
      <c r="R86" s="275"/>
      <c r="S86" s="275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>
        <v>284</v>
      </c>
      <c r="N87" s="32">
        <f t="shared" ref="N87:N90" si="45">IF(ISNUMBER(M87), (M87 - $B87) / $B87, "")</f>
        <v>-3.4013605442176874E-2</v>
      </c>
      <c r="O87" s="18">
        <f>IF(ISNUMBER(M87), $B91 * N87, "")</f>
        <v>-3401.3605442176872</v>
      </c>
      <c r="Q87" s="275"/>
      <c r="R87" s="275"/>
      <c r="S87" s="275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>
        <v>702</v>
      </c>
      <c r="N88" s="32">
        <f t="shared" si="45"/>
        <v>-7.9947575360419396E-2</v>
      </c>
      <c r="O88" s="18">
        <f>IF(ISNUMBER(M88), $B91 * N88, "")</f>
        <v>-7994.7575360419396</v>
      </c>
      <c r="Q88" s="275"/>
      <c r="R88" s="275"/>
      <c r="S88" s="275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>
        <v>891</v>
      </c>
      <c r="N89" s="32">
        <f t="shared" si="45"/>
        <v>-8.2389289392378995E-2</v>
      </c>
      <c r="O89" s="18">
        <f>IF(ISNUMBER(M89), $B91 * N89, "")</f>
        <v>-8238.9289392378996</v>
      </c>
      <c r="Q89" s="297"/>
      <c r="R89" s="298"/>
      <c r="S89" s="299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>
        <v>173</v>
      </c>
      <c r="N90" s="25">
        <f t="shared" si="45"/>
        <v>-9.4240837696335081E-2</v>
      </c>
      <c r="O90" s="104">
        <f>IF(ISNUMBER(M90), $B91 * N90, "")</f>
        <v>-9424.0837696335075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-6.0653400209799271E-2</v>
      </c>
      <c r="O91" s="28">
        <f>SUM(O71:O90)</f>
        <v>-121306.80041959854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05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2021-09-13(월) 오전 00:00</v>
      </c>
      <c r="C96" s="313"/>
      <c r="D96" s="272" t="str">
        <f>TEXT($G$1, "[$-ko-KR]yyyy-mm-dd(ddd) ") &amp; "오후 14:00"</f>
        <v>2021-09-13(월) 오후 14:00</v>
      </c>
      <c r="E96" s="273"/>
      <c r="F96" s="274"/>
      <c r="G96" s="272" t="str">
        <f>TEXT($G$1, "[$-ko-KR]yyyy-mm-dd(ddd) ") &amp; "오후 19:00"</f>
        <v>2021-09-13(월) 오후 19:00</v>
      </c>
      <c r="H96" s="273"/>
      <c r="I96" s="274"/>
      <c r="J96" s="272" t="str">
        <f>TEXT($G$1, "[$-ko-KR]yyyy-mm-dd(ddd) ") &amp; "오후 21:00"</f>
        <v>2021-09-13(월) 오후 21:00</v>
      </c>
      <c r="K96" s="273"/>
      <c r="L96" s="274"/>
      <c r="M96" s="272" t="str">
        <f>TEXT($G$1+1, "[$-ko-KR]yyyy-mm-dd(ddd) ") &amp; "오전 00:00"</f>
        <v>2021-09-14(화)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>
        <v>126</v>
      </c>
      <c r="N98" s="14">
        <f>IF(ISNUMBER(M98), (M98 - $B98) / $B98, "")</f>
        <v>-7.3529411764705885E-2</v>
      </c>
      <c r="O98" s="16">
        <f>IF(ISNUMBER(M98), $B118 * N98, "")</f>
        <v>-7352.9411764705883</v>
      </c>
      <c r="Q98" s="270"/>
      <c r="R98" s="270"/>
      <c r="S98" s="270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>
        <v>42820</v>
      </c>
      <c r="N99" s="32">
        <f t="shared" ref="N99:N102" si="49">IF(ISNUMBER(M99), (M99 - $B99) / $B99, "")</f>
        <v>0.10048830634798252</v>
      </c>
      <c r="O99" s="18">
        <f>IF(ISNUMBER(M99), $B118 * N99, "")</f>
        <v>10048.830634798253</v>
      </c>
      <c r="Q99" s="270"/>
      <c r="R99" s="270"/>
      <c r="S99" s="270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>
        <v>99.8</v>
      </c>
      <c r="N100" s="32">
        <f t="shared" si="49"/>
        <v>-8.4403669724770675E-2</v>
      </c>
      <c r="O100" s="18">
        <f>IF(ISNUMBER(M100), $B118 * N100, "")</f>
        <v>-8440.366972477068</v>
      </c>
      <c r="Q100" s="275"/>
      <c r="R100" s="275"/>
      <c r="S100" s="275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>
        <v>41630</v>
      </c>
      <c r="N101" s="32">
        <f t="shared" si="49"/>
        <v>9.456838021338506E-3</v>
      </c>
      <c r="O101" s="18">
        <f>IF(ISNUMBER(M101), $B118 * N101, "")</f>
        <v>945.68380213385058</v>
      </c>
      <c r="Q101" s="275"/>
      <c r="R101" s="275"/>
      <c r="S101" s="275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>
        <v>32100</v>
      </c>
      <c r="N102" s="21">
        <f t="shared" si="49"/>
        <v>-8.780903665814152E-2</v>
      </c>
      <c r="O102" s="22">
        <f>IF(ISNUMBER(M102), $B118 * N102, "")</f>
        <v>-8780.9036658141522</v>
      </c>
      <c r="Q102" s="275"/>
      <c r="R102" s="275"/>
      <c r="S102" s="275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>
        <v>4.6900000000000004</v>
      </c>
      <c r="N103" s="107">
        <f>IF(ISNUMBER(M103), (M103 - $B103) / $B103, "")</f>
        <v>-7.1287128712871184E-2</v>
      </c>
      <c r="O103" s="108">
        <f>IF(ISNUMBER(M103), $B118 * N103, "")</f>
        <v>-7128.7128712871181</v>
      </c>
      <c r="Q103" s="275"/>
      <c r="R103" s="275"/>
      <c r="S103" s="275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>
        <v>8390</v>
      </c>
      <c r="N104" s="32">
        <f t="shared" ref="N104:N107" si="53">IF(ISNUMBER(M104), (M104 - $B104) / $B104, "")</f>
        <v>6.8789808917197451E-2</v>
      </c>
      <c r="O104" s="18">
        <f>IF(ISNUMBER(M104), $B118 * N104, "")</f>
        <v>6878.9808917197452</v>
      </c>
      <c r="Q104" s="275"/>
      <c r="R104" s="275"/>
      <c r="S104" s="275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>
        <v>10240</v>
      </c>
      <c r="N105" s="32">
        <f t="shared" si="53"/>
        <v>-0.12702472293265132</v>
      </c>
      <c r="O105" s="18">
        <f>IF(ISNUMBER(M105), $B118 * N105, "")</f>
        <v>-12702.472293265133</v>
      </c>
      <c r="Q105" s="275"/>
      <c r="R105" s="275"/>
      <c r="S105" s="275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>
        <v>36120</v>
      </c>
      <c r="N106" s="32">
        <f t="shared" si="53"/>
        <v>-6.787096774193549E-2</v>
      </c>
      <c r="O106" s="18">
        <f>IF(ISNUMBER(M106), $B118 * N106, "")</f>
        <v>-6787.0967741935492</v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>
        <v>9775</v>
      </c>
      <c r="N107" s="25">
        <f t="shared" si="53"/>
        <v>-8.4737827715355804E-2</v>
      </c>
      <c r="O107" s="104">
        <f>IF(ISNUMBER(M107), $B118 * N107, "")</f>
        <v>-8473.7827715355797</v>
      </c>
      <c r="Q107" s="284"/>
      <c r="R107" s="285"/>
      <c r="S107" s="286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>
        <v>136</v>
      </c>
      <c r="N108" s="14">
        <f>IF(ISNUMBER(M108), (M108 - $B108) / $B108, "")</f>
        <v>-7.4829931972789115E-2</v>
      </c>
      <c r="O108" s="16">
        <f>IF(ISNUMBER(M108), $B118 * N108, "")</f>
        <v>-7482.9931972789118</v>
      </c>
      <c r="Q108" s="287"/>
      <c r="R108" s="288"/>
      <c r="S108" s="289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>
        <v>21.6</v>
      </c>
      <c r="N109" s="32">
        <f t="shared" ref="N109:N112" si="57">IF(ISNUMBER(M109), (M109 - $B109) / $B109, "")</f>
        <v>-7.6923076923076802E-2</v>
      </c>
      <c r="O109" s="18">
        <f>IF(ISNUMBER(M109), $B118 * N109, "")</f>
        <v>-7692.3076923076806</v>
      </c>
      <c r="Q109" s="290"/>
      <c r="R109" s="291"/>
      <c r="S109" s="292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>
        <v>7505</v>
      </c>
      <c r="N110" s="32">
        <f t="shared" si="57"/>
        <v>-5.3593947036569986E-2</v>
      </c>
      <c r="O110" s="18">
        <f>IF(ISNUMBER(M110), $B118 * N110, "")</f>
        <v>-5359.3947036569989</v>
      </c>
      <c r="Q110" s="275"/>
      <c r="R110" s="275"/>
      <c r="S110" s="275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>
        <v>122</v>
      </c>
      <c r="N111" s="32">
        <f t="shared" si="57"/>
        <v>-8.9552238805970144E-2</v>
      </c>
      <c r="O111" s="18">
        <f>IF(ISNUMBER(M111), $B118 * N111, "")</f>
        <v>-8955.2238805970137</v>
      </c>
      <c r="Q111" s="270"/>
      <c r="R111" s="270"/>
      <c r="S111" s="270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>
        <v>5610</v>
      </c>
      <c r="N112" s="21">
        <f t="shared" si="57"/>
        <v>-4.7538200339558571E-2</v>
      </c>
      <c r="O112" s="22">
        <f>IF(ISNUMBER(M112), $B118 * N112, "")</f>
        <v>-4753.8200339558571</v>
      </c>
      <c r="Q112" s="270"/>
      <c r="R112" s="270"/>
      <c r="S112" s="270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>
        <v>895</v>
      </c>
      <c r="N113" s="107">
        <f>IF(ISNUMBER(M113), (M113 - $B113) / $B113, "")</f>
        <v>-7.9218106995884774E-2</v>
      </c>
      <c r="O113" s="108">
        <f>IF(ISNUMBER(M113), $B118 * N113, "")</f>
        <v>-7921.8106995884773</v>
      </c>
      <c r="Q113" s="275"/>
      <c r="R113" s="275"/>
      <c r="S113" s="275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>
        <v>512</v>
      </c>
      <c r="N114" s="32">
        <f t="shared" ref="N114:N117" si="61">IF(ISNUMBER(M114), (M114 - $B114) / $B114, "")</f>
        <v>0.12527472527472527</v>
      </c>
      <c r="O114" s="18">
        <f>IF(ISNUMBER(M114), $B118 * N114, "")</f>
        <v>12527.472527472528</v>
      </c>
      <c r="Q114" s="275"/>
      <c r="R114" s="275"/>
      <c r="S114" s="275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>
        <v>3928000</v>
      </c>
      <c r="N115" s="32">
        <f t="shared" si="61"/>
        <v>-3.9138943248532287E-2</v>
      </c>
      <c r="O115" s="18">
        <f>IF(ISNUMBER(M115), $B118 * N115, "")</f>
        <v>-3913.8943248532287</v>
      </c>
      <c r="Q115" s="275"/>
      <c r="R115" s="275"/>
      <c r="S115" s="275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>
        <v>14900</v>
      </c>
      <c r="N116" s="32">
        <f t="shared" si="61"/>
        <v>-6.8167604752970609E-2</v>
      </c>
      <c r="O116" s="18">
        <f>IF(ISNUMBER(M116), $B118 * N116, "")</f>
        <v>-6816.760475297061</v>
      </c>
      <c r="Q116" s="297"/>
      <c r="R116" s="298"/>
      <c r="S116" s="299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>
        <v>57410</v>
      </c>
      <c r="N117" s="25">
        <f t="shared" si="61"/>
        <v>-6.2540822991508815E-2</v>
      </c>
      <c r="O117" s="104">
        <f>IF(ISNUMBER(M117), $B118 * N117, "")</f>
        <v>-6254.0822991508812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-4.4207797987802465E-2</v>
      </c>
      <c r="O118" s="28">
        <f>SUM(O98:O117)</f>
        <v>-88415.595975604912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05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2021-09-13(월) 오전 00:00</v>
      </c>
      <c r="C123" s="313"/>
      <c r="D123" s="272" t="str">
        <f>TEXT($G$1, "[$-ko-KR]yyyy-mm-dd(ddd) ") &amp; "오후 14:00"</f>
        <v>2021-09-13(월) 오후 14:00</v>
      </c>
      <c r="E123" s="273"/>
      <c r="F123" s="274"/>
      <c r="G123" s="272" t="str">
        <f>TEXT($G$1, "[$-ko-KR]yyyy-mm-dd(ddd) ") &amp; "오후 19:00"</f>
        <v>2021-09-13(월) 오후 19:00</v>
      </c>
      <c r="H123" s="273"/>
      <c r="I123" s="274"/>
      <c r="J123" s="272" t="str">
        <f>TEXT($G$1, "[$-ko-KR]yyyy-mm-dd(ddd) ") &amp; "오후 21:00"</f>
        <v>2021-09-13(월) 오후 21:00</v>
      </c>
      <c r="K123" s="273"/>
      <c r="L123" s="274"/>
      <c r="M123" s="272" t="str">
        <f>TEXT($G$1+1, "[$-ko-KR]yyyy-mm-dd(ddd) ") &amp; "오전 00:00"</f>
        <v>2021-09-14(화)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>
        <v>4.6900000000000004</v>
      </c>
      <c r="N125" s="14">
        <f>IF(ISNUMBER(M125), (M125 - $B125) / $B125, "")</f>
        <v>-7.1287128712871184E-2</v>
      </c>
      <c r="O125" s="16">
        <f>IF(ISNUMBER(M125), $B145 * N125, "")</f>
        <v>-7128.7128712871181</v>
      </c>
      <c r="Q125" s="270"/>
      <c r="R125" s="270"/>
      <c r="S125" s="270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>
        <v>21.6</v>
      </c>
      <c r="N126" s="32">
        <f t="shared" ref="N126:N129" si="65">IF(ISNUMBER(M126), (M126 - $B126) / $B126, "")</f>
        <v>-7.6923076923076802E-2</v>
      </c>
      <c r="O126" s="18">
        <f>IF(ISNUMBER(M126), $B145 * N126, "")</f>
        <v>-7692.3076923076806</v>
      </c>
      <c r="Q126" s="270"/>
      <c r="R126" s="270"/>
      <c r="S126" s="270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>
        <v>14.7</v>
      </c>
      <c r="N127" s="32">
        <f t="shared" si="65"/>
        <v>-2.0000000000000049E-2</v>
      </c>
      <c r="O127" s="18">
        <f>IF(ISNUMBER(M127), $B145 * N127, "")</f>
        <v>-2000.000000000005</v>
      </c>
      <c r="Q127" s="275"/>
      <c r="R127" s="275"/>
      <c r="S127" s="275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>
        <v>39</v>
      </c>
      <c r="N128" s="32">
        <f t="shared" si="65"/>
        <v>-8.2352941176470587E-2</v>
      </c>
      <c r="O128" s="18">
        <f>IF(ISNUMBER(M128), $B145 * N128, "")</f>
        <v>-8235.2941176470595</v>
      </c>
      <c r="Q128" s="275"/>
      <c r="R128" s="275"/>
      <c r="S128" s="275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>
        <v>19.3</v>
      </c>
      <c r="N129" s="21">
        <f t="shared" si="65"/>
        <v>-1.025641025641022E-2</v>
      </c>
      <c r="O129" s="22">
        <f>IF(ISNUMBER(M129), $B145 * N129, "")</f>
        <v>-1025.641025641022</v>
      </c>
      <c r="Q129" s="275"/>
      <c r="R129" s="275"/>
      <c r="S129" s="275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>
        <v>12.9</v>
      </c>
      <c r="N130" s="107">
        <f>IF(ISNUMBER(M130), (M130 - $B130) / $B130, "")</f>
        <v>-6.5217391304347852E-2</v>
      </c>
      <c r="O130" s="108">
        <f>IF(ISNUMBER(M130), $B145 * N130, "")</f>
        <v>-6521.7391304347848</v>
      </c>
      <c r="Q130" s="275"/>
      <c r="R130" s="275"/>
      <c r="S130" s="275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>
        <v>68.7</v>
      </c>
      <c r="N131" s="32">
        <f t="shared" ref="N131:N134" si="69">IF(ISNUMBER(M131), (M131 - $B131) / $B131, "")</f>
        <v>-4.7156726768377143E-2</v>
      </c>
      <c r="O131" s="18">
        <f>IF(ISNUMBER(M131), $B145 * N131, "")</f>
        <v>-4715.6726768377139</v>
      </c>
      <c r="Q131" s="275"/>
      <c r="R131" s="275"/>
      <c r="S131" s="275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>
        <v>17.8</v>
      </c>
      <c r="N132" s="32">
        <f t="shared" si="69"/>
        <v>-6.806282722513092E-2</v>
      </c>
      <c r="O132" s="18">
        <f>IF(ISNUMBER(M132), $B145 * N132, "")</f>
        <v>-6806.2827225130923</v>
      </c>
      <c r="Q132" s="275"/>
      <c r="R132" s="275"/>
      <c r="S132" s="275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>
        <v>83.6</v>
      </c>
      <c r="N133" s="32">
        <f t="shared" si="69"/>
        <v>-7.0077864293659739E-2</v>
      </c>
      <c r="O133" s="18">
        <f>IF(ISNUMBER(M133), $B145 * N133, "")</f>
        <v>-7007.7864293659741</v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>
        <v>14</v>
      </c>
      <c r="N134" s="25">
        <f t="shared" si="69"/>
        <v>-4.7619047619047575E-2</v>
      </c>
      <c r="O134" s="104">
        <f>IF(ISNUMBER(M134), $B145 * N134, "")</f>
        <v>-4761.9047619047578</v>
      </c>
      <c r="Q134" s="284"/>
      <c r="R134" s="285"/>
      <c r="S134" s="286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>
        <v>11.1</v>
      </c>
      <c r="N135" s="14">
        <f>IF(ISNUMBER(M135), (M135 - $B135) / $B135, "")</f>
        <v>-5.932203389830517E-2</v>
      </c>
      <c r="O135" s="16">
        <f>IF(ISNUMBER(M135), $B145 * N135, "")</f>
        <v>-5932.2033898305172</v>
      </c>
      <c r="Q135" s="287"/>
      <c r="R135" s="288"/>
      <c r="S135" s="289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>
        <v>14</v>
      </c>
      <c r="N136" s="32">
        <f t="shared" ref="N136:N139" si="73">IF(ISNUMBER(M136), (M136 - $B136) / $B136, "")</f>
        <v>-8.4967320261437954E-2</v>
      </c>
      <c r="O136" s="18">
        <f>IF(ISNUMBER(M136), $B145 * N136, "")</f>
        <v>-8496.7320261437962</v>
      </c>
      <c r="Q136" s="290"/>
      <c r="R136" s="291"/>
      <c r="S136" s="292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>
        <v>16.5</v>
      </c>
      <c r="N137" s="32">
        <f t="shared" si="73"/>
        <v>-9.8360655737704958E-2</v>
      </c>
      <c r="O137" s="18">
        <f>IF(ISNUMBER(M137), $B145 * N137, "")</f>
        <v>-9836.0655737704965</v>
      </c>
      <c r="Q137" s="275"/>
      <c r="R137" s="275"/>
      <c r="S137" s="275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>
        <v>82.7</v>
      </c>
      <c r="N138" s="32">
        <f t="shared" si="73"/>
        <v>-6.9741282339707569E-2</v>
      </c>
      <c r="O138" s="18">
        <f>IF(ISNUMBER(M138), $B145 * N138, "")</f>
        <v>-6974.1282339707568</v>
      </c>
      <c r="Q138" s="270"/>
      <c r="R138" s="270"/>
      <c r="S138" s="270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>
        <v>78.599999999999994</v>
      </c>
      <c r="N139" s="21">
        <f t="shared" si="73"/>
        <v>-8.9223638470451949E-2</v>
      </c>
      <c r="O139" s="22">
        <f>IF(ISNUMBER(M139), $B145 * N139, "")</f>
        <v>-8922.3638470451951</v>
      </c>
      <c r="Q139" s="270"/>
      <c r="R139" s="270"/>
      <c r="S139" s="270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>
        <v>27</v>
      </c>
      <c r="N140" s="107">
        <f>IF(ISNUMBER(M140), (M140 - $B140) / $B140, "")</f>
        <v>-8.7837837837837884E-2</v>
      </c>
      <c r="O140" s="108">
        <f>IF(ISNUMBER(M140), $B145 * N140, "")</f>
        <v>-8783.7837837837887</v>
      </c>
      <c r="Q140" s="275"/>
      <c r="R140" s="275"/>
      <c r="S140" s="27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-6.552538642655234E-2</v>
      </c>
      <c r="O145" s="28">
        <f>SUM(O125:O144)</f>
        <v>-104840.61828248375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05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2021-09-13(월) 오전 00:00</v>
      </c>
      <c r="C150" s="313"/>
      <c r="D150" s="272" t="str">
        <f>TEXT($G$1, "[$-ko-KR]yyyy-mm-dd(ddd) ") &amp; "오후 14:00"</f>
        <v>2021-09-13(월) 오후 14:00</v>
      </c>
      <c r="E150" s="273"/>
      <c r="F150" s="274"/>
      <c r="G150" s="272" t="str">
        <f>TEXT($G$1, "[$-ko-KR]yyyy-mm-dd(ddd) ") &amp; "오후 19:00"</f>
        <v>2021-09-13(월) 오후 19:00</v>
      </c>
      <c r="H150" s="273"/>
      <c r="I150" s="274"/>
      <c r="J150" s="272" t="str">
        <f>TEXT($G$1, "[$-ko-KR]yyyy-mm-dd(ddd) ") &amp; "오후 21:00"</f>
        <v>2021-09-13(월) 오후 21:00</v>
      </c>
      <c r="K150" s="273"/>
      <c r="L150" s="274"/>
      <c r="M150" s="272" t="str">
        <f>TEXT($G$1+1, "[$-ko-KR]yyyy-mm-dd(ddd) ") &amp; "오전 00:00"</f>
        <v>2021-09-14(화)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>
        <v>384</v>
      </c>
      <c r="N152" s="14">
        <f>IF(ISNUMBER(M152), (M152 - $B152) / $B152, "")</f>
        <v>-5.4187192118226604E-2</v>
      </c>
      <c r="O152" s="16">
        <f>IF(ISNUMBER(M152), $B172 * N152, "")</f>
        <v>-5418.7192118226603</v>
      </c>
      <c r="Q152" s="270"/>
      <c r="R152" s="270"/>
      <c r="S152" s="270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>
        <v>284</v>
      </c>
      <c r="N153" s="32">
        <f t="shared" ref="N153:N156" si="81">IF(ISNUMBER(M153), (M153 - $B153) / $B153, "")</f>
        <v>-3.4013605442176874E-2</v>
      </c>
      <c r="O153" s="18">
        <f>IF(ISNUMBER(M153), $B172 * N153, "")</f>
        <v>-3401.3605442176872</v>
      </c>
      <c r="Q153" s="270"/>
      <c r="R153" s="270"/>
      <c r="S153" s="270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>
        <v>702</v>
      </c>
      <c r="N154" s="32">
        <f t="shared" si="81"/>
        <v>-7.9947575360419396E-2</v>
      </c>
      <c r="O154" s="18">
        <f>IF(ISNUMBER(M154), $B172 * N154, "")</f>
        <v>-7994.7575360419396</v>
      </c>
      <c r="Q154" s="275"/>
      <c r="R154" s="275"/>
      <c r="S154" s="275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>
        <v>891</v>
      </c>
      <c r="N155" s="32">
        <f t="shared" si="81"/>
        <v>-8.2389289392378995E-2</v>
      </c>
      <c r="O155" s="18">
        <f>IF(ISNUMBER(M155), $B172 * N155, "")</f>
        <v>-8238.9289392378996</v>
      </c>
      <c r="Q155" s="275"/>
      <c r="R155" s="275"/>
      <c r="S155" s="275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>
        <v>173</v>
      </c>
      <c r="N156" s="21">
        <f t="shared" si="81"/>
        <v>-9.4240837696335081E-2</v>
      </c>
      <c r="O156" s="22">
        <f>IF(ISNUMBER(M156), $B172 * N156, "")</f>
        <v>-9424.0837696335075</v>
      </c>
      <c r="Q156" s="275"/>
      <c r="R156" s="275"/>
      <c r="S156" s="275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>
        <v>446</v>
      </c>
      <c r="N157" s="107">
        <f>IF(ISNUMBER(M157), (M157 - $B157) / $B157, "")</f>
        <v>4.5045045045045045E-3</v>
      </c>
      <c r="O157" s="108">
        <f>IF(ISNUMBER(M157), $B172 * N157, "")</f>
        <v>450.45045045045043</v>
      </c>
      <c r="Q157" s="275"/>
      <c r="R157" s="275"/>
      <c r="S157" s="275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>
        <v>872</v>
      </c>
      <c r="N158" s="32">
        <f t="shared" ref="N158:N161" si="85">IF(ISNUMBER(M158), (M158 - $B158) / $B158, "")</f>
        <v>0.12371134020618557</v>
      </c>
      <c r="O158" s="18">
        <f>IF(ISNUMBER(M158), $B172 * N158, "")</f>
        <v>12371.134020618558</v>
      </c>
      <c r="Q158" s="275"/>
      <c r="R158" s="275"/>
      <c r="S158" s="275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>
        <v>176</v>
      </c>
      <c r="N159" s="32">
        <f t="shared" si="85"/>
        <v>-8.3333333333333329E-2</v>
      </c>
      <c r="O159" s="18">
        <f>IF(ISNUMBER(M159), $B172 * N159, "")</f>
        <v>-8333.3333333333321</v>
      </c>
      <c r="Q159" s="275"/>
      <c r="R159" s="275"/>
      <c r="S159" s="275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>
        <v>392</v>
      </c>
      <c r="N160" s="32">
        <f t="shared" si="85"/>
        <v>-3.6855036855036855E-2</v>
      </c>
      <c r="O160" s="18">
        <f>IF(ISNUMBER(M160), $B172 * N160, "")</f>
        <v>-3685.5036855036856</v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>
        <v>323</v>
      </c>
      <c r="N161" s="25">
        <f t="shared" si="85"/>
        <v>-5.5555555555555552E-2</v>
      </c>
      <c r="O161" s="104">
        <f>IF(ISNUMBER(M161), $B172 * N161, "")</f>
        <v>-5555.5555555555557</v>
      </c>
      <c r="Q161" s="284"/>
      <c r="R161" s="285"/>
      <c r="S161" s="286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>
        <v>216</v>
      </c>
      <c r="N162" s="14">
        <f>IF(ISNUMBER(M162), (M162 - $B162) / $B162, "")</f>
        <v>-7.2961373390557943E-2</v>
      </c>
      <c r="O162" s="16">
        <f>IF(ISNUMBER(M162), $B172 * N162, "")</f>
        <v>-7296.1373390557947</v>
      </c>
      <c r="Q162" s="287"/>
      <c r="R162" s="288"/>
      <c r="S162" s="289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>
        <v>155</v>
      </c>
      <c r="N163" s="32">
        <f t="shared" ref="N163:N166" si="89">IF(ISNUMBER(M163), (M163 - $B163) / $B163, "")</f>
        <v>-8.8235294117647065E-2</v>
      </c>
      <c r="O163" s="18">
        <f>IF(ISNUMBER(M163), $B172 * N163, "")</f>
        <v>-8823.5294117647063</v>
      </c>
      <c r="Q163" s="290"/>
      <c r="R163" s="291"/>
      <c r="S163" s="292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>
        <v>586</v>
      </c>
      <c r="N164" s="32">
        <f t="shared" si="89"/>
        <v>-6.0897435897435896E-2</v>
      </c>
      <c r="O164" s="18">
        <f>IF(ISNUMBER(M164), $B172 * N164, "")</f>
        <v>-6089.7435897435898</v>
      </c>
      <c r="Q164" s="275"/>
      <c r="R164" s="275"/>
      <c r="S164" s="275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>
        <v>205</v>
      </c>
      <c r="N165" s="32">
        <f t="shared" si="89"/>
        <v>-9.6916299559471369E-2</v>
      </c>
      <c r="O165" s="18">
        <f>IF(ISNUMBER(M165), $B172 * N165, "")</f>
        <v>-9691.6299559471372</v>
      </c>
      <c r="Q165" s="270"/>
      <c r="R165" s="270"/>
      <c r="S165" s="270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>
        <v>906</v>
      </c>
      <c r="N166" s="21">
        <f t="shared" si="89"/>
        <v>1.9122609673790775E-2</v>
      </c>
      <c r="O166" s="22">
        <f>IF(ISNUMBER(M166), $B172 * N166, "")</f>
        <v>1912.2609673790776</v>
      </c>
      <c r="Q166" s="270"/>
      <c r="R166" s="270"/>
      <c r="S166" s="270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>
        <v>225</v>
      </c>
      <c r="N167" s="107">
        <f>IF(ISNUMBER(M167), (M167 - $B167) / $B167, "")</f>
        <v>-9.2741935483870969E-2</v>
      </c>
      <c r="O167" s="108">
        <f>IF(ISNUMBER(M167), $B172 * N167, "")</f>
        <v>-9274.1935483870966</v>
      </c>
      <c r="Q167" s="275"/>
      <c r="R167" s="275"/>
      <c r="S167" s="275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>
        <v>144</v>
      </c>
      <c r="N168" s="32">
        <f t="shared" ref="N168:N171" si="93">IF(ISNUMBER(M168), (M168 - $B168) / $B168, "")</f>
        <v>-5.8823529411764705E-2</v>
      </c>
      <c r="O168" s="18">
        <f>IF(ISNUMBER(M168), $B172 * N168, "")</f>
        <v>-5882.3529411764703</v>
      </c>
      <c r="Q168" s="275"/>
      <c r="R168" s="275"/>
      <c r="S168" s="275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>
        <v>827</v>
      </c>
      <c r="N169" s="32">
        <f t="shared" si="93"/>
        <v>-9.3201754385964911E-2</v>
      </c>
      <c r="O169" s="18">
        <f>IF(ISNUMBER(M169), $B172 * N169, "")</f>
        <v>-9320.1754385964905</v>
      </c>
      <c r="Q169" s="275"/>
      <c r="R169" s="275"/>
      <c r="S169" s="275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>
        <v>869</v>
      </c>
      <c r="N170" s="32">
        <f t="shared" si="93"/>
        <v>-4.1896361631753032E-2</v>
      </c>
      <c r="O170" s="18">
        <f>IF(ISNUMBER(M170), $B172 * N170, "")</f>
        <v>-4189.6361631753034</v>
      </c>
      <c r="Q170" s="297"/>
      <c r="R170" s="298"/>
      <c r="S170" s="299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>
        <v>336</v>
      </c>
      <c r="N171" s="25">
        <f t="shared" si="93"/>
        <v>-8.4468664850136238E-2</v>
      </c>
      <c r="O171" s="104">
        <f>IF(ISNUMBER(M171), $B172 * N171, "")</f>
        <v>-8446.8664850136247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-5.3166331004879198E-2</v>
      </c>
      <c r="O172" s="28">
        <f>SUM(O152:O171)</f>
        <v>-106332.66200975841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05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2021-09-13(월) 오전 00:00</v>
      </c>
      <c r="C177" s="313"/>
      <c r="D177" s="272" t="str">
        <f>TEXT($G$1, "[$-ko-KR]yyyy-mm-dd(ddd) ") &amp; "오후 14:00"</f>
        <v>2021-09-13(월) 오후 14:00</v>
      </c>
      <c r="E177" s="273"/>
      <c r="F177" s="274"/>
      <c r="G177" s="272" t="str">
        <f>TEXT($G$1, "[$-ko-KR]yyyy-mm-dd(ddd) ") &amp; "오후 19:00"</f>
        <v>2021-09-13(월) 오후 19:00</v>
      </c>
      <c r="H177" s="273"/>
      <c r="I177" s="274"/>
      <c r="J177" s="272" t="str">
        <f>TEXT($G$1, "[$-ko-KR]yyyy-mm-dd(ddd) ") &amp; "오후 21:00"</f>
        <v>2021-09-13(월) 오후 21:00</v>
      </c>
      <c r="K177" s="273"/>
      <c r="L177" s="274"/>
      <c r="M177" s="272" t="str">
        <f>TEXT($G$1+1, "[$-ko-KR]yyyy-mm-dd(ddd) ") &amp; "오전 00:00"</f>
        <v>2021-09-14(화)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>
        <v>1090</v>
      </c>
      <c r="N179" s="14">
        <f>IF(ISNUMBER(M179), (M179 - $B179) / $B179, "")</f>
        <v>-7.6271186440677971E-2</v>
      </c>
      <c r="O179" s="16">
        <f>IF(ISNUMBER(M179), $B199 * N179, "")</f>
        <v>-7627.1186440677975</v>
      </c>
      <c r="Q179" s="270"/>
      <c r="R179" s="270"/>
      <c r="S179" s="270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>
        <v>216</v>
      </c>
      <c r="N180" s="32">
        <f t="shared" ref="N180:N183" si="97">IF(ISNUMBER(M180), (M180 - $B180) / $B180, "")</f>
        <v>-7.2961373390557943E-2</v>
      </c>
      <c r="O180" s="18">
        <f>IF(ISNUMBER(M180), $B199 * N180, "")</f>
        <v>-7296.1373390557947</v>
      </c>
      <c r="Q180" s="270"/>
      <c r="R180" s="270"/>
      <c r="S180" s="270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>
        <v>68340</v>
      </c>
      <c r="N181" s="32">
        <f t="shared" si="97"/>
        <v>-4.232062780269058E-2</v>
      </c>
      <c r="O181" s="18">
        <f>IF(ISNUMBER(M181), $B199 * N181, "")</f>
        <v>-4232.0627802690578</v>
      </c>
      <c r="Q181" s="275"/>
      <c r="R181" s="275"/>
      <c r="S181" s="275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>
        <v>155</v>
      </c>
      <c r="N182" s="32">
        <f t="shared" si="97"/>
        <v>-8.8235294117647065E-2</v>
      </c>
      <c r="O182" s="18">
        <f>IF(ISNUMBER(M182), $B199 * N182, "")</f>
        <v>-8823.5294117647063</v>
      </c>
      <c r="Q182" s="275"/>
      <c r="R182" s="275"/>
      <c r="S182" s="275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>
        <v>1780</v>
      </c>
      <c r="N183" s="21">
        <f t="shared" si="97"/>
        <v>-7.2916666666666671E-2</v>
      </c>
      <c r="O183" s="22">
        <f>IF(ISNUMBER(M183), $B199 * N183, "")</f>
        <v>-7291.666666666667</v>
      </c>
      <c r="Q183" s="275"/>
      <c r="R183" s="275"/>
      <c r="S183" s="275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>
        <v>82.7</v>
      </c>
      <c r="N184" s="107">
        <f>IF(ISNUMBER(M184), (M184 - $B184) / $B184, "")</f>
        <v>-6.9741282339707569E-2</v>
      </c>
      <c r="O184" s="108">
        <f>IF(ISNUMBER(M184), $B199 * N184, "")</f>
        <v>-6974.1282339707568</v>
      </c>
      <c r="Q184" s="275"/>
      <c r="R184" s="275"/>
      <c r="S184" s="275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>
        <v>1825</v>
      </c>
      <c r="N185" s="32">
        <f t="shared" ref="N185:N188" si="101">IF(ISNUMBER(M185), (M185 - $B185) / $B185, "")</f>
        <v>-6.8877551020408156E-2</v>
      </c>
      <c r="O185" s="18">
        <f>IF(ISNUMBER(M185), $B199 * N185, "")</f>
        <v>-6887.7551020408155</v>
      </c>
      <c r="Q185" s="275"/>
      <c r="R185" s="275"/>
      <c r="S185" s="275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>
        <v>78.599999999999994</v>
      </c>
      <c r="N186" s="32">
        <f t="shared" si="101"/>
        <v>-8.9223638470451949E-2</v>
      </c>
      <c r="O186" s="18">
        <f>IF(ISNUMBER(M186), $B199 * N186, "")</f>
        <v>-8922.3638470451951</v>
      </c>
      <c r="Q186" s="275"/>
      <c r="R186" s="275"/>
      <c r="S186" s="275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>
        <v>586</v>
      </c>
      <c r="N187" s="32">
        <f t="shared" si="101"/>
        <v>-6.0897435897435896E-2</v>
      </c>
      <c r="O187" s="18">
        <f>IF(ISNUMBER(M187), $B199 * N187, "")</f>
        <v>-6089.7435897435898</v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>
        <v>205</v>
      </c>
      <c r="N188" s="25">
        <f t="shared" si="101"/>
        <v>-9.6916299559471369E-2</v>
      </c>
      <c r="O188" s="104">
        <f>IF(ISNUMBER(M188), $B199 * N188, "")</f>
        <v>-9691.6299559471372</v>
      </c>
      <c r="Q188" s="284"/>
      <c r="R188" s="285"/>
      <c r="S188" s="286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>
        <v>906</v>
      </c>
      <c r="N189" s="14">
        <f>IF(ISNUMBER(M189), (M189 - $B189) / $B189, "")</f>
        <v>1.9122609673790775E-2</v>
      </c>
      <c r="O189" s="16">
        <f>IF(ISNUMBER(M189), $B199 * N189, "")</f>
        <v>1912.2609673790776</v>
      </c>
      <c r="Q189" s="287"/>
      <c r="R189" s="288"/>
      <c r="S189" s="289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>
        <v>27</v>
      </c>
      <c r="N190" s="32">
        <f t="shared" ref="N190:N193" si="105">IF(ISNUMBER(M190), (M190 - $B190) / $B190, "")</f>
        <v>-8.7837837837837884E-2</v>
      </c>
      <c r="O190" s="18">
        <f>IF(ISNUMBER(M190), $B199 * N190, "")</f>
        <v>-8783.7837837837887</v>
      </c>
      <c r="Q190" s="290"/>
      <c r="R190" s="291"/>
      <c r="S190" s="292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>
        <v>238000</v>
      </c>
      <c r="N191" s="32">
        <f t="shared" si="105"/>
        <v>-9.3505998857360509E-2</v>
      </c>
      <c r="O191" s="18">
        <f>IF(ISNUMBER(M191), $B199 * N191, "")</f>
        <v>-9350.5998857360501</v>
      </c>
      <c r="Q191" s="275"/>
      <c r="R191" s="275"/>
      <c r="S191" s="275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>
        <v>225</v>
      </c>
      <c r="N192" s="32">
        <f t="shared" si="105"/>
        <v>-9.2741935483870969E-2</v>
      </c>
      <c r="O192" s="18">
        <f>IF(ISNUMBER(M192), $B199 * N192, "")</f>
        <v>-9274.1935483870966</v>
      </c>
      <c r="Q192" s="270"/>
      <c r="R192" s="270"/>
      <c r="S192" s="270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>
        <v>144</v>
      </c>
      <c r="N193" s="21">
        <f t="shared" si="105"/>
        <v>-5.8823529411764705E-2</v>
      </c>
      <c r="O193" s="22">
        <f>IF(ISNUMBER(M193), $B199 * N193, "")</f>
        <v>-5882.3529411764703</v>
      </c>
      <c r="Q193" s="270"/>
      <c r="R193" s="270"/>
      <c r="S193" s="270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>
        <v>1295</v>
      </c>
      <c r="N194" s="107">
        <f>IF(ISNUMBER(M194), (M194 - $B194) / $B194, "")</f>
        <v>-7.4999999999999997E-2</v>
      </c>
      <c r="O194" s="108">
        <f>IF(ISNUMBER(M194), $B199 * N194, "")</f>
        <v>-7500</v>
      </c>
      <c r="Q194" s="275"/>
      <c r="R194" s="275"/>
      <c r="S194" s="275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>
        <v>1920</v>
      </c>
      <c r="N195" s="32">
        <f t="shared" ref="N195:N198" si="109">IF(ISNUMBER(M195), (M195 - $B195) / $B195, "")</f>
        <v>-5.185185185185185E-2</v>
      </c>
      <c r="O195" s="18">
        <f>IF(ISNUMBER(M195), $B199 * N195, "")</f>
        <v>-5185.1851851851852</v>
      </c>
      <c r="Q195" s="275"/>
      <c r="R195" s="275"/>
      <c r="S195" s="275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>
        <v>827</v>
      </c>
      <c r="N196" s="32">
        <f t="shared" si="109"/>
        <v>-9.3201754385964911E-2</v>
      </c>
      <c r="O196" s="18">
        <f>IF(ISNUMBER(M196), $B199 * N196, "")</f>
        <v>-9320.1754385964905</v>
      </c>
      <c r="Q196" s="275"/>
      <c r="R196" s="275"/>
      <c r="S196" s="275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>
        <v>869</v>
      </c>
      <c r="N197" s="32">
        <f t="shared" si="109"/>
        <v>-4.1896361631753032E-2</v>
      </c>
      <c r="O197" s="18">
        <f>IF(ISNUMBER(M197), $B199 * N197, "")</f>
        <v>-4189.6361631753034</v>
      </c>
      <c r="Q197" s="297"/>
      <c r="R197" s="298"/>
      <c r="S197" s="299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>
        <v>336</v>
      </c>
      <c r="N198" s="25">
        <f t="shared" si="109"/>
        <v>-8.4468664850136238E-2</v>
      </c>
      <c r="O198" s="104">
        <f>IF(ISNUMBER(M198), $B199 * N198, "")</f>
        <v>-8446.8664850136247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-6.9928334017123228E-2</v>
      </c>
      <c r="O199" s="28">
        <f>SUM(O179:O198)</f>
        <v>-139856.66803424645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E55B-FAC5-4BBF-BA9C-DF5ED5F50017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44453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57,011 KRW (2.85%)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64,193 KRW (3.78%)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80,033 KRW (4.00%)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71,541 KRW (3.58%)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09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2021-09-14(화) 오전 00:00</v>
      </c>
      <c r="C15" s="316"/>
      <c r="D15" s="272" t="str">
        <f>TEXT($G$1, "[$-ko-KR]yyyy-mm-dd(ddd) ") &amp; "오후 14:00"</f>
        <v>2021-09-14(화) 오후 14:00</v>
      </c>
      <c r="E15" s="273"/>
      <c r="F15" s="274"/>
      <c r="G15" s="272" t="str">
        <f>TEXT($G$1, "[$-ko-KR]yyyy-mm-dd(ddd) ") &amp; "오후 19:00"</f>
        <v>2021-09-14(화) 오후 19:00</v>
      </c>
      <c r="H15" s="273"/>
      <c r="I15" s="274"/>
      <c r="J15" s="272" t="str">
        <f>TEXT($G$1, "[$-ko-KR]yyyy-mm-dd(ddd) ") &amp; "오후 21:00"</f>
        <v>2021-09-14(화) 오후 21:00</v>
      </c>
      <c r="K15" s="273"/>
      <c r="L15" s="274"/>
      <c r="M15" s="272" t="str">
        <f>TEXT($G$1+1, "[$-ko-KR]yyyy-mm-dd(ddd) ") &amp; "오전 00:00"</f>
        <v>2021-09-15(수)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09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2021-09-14(화) 오전 00:00</v>
      </c>
      <c r="C42" s="313"/>
      <c r="D42" s="272" t="str">
        <f>TEXT($G$1, "[$-ko-KR]yyyy-mm-dd(ddd) ") &amp; "오후 14:00"</f>
        <v>2021-09-14(화) 오후 14:00</v>
      </c>
      <c r="E42" s="273"/>
      <c r="F42" s="274"/>
      <c r="G42" s="272" t="str">
        <f>TEXT($G$1, "[$-ko-KR]yyyy-mm-dd(ddd) ") &amp; "오후 19:00"</f>
        <v>2021-09-14(화) 오후 19:00</v>
      </c>
      <c r="H42" s="273"/>
      <c r="I42" s="274"/>
      <c r="J42" s="272" t="str">
        <f>TEXT($G$1, "[$-ko-KR]yyyy-mm-dd(ddd) ") &amp; "오후 21:00"</f>
        <v>2021-09-14(화) 오후 21:00</v>
      </c>
      <c r="K42" s="273"/>
      <c r="L42" s="274"/>
      <c r="M42" s="272" t="str">
        <f>TEXT($G$1+1, "[$-ko-KR]yyyy-mm-dd(ddd) ") &amp; "오전 00:00"</f>
        <v>2021-09-15(수)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0" t="s">
        <v>58</v>
      </c>
      <c r="H43" s="211" t="s">
        <v>268</v>
      </c>
      <c r="I43" s="21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178</v>
      </c>
      <c r="B44" s="124">
        <v>19.3</v>
      </c>
      <c r="C44" s="76">
        <v>-1.0256410299999999E-2</v>
      </c>
      <c r="D44" s="13">
        <v>19.5</v>
      </c>
      <c r="E44" s="14">
        <f>IF(ISNUMBER(D44), (D44 - $B44) / $B44, "")</f>
        <v>1.0362694300518097E-2</v>
      </c>
      <c r="F44" s="16">
        <f>IF(ISNUMBER(D44), $B64 * E44, "")</f>
        <v>1036.2694300518096</v>
      </c>
      <c r="G44" s="29">
        <v>19.7</v>
      </c>
      <c r="H44" s="14">
        <f>IF(ISNUMBER(G44), (G44 - $B44) / $B44, "")</f>
        <v>2.0725388601036194E-2</v>
      </c>
      <c r="I44" s="100">
        <f>IF(ISNUMBER(G44), $B64 * H44, "")</f>
        <v>2072.5388601036193</v>
      </c>
      <c r="J44" s="13">
        <v>19.600000000000001</v>
      </c>
      <c r="K44" s="14">
        <f>IF(ISNUMBER(J44), (J44 - $B44) / $B44, "")</f>
        <v>1.5544041450777238E-2</v>
      </c>
      <c r="L44" s="16">
        <f>IF(ISNUMBER(J44), $B64 * K44, "")</f>
        <v>1554.4041450777238</v>
      </c>
      <c r="M44" s="29">
        <v>20</v>
      </c>
      <c r="N44" s="14">
        <f>IF(ISNUMBER(M44), (M44 - $B44) / $B44, "")</f>
        <v>3.6269430051813434E-2</v>
      </c>
      <c r="O44" s="16">
        <f>IF(ISNUMBER(M44), $B64 * N44, "")</f>
        <v>3626.9430051813433</v>
      </c>
      <c r="Q44" s="270"/>
      <c r="R44" s="270"/>
      <c r="S44" s="270"/>
    </row>
    <row r="45" spans="1:19" ht="17.25" customHeight="1" thickBot="1">
      <c r="A45" s="125" t="s">
        <v>188</v>
      </c>
      <c r="B45" s="126">
        <v>14.7</v>
      </c>
      <c r="C45" s="77">
        <v>-2.6490066199999999E-2</v>
      </c>
      <c r="D45" s="15">
        <v>14.2</v>
      </c>
      <c r="E45" s="32">
        <f t="shared" ref="E45:E48" si="14">IF(ISNUMBER(D45), (D45 - $B45) / $B45, "")</f>
        <v>-3.4013605442176874E-2</v>
      </c>
      <c r="F45" s="18">
        <f>IF(ISNUMBER(D45), $B64 * E45, "")</f>
        <v>-3401.3605442176872</v>
      </c>
      <c r="G45" s="31">
        <v>14.6</v>
      </c>
      <c r="H45" s="32">
        <f t="shared" ref="H45:H48" si="15">IF(ISNUMBER(G45), (G45 - $B45) / $B45, "")</f>
        <v>-6.8027210884353505E-3</v>
      </c>
      <c r="I45" s="101">
        <f>IF(ISNUMBER(G45), $B64 * H45, "")</f>
        <v>-680.27210884353508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-1360.5442176870702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-1360.5442176870702</v>
      </c>
      <c r="Q45" s="270"/>
      <c r="R45" s="270"/>
      <c r="S45" s="270"/>
    </row>
    <row r="46" spans="1:19" ht="17.25" customHeight="1" thickBot="1">
      <c r="A46" s="125" t="s">
        <v>240</v>
      </c>
      <c r="B46" s="126">
        <v>68.7</v>
      </c>
      <c r="C46" s="77">
        <v>-5.5020632700000002E-2</v>
      </c>
      <c r="D46" s="15">
        <v>69.7</v>
      </c>
      <c r="E46" s="32">
        <f t="shared" si="14"/>
        <v>1.4556040756914119E-2</v>
      </c>
      <c r="F46" s="18">
        <f>IF(ISNUMBER(D46), $B64 * E46, "")</f>
        <v>1455.6040756914119</v>
      </c>
      <c r="G46" s="31">
        <v>70.2</v>
      </c>
      <c r="H46" s="32">
        <f t="shared" si="15"/>
        <v>2.1834061135371178E-2</v>
      </c>
      <c r="I46" s="101">
        <f>IF(ISNUMBER(G46), $B64 * H46, "")</f>
        <v>2183.406113537118</v>
      </c>
      <c r="J46" s="15">
        <v>70.3</v>
      </c>
      <c r="K46" s="32">
        <f t="shared" si="16"/>
        <v>2.3289665211062509E-2</v>
      </c>
      <c r="L46" s="18">
        <f>IF(ISNUMBER(J46), $B64 * K46, "")</f>
        <v>2328.9665211062511</v>
      </c>
      <c r="M46" s="31">
        <v>71.3</v>
      </c>
      <c r="N46" s="32">
        <f t="shared" si="17"/>
        <v>3.7845705967976623E-2</v>
      </c>
      <c r="O46" s="18">
        <f>IF(ISNUMBER(M46), $B64 * N46, "")</f>
        <v>3784.5705967976623</v>
      </c>
      <c r="Q46" s="275"/>
      <c r="R46" s="275"/>
      <c r="S46" s="275"/>
    </row>
    <row r="47" spans="1:19" ht="17.25" customHeight="1" thickBot="1">
      <c r="A47" s="125" t="s">
        <v>98</v>
      </c>
      <c r="B47" s="126">
        <v>4.6900000000000004</v>
      </c>
      <c r="C47" s="77">
        <v>-5.8232931699999997E-2</v>
      </c>
      <c r="D47" s="15">
        <v>4.79</v>
      </c>
      <c r="E47" s="32">
        <f t="shared" si="14"/>
        <v>2.1321961620469006E-2</v>
      </c>
      <c r="F47" s="18">
        <f>IF(ISNUMBER(D47), $B64 * E47, "")</f>
        <v>2132.1961620469006</v>
      </c>
      <c r="G47" s="31">
        <v>4.8600000000000003</v>
      </c>
      <c r="H47" s="32">
        <f t="shared" si="15"/>
        <v>3.6247334754797425E-2</v>
      </c>
      <c r="I47" s="101">
        <f>IF(ISNUMBER(G47), $B64 * H47, "")</f>
        <v>3624.7334754797425</v>
      </c>
      <c r="J47" s="15">
        <v>4.8899999999999997</v>
      </c>
      <c r="K47" s="32">
        <f t="shared" si="16"/>
        <v>4.2643923240938013E-2</v>
      </c>
      <c r="L47" s="18">
        <f>IF(ISNUMBER(J47), $B64 * K47, "")</f>
        <v>4264.3923240938011</v>
      </c>
      <c r="M47" s="31">
        <v>4.8899999999999997</v>
      </c>
      <c r="N47" s="32">
        <f t="shared" si="17"/>
        <v>4.2643923240938013E-2</v>
      </c>
      <c r="O47" s="18">
        <f>IF(ISNUMBER(M47), $B64 * N47, "")</f>
        <v>4264.3923240938011</v>
      </c>
      <c r="Q47" s="275"/>
      <c r="R47" s="275"/>
      <c r="S47" s="275"/>
    </row>
    <row r="48" spans="1:19" ht="17.25" customHeight="1" thickBot="1">
      <c r="A48" s="127" t="s">
        <v>216</v>
      </c>
      <c r="B48" s="128">
        <v>11.1</v>
      </c>
      <c r="C48" s="78">
        <v>-5.9322033900000001E-2</v>
      </c>
      <c r="D48" s="20">
        <v>11.3</v>
      </c>
      <c r="E48" s="21">
        <f t="shared" si="14"/>
        <v>1.8018018018018115E-2</v>
      </c>
      <c r="F48" s="22">
        <f>IF(ISNUMBER(D48), $B64 * E48, "")</f>
        <v>1801.8018018018115</v>
      </c>
      <c r="G48" s="30">
        <v>11.4</v>
      </c>
      <c r="H48" s="21">
        <f t="shared" si="15"/>
        <v>2.7027027027027091E-2</v>
      </c>
      <c r="I48" s="105">
        <f>IF(ISNUMBER(G48), $B64 * H48, "")</f>
        <v>2702.7027027027093</v>
      </c>
      <c r="J48" s="20">
        <v>11.3</v>
      </c>
      <c r="K48" s="21">
        <f t="shared" si="16"/>
        <v>1.8018018018018115E-2</v>
      </c>
      <c r="L48" s="22">
        <f>IF(ISNUMBER(J48), $B64 * K48, "")</f>
        <v>1801.8018018018115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75"/>
      <c r="R48" s="275"/>
      <c r="S48" s="275"/>
    </row>
    <row r="49" spans="1:19" ht="17.25" customHeight="1" thickBot="1">
      <c r="A49" s="125" t="s">
        <v>208</v>
      </c>
      <c r="B49" s="129">
        <v>14</v>
      </c>
      <c r="C49" s="80">
        <v>-6.0402684599999999E-2</v>
      </c>
      <c r="D49" s="106">
        <v>14</v>
      </c>
      <c r="E49" s="107">
        <f>IF(ISNUMBER(D49), (D49 - $B49) / $B49, "")</f>
        <v>0</v>
      </c>
      <c r="F49" s="108">
        <f>IF(ISNUMBER(D49), $B64 * E49, "")</f>
        <v>0</v>
      </c>
      <c r="G49" s="109">
        <v>14.3</v>
      </c>
      <c r="H49" s="107">
        <f>IF(ISNUMBER(G49), (G49 - $B49) / $B49, "")</f>
        <v>2.1428571428571481E-2</v>
      </c>
      <c r="I49" s="110">
        <f>IF(ISNUMBER(G49), $B64 * H49, "")</f>
        <v>2142.8571428571481</v>
      </c>
      <c r="J49" s="106">
        <v>14.3</v>
      </c>
      <c r="K49" s="107">
        <f>IF(ISNUMBER(J49), (J49 - $B49) / $B49, "")</f>
        <v>2.1428571428571481E-2</v>
      </c>
      <c r="L49" s="108">
        <f>IF(ISNUMBER(J49), $B64 * K49, "")</f>
        <v>2142.8571428571481</v>
      </c>
      <c r="M49" s="109">
        <v>14.3</v>
      </c>
      <c r="N49" s="107">
        <f>IF(ISNUMBER(M49), (M49 - $B49) / $B49, "")</f>
        <v>2.1428571428571481E-2</v>
      </c>
      <c r="O49" s="108">
        <f>IF(ISNUMBER(M49), $B64 * N49, "")</f>
        <v>2142.8571428571481</v>
      </c>
      <c r="Q49" s="275"/>
      <c r="R49" s="275"/>
      <c r="S49" s="275"/>
    </row>
    <row r="50" spans="1:19" ht="17.25" customHeight="1" thickBot="1">
      <c r="A50" s="125" t="s">
        <v>190</v>
      </c>
      <c r="B50" s="126">
        <v>17.8</v>
      </c>
      <c r="C50" s="77">
        <v>-7.2916666699999994E-2</v>
      </c>
      <c r="D50" s="15">
        <v>18</v>
      </c>
      <c r="E50" s="32">
        <f t="shared" ref="E50:E53" si="18">IF(ISNUMBER(D50), (D50 - $B50) / $B50, "")</f>
        <v>1.1235955056179735E-2</v>
      </c>
      <c r="F50" s="18">
        <f>IF(ISNUMBER(D50), $B64 * E50, "")</f>
        <v>1123.5955056179735</v>
      </c>
      <c r="G50" s="31">
        <v>18.2</v>
      </c>
      <c r="H50" s="32">
        <f t="shared" ref="H50:H53" si="19">IF(ISNUMBER(G50), (G50 - $B50) / $B50, "")</f>
        <v>2.247191011235947E-2</v>
      </c>
      <c r="I50" s="101">
        <f>IF(ISNUMBER(G50), $B64 * H50, "")</f>
        <v>2247.1910112359469</v>
      </c>
      <c r="J50" s="15">
        <v>18.3</v>
      </c>
      <c r="K50" s="32">
        <f t="shared" ref="K50:K53" si="20">IF(ISNUMBER(J50), (J50 - $B50) / $B50, "")</f>
        <v>2.8089887640449437E-2</v>
      </c>
      <c r="L50" s="18">
        <f>IF(ISNUMBER(J50), $B64 * K50, "")</f>
        <v>2808.9887640449438</v>
      </c>
      <c r="M50" s="31">
        <v>18.5</v>
      </c>
      <c r="N50" s="32">
        <f t="shared" ref="N50:N53" si="21">IF(ISNUMBER(M50), (M50 - $B50) / $B50, "")</f>
        <v>3.9325842696629171E-2</v>
      </c>
      <c r="O50" s="18">
        <f>IF(ISNUMBER(M50), $B64 * N50, "")</f>
        <v>3932.584269662917</v>
      </c>
      <c r="Q50" s="275"/>
      <c r="R50" s="275"/>
      <c r="S50" s="275"/>
    </row>
    <row r="51" spans="1:19" ht="17.25" customHeight="1" thickBot="1">
      <c r="A51" s="125" t="s">
        <v>202</v>
      </c>
      <c r="B51" s="126">
        <v>83.6</v>
      </c>
      <c r="C51" s="77">
        <v>-7.4197120699999994E-2</v>
      </c>
      <c r="D51" s="15">
        <v>84.5</v>
      </c>
      <c r="E51" s="32">
        <f t="shared" si="18"/>
        <v>1.0765550239234518E-2</v>
      </c>
      <c r="F51" s="18">
        <f>IF(ISNUMBER(D51), $B64 * E51, "")</f>
        <v>1076.5550239234517</v>
      </c>
      <c r="G51" s="31">
        <v>85.4</v>
      </c>
      <c r="H51" s="32">
        <f t="shared" si="19"/>
        <v>2.1531100478469036E-2</v>
      </c>
      <c r="I51" s="101">
        <f>IF(ISNUMBER(G51), $B64 * H51, "")</f>
        <v>2153.1100478469034</v>
      </c>
      <c r="J51" s="15">
        <v>85.6</v>
      </c>
      <c r="K51" s="32">
        <f t="shared" si="20"/>
        <v>2.3923444976076555E-2</v>
      </c>
      <c r="L51" s="18">
        <f>IF(ISNUMBER(J51), $B64 * K51, "")</f>
        <v>2392.3444976076553</v>
      </c>
      <c r="M51" s="31">
        <v>86.7</v>
      </c>
      <c r="N51" s="32">
        <f t="shared" si="21"/>
        <v>3.7081339712918764E-2</v>
      </c>
      <c r="O51" s="18">
        <f>IF(ISNUMBER(M51), $B64 * N51, "")</f>
        <v>3708.1339712918762</v>
      </c>
      <c r="Q51" s="275"/>
      <c r="R51" s="275"/>
      <c r="S51" s="275"/>
    </row>
    <row r="52" spans="1:19" ht="17.25" customHeight="1" thickBot="1">
      <c r="A52" s="125" t="s">
        <v>250</v>
      </c>
      <c r="B52" s="126">
        <v>99.8</v>
      </c>
      <c r="C52" s="77">
        <v>-7.5925925899999996E-2</v>
      </c>
      <c r="D52" s="15">
        <v>103</v>
      </c>
      <c r="E52" s="32">
        <f t="shared" si="18"/>
        <v>3.2064128256513058E-2</v>
      </c>
      <c r="F52" s="18">
        <f>IF(ISNUMBER(D52), $B64 * E52, "")</f>
        <v>3206.4128256513059</v>
      </c>
      <c r="G52" s="31">
        <v>109</v>
      </c>
      <c r="H52" s="32">
        <f t="shared" si="19"/>
        <v>9.2184368737474986E-2</v>
      </c>
      <c r="I52" s="101">
        <f>IF(ISNUMBER(G52), $B64 * H52, "")</f>
        <v>9218.4368737474979</v>
      </c>
      <c r="J52" s="15">
        <v>112</v>
      </c>
      <c r="K52" s="32">
        <f t="shared" si="20"/>
        <v>0.12224448897795595</v>
      </c>
      <c r="L52" s="18">
        <f>IF(ISNUMBER(J52), $B64 * K52, "")</f>
        <v>12224.448897795595</v>
      </c>
      <c r="M52" s="31">
        <v>110</v>
      </c>
      <c r="N52" s="32">
        <f t="shared" si="21"/>
        <v>0.1022044088176353</v>
      </c>
      <c r="O52" s="18">
        <f>IF(ISNUMBER(M52), $B64 * N52, "")</f>
        <v>10220.44088176353</v>
      </c>
      <c r="Q52" s="33"/>
      <c r="R52" s="33"/>
    </row>
    <row r="53" spans="1:19" ht="17.25" customHeight="1" thickBot="1">
      <c r="A53" s="130" t="s">
        <v>148</v>
      </c>
      <c r="B53" s="131">
        <v>21.6</v>
      </c>
      <c r="C53" s="79">
        <v>-8.0851063799999998E-2</v>
      </c>
      <c r="D53" s="24">
        <v>21.8</v>
      </c>
      <c r="E53" s="25">
        <f t="shared" si="18"/>
        <v>9.2592592592592258E-3</v>
      </c>
      <c r="F53" s="104">
        <f>IF(ISNUMBER(D53), $B64 * E53, "")</f>
        <v>925.92592592592257</v>
      </c>
      <c r="G53" s="102">
        <v>22.2</v>
      </c>
      <c r="H53" s="25">
        <f t="shared" si="19"/>
        <v>2.7777777777777676E-2</v>
      </c>
      <c r="I53" s="103">
        <f>IF(ISNUMBER(G53), $B64 * H53, "")</f>
        <v>2777.7777777777674</v>
      </c>
      <c r="J53" s="24">
        <v>22.2</v>
      </c>
      <c r="K53" s="25">
        <f t="shared" si="20"/>
        <v>2.7777777777777676E-2</v>
      </c>
      <c r="L53" s="104">
        <f>IF(ISNUMBER(J53), $B64 * K53, "")</f>
        <v>2777.7777777777674</v>
      </c>
      <c r="M53" s="102">
        <v>22.4</v>
      </c>
      <c r="N53" s="25">
        <f t="shared" si="21"/>
        <v>3.7037037037036903E-2</v>
      </c>
      <c r="O53" s="104">
        <f>IF(ISNUMBER(M53), $B64 * N53, "")</f>
        <v>3703.7037037036903</v>
      </c>
      <c r="Q53" s="284"/>
      <c r="R53" s="285"/>
      <c r="S53" s="286"/>
    </row>
    <row r="54" spans="1:19" ht="17.25" customHeight="1">
      <c r="A54" s="123" t="s">
        <v>234</v>
      </c>
      <c r="B54" s="124">
        <v>82.7</v>
      </c>
      <c r="C54" s="76">
        <v>-8.3148558799999994E-2</v>
      </c>
      <c r="D54" s="13">
        <v>83.5</v>
      </c>
      <c r="E54" s="14">
        <f>IF(ISNUMBER(D54), (D54 - $B54) / $B54, "")</f>
        <v>9.6735187424425283E-3</v>
      </c>
      <c r="F54" s="16">
        <f>IF(ISNUMBER(D54), $B64 * E54, "")</f>
        <v>967.35187424425283</v>
      </c>
      <c r="G54" s="29">
        <v>84.9</v>
      </c>
      <c r="H54" s="14">
        <f>IF(ISNUMBER(G54), (G54 - $B54) / $B54, "")</f>
        <v>2.6602176541717083E-2</v>
      </c>
      <c r="I54" s="100">
        <f>IF(ISNUMBER(G54), $B64 * H54, "")</f>
        <v>2660.2176541717081</v>
      </c>
      <c r="J54" s="13">
        <v>84.6</v>
      </c>
      <c r="K54" s="14">
        <f>IF(ISNUMBER(J54), (J54 - $B54) / $B54, "")</f>
        <v>2.2974607013300983E-2</v>
      </c>
      <c r="L54" s="16">
        <f>IF(ISNUMBER(J54), $B64 * K54, "")</f>
        <v>2297.4607013300983</v>
      </c>
      <c r="M54" s="29">
        <v>85.6</v>
      </c>
      <c r="N54" s="14">
        <f>IF(ISNUMBER(M54), (M54 - $B54) / $B54, "")</f>
        <v>3.5066505441354187E-2</v>
      </c>
      <c r="O54" s="16">
        <f>IF(ISNUMBER(M54), $B64 * N54, "")</f>
        <v>3506.6505441354188</v>
      </c>
      <c r="Q54" s="287"/>
      <c r="R54" s="288"/>
      <c r="S54" s="289"/>
    </row>
    <row r="55" spans="1:19" ht="17.25" customHeight="1" thickBot="1">
      <c r="A55" s="125" t="s">
        <v>122</v>
      </c>
      <c r="B55" s="126">
        <v>39</v>
      </c>
      <c r="C55" s="77">
        <v>-8.4507042300000002E-2</v>
      </c>
      <c r="D55" s="15">
        <v>39.4</v>
      </c>
      <c r="E55" s="32">
        <f t="shared" ref="E55:E58" si="22">IF(ISNUMBER(D55), (D55 - $B55) / $B55, "")</f>
        <v>1.025641025641022E-2</v>
      </c>
      <c r="F55" s="18">
        <f>IF(ISNUMBER(D55), $B64 * E55, "")</f>
        <v>1025.641025641022</v>
      </c>
      <c r="G55" s="31">
        <v>39.799999999999997</v>
      </c>
      <c r="H55" s="32">
        <f t="shared" ref="H55:H58" si="23">IF(ISNUMBER(G55), (G55 - $B55) / $B55, "")</f>
        <v>2.051282051282044E-2</v>
      </c>
      <c r="I55" s="101">
        <f>IF(ISNUMBER(G55), $B64 * H55, "")</f>
        <v>2051.282051282044</v>
      </c>
      <c r="J55" s="15">
        <v>39.799999999999997</v>
      </c>
      <c r="K55" s="32">
        <f t="shared" ref="K55:K58" si="24">IF(ISNUMBER(J55), (J55 - $B55) / $B55, "")</f>
        <v>2.051282051282044E-2</v>
      </c>
      <c r="L55" s="18">
        <f>IF(ISNUMBER(J55), $B64 * K55, "")</f>
        <v>2051.282051282044</v>
      </c>
      <c r="M55" s="31">
        <v>39.9</v>
      </c>
      <c r="N55" s="32">
        <f t="shared" ref="N55:N58" si="25">IF(ISNUMBER(M55), (M55 - $B55) / $B55, "")</f>
        <v>2.307692307692304E-2</v>
      </c>
      <c r="O55" s="18">
        <f>IF(ISNUMBER(M55), $B64 * N55, "")</f>
        <v>2307.692307692304</v>
      </c>
      <c r="Q55" s="290"/>
      <c r="R55" s="291"/>
      <c r="S55" s="292"/>
    </row>
    <row r="56" spans="1:19" ht="17.25" customHeight="1" thickBot="1">
      <c r="A56" s="125" t="s">
        <v>150</v>
      </c>
      <c r="B56" s="126">
        <v>12.9</v>
      </c>
      <c r="C56" s="77">
        <v>-8.5106382999999994E-2</v>
      </c>
      <c r="D56" s="15">
        <v>13.1</v>
      </c>
      <c r="E56" s="32">
        <f t="shared" si="22"/>
        <v>1.5503875968992192E-2</v>
      </c>
      <c r="F56" s="18">
        <f>IF(ISNUMBER(D56), $B64 * E56, "")</f>
        <v>1550.3875968992193</v>
      </c>
      <c r="G56" s="31">
        <v>13.2</v>
      </c>
      <c r="H56" s="32">
        <f t="shared" si="23"/>
        <v>2.3255813953488289E-2</v>
      </c>
      <c r="I56" s="101">
        <f>IF(ISNUMBER(G56), $B64 * H56, "")</f>
        <v>2325.5813953488287</v>
      </c>
      <c r="J56" s="15">
        <v>13.2</v>
      </c>
      <c r="K56" s="32">
        <f t="shared" si="24"/>
        <v>2.3255813953488289E-2</v>
      </c>
      <c r="L56" s="18">
        <f>IF(ISNUMBER(J56), $B64 * K56, "")</f>
        <v>2325.5813953488287</v>
      </c>
      <c r="M56" s="31">
        <v>13.3</v>
      </c>
      <c r="N56" s="32">
        <f t="shared" si="25"/>
        <v>3.1007751937984523E-2</v>
      </c>
      <c r="O56" s="18">
        <f>IF(ISNUMBER(M56), $B64 * N56, "")</f>
        <v>3100.7751937984522</v>
      </c>
      <c r="Q56" s="275"/>
      <c r="R56" s="275"/>
      <c r="S56" s="275"/>
    </row>
    <row r="57" spans="1:19" ht="17.25" customHeight="1" thickBot="1">
      <c r="A57" s="125" t="s">
        <v>210</v>
      </c>
      <c r="B57" s="126">
        <v>14</v>
      </c>
      <c r="C57" s="77">
        <v>-9.0909090900000003E-2</v>
      </c>
      <c r="D57" s="15">
        <v>14.2</v>
      </c>
      <c r="E57" s="32">
        <f t="shared" si="22"/>
        <v>1.4285714285714235E-2</v>
      </c>
      <c r="F57" s="18">
        <f>IF(ISNUMBER(D57), $B64 * E57, "")</f>
        <v>1428.5714285714234</v>
      </c>
      <c r="G57" s="31">
        <v>14.4</v>
      </c>
      <c r="H57" s="32">
        <f t="shared" si="23"/>
        <v>2.8571428571428598E-2</v>
      </c>
      <c r="I57" s="101">
        <f>IF(ISNUMBER(G57), $B64 * H57, "")</f>
        <v>2857.1428571428596</v>
      </c>
      <c r="J57" s="15">
        <v>14.5</v>
      </c>
      <c r="K57" s="32">
        <f t="shared" si="24"/>
        <v>3.5714285714285712E-2</v>
      </c>
      <c r="L57" s="18">
        <f>IF(ISNUMBER(J57), $B64 * K57, "")</f>
        <v>3571.4285714285711</v>
      </c>
      <c r="M57" s="31">
        <v>14.7</v>
      </c>
      <c r="N57" s="32">
        <f t="shared" si="25"/>
        <v>4.9999999999999947E-2</v>
      </c>
      <c r="O57" s="18">
        <f>IF(ISNUMBER(M57), $B64 * N57, "")</f>
        <v>4999.9999999999945</v>
      </c>
      <c r="Q57" s="270"/>
      <c r="R57" s="270"/>
      <c r="S57" s="270"/>
    </row>
    <row r="58" spans="1:19" ht="17.25" customHeight="1" thickBot="1">
      <c r="A58" s="127" t="s">
        <v>204</v>
      </c>
      <c r="B58" s="128">
        <v>16.5</v>
      </c>
      <c r="C58" s="78">
        <v>-9.3406593400000001E-2</v>
      </c>
      <c r="D58" s="20">
        <v>16.600000000000001</v>
      </c>
      <c r="E58" s="21">
        <f t="shared" si="22"/>
        <v>6.0606060606061465E-3</v>
      </c>
      <c r="F58" s="22">
        <f>IF(ISNUMBER(D58), $B64 * E58, "")</f>
        <v>606.06060606061465</v>
      </c>
      <c r="G58" s="30">
        <v>16.8</v>
      </c>
      <c r="H58" s="21">
        <f t="shared" si="23"/>
        <v>1.8181818181818226E-2</v>
      </c>
      <c r="I58" s="105">
        <f>IF(ISNUMBER(G58), $B64 * H58, "")</f>
        <v>1818.1818181818226</v>
      </c>
      <c r="J58" s="20">
        <v>17</v>
      </c>
      <c r="K58" s="21">
        <f t="shared" si="24"/>
        <v>3.0303030303030304E-2</v>
      </c>
      <c r="L58" s="22">
        <f>IF(ISNUMBER(J58), $B64 * K58, "")</f>
        <v>3030.3030303030305</v>
      </c>
      <c r="M58" s="30">
        <v>16.899999999999999</v>
      </c>
      <c r="N58" s="21">
        <f t="shared" si="25"/>
        <v>2.4242424242424156E-2</v>
      </c>
      <c r="O58" s="22">
        <f>IF(ISNUMBER(M58), $B64 * N58, "")</f>
        <v>2424.2424242424154</v>
      </c>
      <c r="Q58" s="270"/>
      <c r="R58" s="270"/>
      <c r="S58" s="270"/>
    </row>
    <row r="59" spans="1:19" ht="17.25" customHeight="1" thickBot="1">
      <c r="A59" s="125" t="s">
        <v>65</v>
      </c>
      <c r="B59" s="129">
        <v>78.599999999999994</v>
      </c>
      <c r="C59" s="80">
        <v>-0.1017142857</v>
      </c>
      <c r="D59" s="106">
        <v>79.8</v>
      </c>
      <c r="E59" s="107">
        <f>IF(ISNUMBER(D59), (D59 - $B59) / $B59, "")</f>
        <v>1.5267175572519122E-2</v>
      </c>
      <c r="F59" s="108">
        <f>IF(ISNUMBER(D59), $B64 * E59, "")</f>
        <v>1526.7175572519122</v>
      </c>
      <c r="G59" s="109">
        <v>86.2</v>
      </c>
      <c r="H59" s="107">
        <f>IF(ISNUMBER(G59), (G59 - $B59) / $B59, "")</f>
        <v>9.6692111959287647E-2</v>
      </c>
      <c r="I59" s="110">
        <f>IF(ISNUMBER(G59), $B64 * H59, "")</f>
        <v>9669.2111959287649</v>
      </c>
      <c r="J59" s="106">
        <v>86.9</v>
      </c>
      <c r="K59" s="107">
        <f>IF(ISNUMBER(J59), (J59 - $B59) / $B59, "")</f>
        <v>0.10559796437659048</v>
      </c>
      <c r="L59" s="108">
        <f>IF(ISNUMBER(J59), $B64 * K59, "")</f>
        <v>10559.796437659048</v>
      </c>
      <c r="M59" s="109">
        <v>85.6</v>
      </c>
      <c r="N59" s="107">
        <f>IF(ISNUMBER(M59), (M59 - $B59) / $B59, "")</f>
        <v>8.9058524173027995E-2</v>
      </c>
      <c r="O59" s="108">
        <f>IF(ISNUMBER(M59), $B64 * N59, "")</f>
        <v>8905.8524173027999</v>
      </c>
      <c r="Q59" s="275"/>
      <c r="R59" s="275"/>
      <c r="S59" s="275"/>
    </row>
    <row r="60" spans="1:19" ht="17.25" customHeight="1" thickBot="1">
      <c r="A60" s="125" t="s">
        <v>72</v>
      </c>
      <c r="B60" s="126">
        <v>27</v>
      </c>
      <c r="C60" s="77">
        <v>-0.1029900332</v>
      </c>
      <c r="D60" s="15">
        <v>27.2</v>
      </c>
      <c r="E60" s="32">
        <f t="shared" ref="E60:E63" si="26">IF(ISNUMBER(D60), (D60 - $B60) / $B60, "")</f>
        <v>7.4074074074073808E-3</v>
      </c>
      <c r="F60" s="18">
        <f>IF(ISNUMBER(D60), $B64 * E60, "")</f>
        <v>740.74074074073803</v>
      </c>
      <c r="G60" s="31">
        <v>27.5</v>
      </c>
      <c r="H60" s="32">
        <f t="shared" ref="H60:H63" si="27">IF(ISNUMBER(G60), (G60 - $B60) / $B60, "")</f>
        <v>1.8518518518518517E-2</v>
      </c>
      <c r="I60" s="101">
        <f>IF(ISNUMBER(G60), $B64 * H60, "")</f>
        <v>1851.8518518518517</v>
      </c>
      <c r="J60" s="15">
        <v>27.4</v>
      </c>
      <c r="K60" s="32">
        <f t="shared" ref="K60:K63" si="28">IF(ISNUMBER(J60), (J60 - $B60) / $B60, "")</f>
        <v>1.4814814814814762E-2</v>
      </c>
      <c r="L60" s="18">
        <f>IF(ISNUMBER(J60), $B64 * K60, "")</f>
        <v>1481.4814814814761</v>
      </c>
      <c r="M60" s="31">
        <v>27.6</v>
      </c>
      <c r="N60" s="32">
        <f t="shared" ref="N60:N63" si="29">IF(ISNUMBER(M60), (M60 - $B60) / $B60, "")</f>
        <v>2.2222222222222275E-2</v>
      </c>
      <c r="O60" s="18">
        <f>IF(ISNUMBER(M60), $B64 * N60, "")</f>
        <v>2222.2222222222276</v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1.0119100609354167E-2</v>
      </c>
      <c r="F64" s="28">
        <f>SUM(F44:F63)</f>
        <v>17202.471035902083</v>
      </c>
      <c r="G64" s="26" t="s">
        <v>271</v>
      </c>
      <c r="H64" s="27">
        <f>IF(COUNT(H44:H63), SUM(H44:H63) / COUNT(H44:H63), 0)</f>
        <v>3.0397618070795766E-2</v>
      </c>
      <c r="I64" s="28">
        <f>SUM(I44:I63)</f>
        <v>51675.950720352805</v>
      </c>
      <c r="J64" s="26" t="s">
        <v>271</v>
      </c>
      <c r="K64" s="27">
        <f>IF(COUNT(K44:K63), SUM(K44:K63) / COUNT(K44:K63), 0)</f>
        <v>3.308986548429925E-2</v>
      </c>
      <c r="L64" s="28">
        <f>SUM(L44:L63)</f>
        <v>56252.77132330872</v>
      </c>
      <c r="M64" s="26" t="s">
        <v>271</v>
      </c>
      <c r="N64" s="27">
        <f>IF(COUNT(N44:N63), SUM(N44:N63) / COUNT(N44:N63), 0)</f>
        <v>3.7760717346918368E-2</v>
      </c>
      <c r="O64" s="28">
        <f>SUM(O44:O63)</f>
        <v>64193.219489761213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09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2021-09-14(화) 오전 00:00</v>
      </c>
      <c r="C69" s="313"/>
      <c r="D69" s="272" t="str">
        <f>TEXT($G$1, "[$-ko-KR]yyyy-mm-dd(ddd) ") &amp; "오후 14:00"</f>
        <v>2021-09-14(화) 오후 14:00</v>
      </c>
      <c r="E69" s="273"/>
      <c r="F69" s="274"/>
      <c r="G69" s="272" t="str">
        <f>TEXT($G$1, "[$-ko-KR]yyyy-mm-dd(ddd) ") &amp; "오후 19:00"</f>
        <v>2021-09-14(화) 오후 19:00</v>
      </c>
      <c r="H69" s="273"/>
      <c r="I69" s="274"/>
      <c r="J69" s="272" t="str">
        <f>TEXT($G$1, "[$-ko-KR]yyyy-mm-dd(ddd) ") &amp; "오후 21:00"</f>
        <v>2021-09-14(화) 오후 21:00</v>
      </c>
      <c r="K69" s="273"/>
      <c r="L69" s="274"/>
      <c r="M69" s="272" t="str">
        <f>TEXT($G$1+1, "[$-ko-KR]yyyy-mm-dd(ddd) ") &amp; "오전 00:00"</f>
        <v>2021-09-15(수)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0" t="s">
        <v>58</v>
      </c>
      <c r="H70" s="211" t="s">
        <v>268</v>
      </c>
      <c r="I70" s="21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206</v>
      </c>
      <c r="B71" s="124">
        <v>872</v>
      </c>
      <c r="C71" s="76">
        <v>0.1295336788</v>
      </c>
      <c r="D71" s="13">
        <v>881</v>
      </c>
      <c r="E71" s="14">
        <f>IF(ISNUMBER(D71), (D71 - $B71) / $B71, "")</f>
        <v>1.0321100917431193E-2</v>
      </c>
      <c r="F71" s="16">
        <f>IF(ISNUMBER(D71), $B91 * E71, "")</f>
        <v>1032.1100917431193</v>
      </c>
      <c r="G71" s="29">
        <v>876</v>
      </c>
      <c r="H71" s="14">
        <f>IF(ISNUMBER(G71), (G71 - $B71) / $B71, "")</f>
        <v>4.5871559633027525E-3</v>
      </c>
      <c r="I71" s="100">
        <f>IF(ISNUMBER(G71), $B91 * H71, "")</f>
        <v>458.71559633027528</v>
      </c>
      <c r="J71" s="13">
        <v>869</v>
      </c>
      <c r="K71" s="14">
        <f>IF(ISNUMBER(J71), (J71 - $B71) / $B71, "")</f>
        <v>-3.4403669724770644E-3</v>
      </c>
      <c r="L71" s="16">
        <f>IF(ISNUMBER(J71), $B91 * K71, "")</f>
        <v>-344.03669724770646</v>
      </c>
      <c r="M71" s="29">
        <v>868</v>
      </c>
      <c r="N71" s="14">
        <f>IF(ISNUMBER(M71), (M71 - $B71) / $B71, "")</f>
        <v>-4.5871559633027525E-3</v>
      </c>
      <c r="O71" s="16">
        <f>IF(ISNUMBER(M71), $B91 * N71, "")</f>
        <v>-458.71559633027528</v>
      </c>
      <c r="Q71" s="270"/>
      <c r="R71" s="270"/>
      <c r="S71" s="270"/>
    </row>
    <row r="72" spans="1:19" ht="17.25" thickBot="1">
      <c r="A72" s="125" t="s">
        <v>232</v>
      </c>
      <c r="B72" s="126">
        <v>906</v>
      </c>
      <c r="C72" s="77">
        <v>1.22905028E-2</v>
      </c>
      <c r="D72" s="15">
        <v>911</v>
      </c>
      <c r="E72" s="32">
        <f t="shared" ref="E72:E75" si="30">IF(ISNUMBER(D72), (D72 - $B72) / $B72, "")</f>
        <v>5.5187637969094927E-3</v>
      </c>
      <c r="F72" s="18">
        <f>IF(ISNUMBER(D72), $B91 * E72, "")</f>
        <v>551.87637969094931</v>
      </c>
      <c r="G72" s="31">
        <v>903</v>
      </c>
      <c r="H72" s="32">
        <f t="shared" ref="H72:H75" si="31">IF(ISNUMBER(G72), (G72 - $B72) / $B72, "")</f>
        <v>-3.3112582781456954E-3</v>
      </c>
      <c r="I72" s="101">
        <f>IF(ISNUMBER(G72), $B91 * H72, "")</f>
        <v>-331.12582781456956</v>
      </c>
      <c r="J72" s="15">
        <v>901</v>
      </c>
      <c r="K72" s="32">
        <f t="shared" ref="K72:K75" si="32">IF(ISNUMBER(J72), (J72 - $B72) / $B72, "")</f>
        <v>-5.5187637969094927E-3</v>
      </c>
      <c r="L72" s="18">
        <f>IF(ISNUMBER(J72), $B91 * K72, "")</f>
        <v>-551.87637969094931</v>
      </c>
      <c r="M72" s="31">
        <v>905</v>
      </c>
      <c r="N72" s="32">
        <f t="shared" ref="N72:N75" si="33">IF(ISNUMBER(M72), (M72 - $B72) / $B72, "")</f>
        <v>-1.1037527593818985E-3</v>
      </c>
      <c r="O72" s="18">
        <f>IF(ISNUMBER(M72), $B91 * N72, "")</f>
        <v>-110.37527593818984</v>
      </c>
      <c r="Q72" s="270"/>
      <c r="R72" s="270"/>
      <c r="S72" s="270"/>
    </row>
    <row r="73" spans="1:19" ht="17.25" thickBot="1">
      <c r="A73" s="125" t="s">
        <v>54</v>
      </c>
      <c r="B73" s="126">
        <v>512</v>
      </c>
      <c r="C73" s="77">
        <v>7.8740157000000005E-3</v>
      </c>
      <c r="D73" s="15">
        <v>513</v>
      </c>
      <c r="E73" s="32">
        <f t="shared" si="30"/>
        <v>1.953125E-3</v>
      </c>
      <c r="F73" s="18">
        <f>IF(ISNUMBER(D73), $B91 * E73, "")</f>
        <v>195.3125</v>
      </c>
      <c r="G73" s="31">
        <v>554</v>
      </c>
      <c r="H73" s="32">
        <f t="shared" si="31"/>
        <v>8.203125E-2</v>
      </c>
      <c r="I73" s="101">
        <f>IF(ISNUMBER(G73), $B91 * H73, "")</f>
        <v>8203.125</v>
      </c>
      <c r="J73" s="15">
        <v>562</v>
      </c>
      <c r="K73" s="32">
        <f t="shared" si="32"/>
        <v>9.765625E-2</v>
      </c>
      <c r="L73" s="18">
        <f>IF(ISNUMBER(J73), $B91 * K73, "")</f>
        <v>9765.625</v>
      </c>
      <c r="M73" s="31">
        <v>555</v>
      </c>
      <c r="N73" s="32">
        <f t="shared" si="33"/>
        <v>8.3984375E-2</v>
      </c>
      <c r="O73" s="18">
        <f>IF(ISNUMBER(M73), $B91 * N73, "")</f>
        <v>8398.4375</v>
      </c>
      <c r="Q73" s="275"/>
      <c r="R73" s="275"/>
      <c r="S73" s="275"/>
    </row>
    <row r="74" spans="1:19" ht="17.25" thickBot="1">
      <c r="A74" s="125" t="s">
        <v>174</v>
      </c>
      <c r="B74" s="126">
        <v>446</v>
      </c>
      <c r="C74" s="77">
        <v>4.5045045000000001E-3</v>
      </c>
      <c r="D74" s="15">
        <v>456</v>
      </c>
      <c r="E74" s="32">
        <f t="shared" si="30"/>
        <v>2.2421524663677129E-2</v>
      </c>
      <c r="F74" s="18">
        <f>IF(ISNUMBER(D74), $B91 * E74, "")</f>
        <v>2242.1524663677128</v>
      </c>
      <c r="G74" s="31">
        <v>457</v>
      </c>
      <c r="H74" s="32">
        <f t="shared" si="31"/>
        <v>2.4663677130044841E-2</v>
      </c>
      <c r="I74" s="101">
        <f>IF(ISNUMBER(G74), $B91 * H74, "")</f>
        <v>2466.3677130044844</v>
      </c>
      <c r="J74" s="15">
        <v>469</v>
      </c>
      <c r="K74" s="32">
        <f t="shared" si="32"/>
        <v>5.1569506726457402E-2</v>
      </c>
      <c r="L74" s="18">
        <f>IF(ISNUMBER(J74), $B91 * K74, "")</f>
        <v>5156.9506726457403</v>
      </c>
      <c r="M74" s="31">
        <v>476</v>
      </c>
      <c r="N74" s="32">
        <f t="shared" si="33"/>
        <v>6.726457399103139E-2</v>
      </c>
      <c r="O74" s="18">
        <f>IF(ISNUMBER(M74), $B91 * N74, "")</f>
        <v>6726.4573991031393</v>
      </c>
      <c r="Q74" s="275"/>
      <c r="R74" s="275"/>
      <c r="S74" s="275"/>
    </row>
    <row r="75" spans="1:19" ht="17.25" thickBot="1">
      <c r="A75" s="127" t="s">
        <v>51</v>
      </c>
      <c r="B75" s="128">
        <v>386</v>
      </c>
      <c r="C75" s="78">
        <v>-3.2581453599999997E-2</v>
      </c>
      <c r="D75" s="20">
        <v>384</v>
      </c>
      <c r="E75" s="21">
        <f t="shared" si="30"/>
        <v>-5.1813471502590676E-3</v>
      </c>
      <c r="F75" s="22">
        <f>IF(ISNUMBER(D75), $B91 * E75, "")</f>
        <v>-518.13471502590676</v>
      </c>
      <c r="G75" s="30">
        <v>385</v>
      </c>
      <c r="H75" s="21">
        <f t="shared" si="31"/>
        <v>-2.5906735751295338E-3</v>
      </c>
      <c r="I75" s="105">
        <f>IF(ISNUMBER(G75), $B91 * H75, "")</f>
        <v>-259.06735751295338</v>
      </c>
      <c r="J75" s="20">
        <v>387</v>
      </c>
      <c r="K75" s="21">
        <f t="shared" si="32"/>
        <v>2.5906735751295338E-3</v>
      </c>
      <c r="L75" s="22">
        <f>IF(ISNUMBER(J75), $B91 * K75, "")</f>
        <v>259.06735751295338</v>
      </c>
      <c r="M75" s="30">
        <v>389</v>
      </c>
      <c r="N75" s="21">
        <f t="shared" si="33"/>
        <v>7.7720207253886009E-3</v>
      </c>
      <c r="O75" s="22">
        <f>IF(ISNUMBER(M75), $B91 * N75, "")</f>
        <v>777.20207253886008</v>
      </c>
      <c r="Q75" s="275"/>
      <c r="R75" s="275"/>
      <c r="S75" s="275"/>
    </row>
    <row r="76" spans="1:19" ht="17.25" thickBot="1">
      <c r="A76" s="125" t="s">
        <v>254</v>
      </c>
      <c r="B76" s="129">
        <v>392</v>
      </c>
      <c r="C76" s="80">
        <v>-4.1564792199999999E-2</v>
      </c>
      <c r="D76" s="106">
        <v>396</v>
      </c>
      <c r="E76" s="107">
        <f>IF(ISNUMBER(D76), (D76 - $B76) / $B76, "")</f>
        <v>1.020408163265306E-2</v>
      </c>
      <c r="F76" s="108">
        <f>IF(ISNUMBER(D76), $B91 * E76, "")</f>
        <v>1020.408163265306</v>
      </c>
      <c r="G76" s="109">
        <v>404</v>
      </c>
      <c r="H76" s="107">
        <f>IF(ISNUMBER(G76), (G76 - $B76) / $B76, "")</f>
        <v>3.0612244897959183E-2</v>
      </c>
      <c r="I76" s="110">
        <f>IF(ISNUMBER(G76), $B91 * H76, "")</f>
        <v>3061.2244897959181</v>
      </c>
      <c r="J76" s="106">
        <v>404</v>
      </c>
      <c r="K76" s="107">
        <f>IF(ISNUMBER(J76), (J76 - $B76) / $B76, "")</f>
        <v>3.0612244897959183E-2</v>
      </c>
      <c r="L76" s="108">
        <f>IF(ISNUMBER(J76), $B91 * K76, "")</f>
        <v>3061.2244897959181</v>
      </c>
      <c r="M76" s="109">
        <v>404</v>
      </c>
      <c r="N76" s="107">
        <f>IF(ISNUMBER(M76), (M76 - $B76) / $B76, "")</f>
        <v>3.0612244897959183E-2</v>
      </c>
      <c r="O76" s="108">
        <f>IF(ISNUMBER(M76), $B91 * N76, "")</f>
        <v>3061.2244897959181</v>
      </c>
      <c r="Q76" s="275"/>
      <c r="R76" s="275"/>
      <c r="S76" s="275"/>
    </row>
    <row r="77" spans="1:19" ht="17.25" thickBot="1">
      <c r="A77" s="125" t="s">
        <v>118</v>
      </c>
      <c r="B77" s="126">
        <v>207</v>
      </c>
      <c r="C77" s="77">
        <v>-5.0458715600000002E-2</v>
      </c>
      <c r="D77" s="15">
        <v>210</v>
      </c>
      <c r="E77" s="32">
        <f t="shared" ref="E77:E80" si="34">IF(ISNUMBER(D77), (D77 - $B77) / $B77, "")</f>
        <v>1.4492753623188406E-2</v>
      </c>
      <c r="F77" s="18">
        <f>IF(ISNUMBER(D77), $B91 * E77, "")</f>
        <v>1449.2753623188405</v>
      </c>
      <c r="G77" s="31">
        <v>215</v>
      </c>
      <c r="H77" s="32">
        <f t="shared" ref="H77:H80" si="35">IF(ISNUMBER(G77), (G77 - $B77) / $B77, "")</f>
        <v>3.864734299516908E-2</v>
      </c>
      <c r="I77" s="101">
        <f>IF(ISNUMBER(G77), $B91 * H77, "")</f>
        <v>3864.7342995169079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218</v>
      </c>
      <c r="N77" s="32">
        <f t="shared" ref="N77:N80" si="37">IF(ISNUMBER(M77), (M77 - $B77) / $B77, "")</f>
        <v>5.3140096618357488E-2</v>
      </c>
      <c r="O77" s="18">
        <f>IF(ISNUMBER(M77), $B91 * N77, "")</f>
        <v>5314.0096618357484</v>
      </c>
      <c r="Q77" s="275"/>
      <c r="R77" s="275"/>
      <c r="S77" s="275"/>
    </row>
    <row r="78" spans="1:19" ht="17.25" thickBot="1">
      <c r="A78" s="125" t="s">
        <v>86</v>
      </c>
      <c r="B78" s="126">
        <v>384</v>
      </c>
      <c r="C78" s="77">
        <v>-5.1851851900000002E-2</v>
      </c>
      <c r="D78" s="15">
        <v>387</v>
      </c>
      <c r="E78" s="32">
        <f t="shared" si="34"/>
        <v>7.8125E-3</v>
      </c>
      <c r="F78" s="18">
        <f>IF(ISNUMBER(D78), $B91 * E78, "")</f>
        <v>781.25</v>
      </c>
      <c r="G78" s="31">
        <v>406</v>
      </c>
      <c r="H78" s="32">
        <f t="shared" si="35"/>
        <v>5.7291666666666664E-2</v>
      </c>
      <c r="I78" s="101">
        <f>IF(ISNUMBER(G78), $B91 * H78, "")</f>
        <v>5729.1666666666661</v>
      </c>
      <c r="J78" s="15">
        <v>409</v>
      </c>
      <c r="K78" s="32">
        <f t="shared" si="36"/>
        <v>6.5104166666666671E-2</v>
      </c>
      <c r="L78" s="18">
        <f>IF(ISNUMBER(J78), $B91 * K78, "")</f>
        <v>6510.416666666667</v>
      </c>
      <c r="M78" s="31">
        <v>407</v>
      </c>
      <c r="N78" s="32">
        <f t="shared" si="37"/>
        <v>5.9895833333333336E-2</v>
      </c>
      <c r="O78" s="18">
        <f>IF(ISNUMBER(M78), $B91 * N78, "")</f>
        <v>5989.5833333333339</v>
      </c>
      <c r="Q78" s="275"/>
      <c r="R78" s="275"/>
      <c r="S78" s="275"/>
    </row>
    <row r="79" spans="1:19" ht="17.25" thickBot="1">
      <c r="A79" s="125" t="s">
        <v>61</v>
      </c>
      <c r="B79" s="126">
        <v>962</v>
      </c>
      <c r="C79" s="77">
        <v>-5.2216748799999997E-2</v>
      </c>
      <c r="D79" s="15">
        <v>990</v>
      </c>
      <c r="E79" s="32">
        <f t="shared" si="34"/>
        <v>2.9106029106029108E-2</v>
      </c>
      <c r="F79" s="18">
        <f>IF(ISNUMBER(D79), $B91 * E79, "")</f>
        <v>2910.6029106029109</v>
      </c>
      <c r="G79" s="31">
        <v>995</v>
      </c>
      <c r="H79" s="32">
        <f t="shared" si="35"/>
        <v>3.4303534303534305E-2</v>
      </c>
      <c r="I79" s="101">
        <f>IF(ISNUMBER(G79), $B91 * H79, "")</f>
        <v>3430.3534303534307</v>
      </c>
      <c r="J79" s="15">
        <v>991</v>
      </c>
      <c r="K79" s="32">
        <f t="shared" si="36"/>
        <v>3.0145530145530147E-2</v>
      </c>
      <c r="L79" s="18">
        <f>IF(ISNUMBER(J79), $B91 * K79, "")</f>
        <v>3014.5530145530147</v>
      </c>
      <c r="M79" s="31">
        <v>1005</v>
      </c>
      <c r="N79" s="32">
        <f t="shared" si="37"/>
        <v>4.4698544698544701E-2</v>
      </c>
      <c r="O79" s="18">
        <f>IF(ISNUMBER(M79), $B91 * N79, "")</f>
        <v>4469.8544698544702</v>
      </c>
      <c r="Q79" s="33"/>
      <c r="R79" s="33"/>
    </row>
    <row r="80" spans="1:19" ht="17.25" thickBot="1">
      <c r="A80" s="130" t="s">
        <v>162</v>
      </c>
      <c r="B80" s="131">
        <v>108</v>
      </c>
      <c r="C80" s="79">
        <v>-5.2631578900000003E-2</v>
      </c>
      <c r="D80" s="24">
        <v>111</v>
      </c>
      <c r="E80" s="25">
        <f t="shared" si="34"/>
        <v>2.7777777777777776E-2</v>
      </c>
      <c r="F80" s="104">
        <f>IF(ISNUMBER(D80), $B91 * E80, "")</f>
        <v>2777.7777777777778</v>
      </c>
      <c r="G80" s="102">
        <v>110</v>
      </c>
      <c r="H80" s="25">
        <f t="shared" si="35"/>
        <v>1.8518518518518517E-2</v>
      </c>
      <c r="I80" s="103">
        <f>IF(ISNUMBER(G80), $B91 * H80, "")</f>
        <v>1851.8518518518517</v>
      </c>
      <c r="J80" s="24">
        <v>109</v>
      </c>
      <c r="K80" s="25">
        <f t="shared" si="36"/>
        <v>9.2592592592592587E-3</v>
      </c>
      <c r="L80" s="104">
        <f>IF(ISNUMBER(J80), $B91 * K80, "")</f>
        <v>925.92592592592587</v>
      </c>
      <c r="M80" s="102">
        <v>111</v>
      </c>
      <c r="N80" s="25">
        <f t="shared" si="37"/>
        <v>2.7777777777777776E-2</v>
      </c>
      <c r="O80" s="104">
        <f>IF(ISNUMBER(M80), $B91 * N80, "")</f>
        <v>2777.7777777777778</v>
      </c>
      <c r="Q80" s="284"/>
      <c r="R80" s="285"/>
      <c r="S80" s="286"/>
    </row>
    <row r="81" spans="1:19">
      <c r="A81" s="123" t="s">
        <v>266</v>
      </c>
      <c r="B81" s="124">
        <v>284</v>
      </c>
      <c r="C81" s="76">
        <v>-5.3333333300000001E-2</v>
      </c>
      <c r="D81" s="13">
        <v>285</v>
      </c>
      <c r="E81" s="14">
        <f>IF(ISNUMBER(D81), (D81 - $B81) / $B81, "")</f>
        <v>3.5211267605633804E-3</v>
      </c>
      <c r="F81" s="16">
        <f>IF(ISNUMBER(D81), $B91 * E81, "")</f>
        <v>352.11267605633805</v>
      </c>
      <c r="G81" s="29">
        <v>287</v>
      </c>
      <c r="H81" s="14">
        <f>IF(ISNUMBER(G81), (G81 - $B81) / $B81, "")</f>
        <v>1.0563380281690141E-2</v>
      </c>
      <c r="I81" s="100">
        <f>IF(ISNUMBER(G81), $B91 * H81, "")</f>
        <v>1056.338028169014</v>
      </c>
      <c r="J81" s="13">
        <v>286</v>
      </c>
      <c r="K81" s="14">
        <f>IF(ISNUMBER(J81), (J81 - $B81) / $B81, "")</f>
        <v>7.0422535211267607E-3</v>
      </c>
      <c r="L81" s="16">
        <f>IF(ISNUMBER(J81), $B91 * K81, "")</f>
        <v>704.22535211267609</v>
      </c>
      <c r="M81" s="29">
        <v>289</v>
      </c>
      <c r="N81" s="14">
        <f>IF(ISNUMBER(M81), (M81 - $B81) / $B81, "")</f>
        <v>1.7605633802816902E-2</v>
      </c>
      <c r="O81" s="16">
        <f>IF(ISNUMBER(M81), $B91 * N81, "")</f>
        <v>1760.5633802816901</v>
      </c>
      <c r="Q81" s="287"/>
      <c r="R81" s="288"/>
      <c r="S81" s="289"/>
    </row>
    <row r="82" spans="1:19" ht="17.25" thickBot="1">
      <c r="A82" s="125" t="s">
        <v>228</v>
      </c>
      <c r="B82" s="126">
        <v>869</v>
      </c>
      <c r="C82" s="77">
        <v>-5.3376906299999999E-2</v>
      </c>
      <c r="D82" s="15">
        <v>938</v>
      </c>
      <c r="E82" s="32">
        <f t="shared" ref="E82:E85" si="38">IF(ISNUMBER(D82), (D82 - $B82) / $B82, "")</f>
        <v>7.9401611047180673E-2</v>
      </c>
      <c r="F82" s="18">
        <f>IF(ISNUMBER(D82), $B91 * E82, "")</f>
        <v>7940.1611047180677</v>
      </c>
      <c r="G82" s="31">
        <v>932</v>
      </c>
      <c r="H82" s="32">
        <f t="shared" ref="H82:H85" si="39">IF(ISNUMBER(G82), (G82 - $B82) / $B82, "")</f>
        <v>7.2497123130034521E-2</v>
      </c>
      <c r="I82" s="101">
        <f>IF(ISNUMBER(G82), $B91 * H82, "")</f>
        <v>7249.7123130034524</v>
      </c>
      <c r="J82" s="15">
        <v>926</v>
      </c>
      <c r="K82" s="32">
        <f t="shared" ref="K82:K85" si="40">IF(ISNUMBER(J82), (J82 - $B82) / $B82, "")</f>
        <v>6.5592635212888384E-2</v>
      </c>
      <c r="L82" s="18">
        <f>IF(ISNUMBER(J82), $B91 * K82, "")</f>
        <v>6559.2635212888381</v>
      </c>
      <c r="M82" s="31">
        <v>906</v>
      </c>
      <c r="N82" s="32">
        <f t="shared" ref="N82:N85" si="41">IF(ISNUMBER(M82), (M82 - $B82) / $B82, "")</f>
        <v>4.2577675489067893E-2</v>
      </c>
      <c r="O82" s="18">
        <f>IF(ISNUMBER(M82), $B91 * N82, "")</f>
        <v>4257.7675489067897</v>
      </c>
      <c r="Q82" s="290"/>
      <c r="R82" s="291"/>
      <c r="S82" s="292"/>
    </row>
    <row r="83" spans="1:19" ht="17.25" thickBot="1">
      <c r="A83" s="125" t="s">
        <v>57</v>
      </c>
      <c r="B83" s="126">
        <v>212</v>
      </c>
      <c r="C83" s="77">
        <v>-5.3571428599999998E-2</v>
      </c>
      <c r="D83" s="15">
        <v>214</v>
      </c>
      <c r="E83" s="32">
        <f t="shared" si="38"/>
        <v>9.433962264150943E-3</v>
      </c>
      <c r="F83" s="18">
        <f>IF(ISNUMBER(D83), $B91 * E83, "")</f>
        <v>943.39622641509425</v>
      </c>
      <c r="G83" s="31">
        <v>217</v>
      </c>
      <c r="H83" s="32">
        <f t="shared" si="39"/>
        <v>2.358490566037736E-2</v>
      </c>
      <c r="I83" s="101">
        <f>IF(ISNUMBER(G83), $B91 * H83, "")</f>
        <v>2358.4905660377362</v>
      </c>
      <c r="J83" s="15">
        <v>217</v>
      </c>
      <c r="K83" s="32">
        <f t="shared" si="40"/>
        <v>2.358490566037736E-2</v>
      </c>
      <c r="L83" s="18">
        <f>IF(ISNUMBER(J83), $B91 * K83, "")</f>
        <v>2358.4905660377362</v>
      </c>
      <c r="M83" s="31">
        <v>219</v>
      </c>
      <c r="N83" s="32">
        <f t="shared" si="41"/>
        <v>3.3018867924528301E-2</v>
      </c>
      <c r="O83" s="18">
        <f>IF(ISNUMBER(M83), $B91 * N83, "")</f>
        <v>3301.8867924528299</v>
      </c>
      <c r="Q83" s="275"/>
      <c r="R83" s="275"/>
      <c r="S83" s="275"/>
    </row>
    <row r="84" spans="1:19" ht="17.25" thickBot="1">
      <c r="A84" s="125" t="s">
        <v>192</v>
      </c>
      <c r="B84" s="126">
        <v>323</v>
      </c>
      <c r="C84" s="77">
        <v>-5.5555555600000001E-2</v>
      </c>
      <c r="D84" s="15">
        <v>331</v>
      </c>
      <c r="E84" s="32">
        <f t="shared" si="38"/>
        <v>2.4767801857585141E-2</v>
      </c>
      <c r="F84" s="18">
        <f>IF(ISNUMBER(D84), $B91 * E84, "")</f>
        <v>2476.7801857585141</v>
      </c>
      <c r="G84" s="31">
        <v>336</v>
      </c>
      <c r="H84" s="32">
        <f t="shared" si="39"/>
        <v>4.0247678018575851E-2</v>
      </c>
      <c r="I84" s="101">
        <f>IF(ISNUMBER(G84), $B91 * H84, "")</f>
        <v>4024.7678018575853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340</v>
      </c>
      <c r="N84" s="32">
        <f t="shared" si="41"/>
        <v>5.2631578947368418E-2</v>
      </c>
      <c r="O84" s="18">
        <f>IF(ISNUMBER(M84), $B91 * N84, "")</f>
        <v>5263.1578947368416</v>
      </c>
      <c r="Q84" s="270"/>
      <c r="R84" s="270"/>
      <c r="S84" s="270"/>
    </row>
    <row r="85" spans="1:19" ht="17.25" thickBot="1">
      <c r="A85" s="127" t="s">
        <v>128</v>
      </c>
      <c r="B85" s="128">
        <v>136</v>
      </c>
      <c r="C85" s="78">
        <v>-5.5555555600000001E-2</v>
      </c>
      <c r="D85" s="20">
        <v>136</v>
      </c>
      <c r="E85" s="21">
        <f t="shared" si="38"/>
        <v>0</v>
      </c>
      <c r="F85" s="22">
        <f>IF(ISNUMBER(D85), $B91 * E85, "")</f>
        <v>0</v>
      </c>
      <c r="G85" s="30">
        <v>139</v>
      </c>
      <c r="H85" s="21">
        <f t="shared" si="39"/>
        <v>2.2058823529411766E-2</v>
      </c>
      <c r="I85" s="105">
        <f>IF(ISNUMBER(G85), $B91 * H85, "")</f>
        <v>2205.8823529411766</v>
      </c>
      <c r="J85" s="20">
        <v>139</v>
      </c>
      <c r="K85" s="21">
        <f t="shared" si="40"/>
        <v>2.2058823529411766E-2</v>
      </c>
      <c r="L85" s="22">
        <f>IF(ISNUMBER(J85), $B91 * K85, "")</f>
        <v>2205.8823529411766</v>
      </c>
      <c r="M85" s="30">
        <v>141</v>
      </c>
      <c r="N85" s="21">
        <f t="shared" si="41"/>
        <v>3.6764705882352942E-2</v>
      </c>
      <c r="O85" s="22">
        <f>IF(ISNUMBER(M85), $B91 * N85, "")</f>
        <v>3676.4705882352941</v>
      </c>
      <c r="Q85" s="270"/>
      <c r="R85" s="270"/>
      <c r="S85" s="270"/>
    </row>
    <row r="86" spans="1:19" ht="17.25" thickBot="1">
      <c r="A86" s="125" t="s">
        <v>124</v>
      </c>
      <c r="B86" s="129">
        <v>586</v>
      </c>
      <c r="C86" s="80">
        <v>-6.0897435899999998E-2</v>
      </c>
      <c r="D86" s="106">
        <v>602</v>
      </c>
      <c r="E86" s="107">
        <f>IF(ISNUMBER(D86), (D86 - $B86) / $B86, "")</f>
        <v>2.7303754266211604E-2</v>
      </c>
      <c r="F86" s="108">
        <f>IF(ISNUMBER(D86), $B91 * E86, "")</f>
        <v>2730.3754266211604</v>
      </c>
      <c r="G86" s="109">
        <v>608</v>
      </c>
      <c r="H86" s="107">
        <f>IF(ISNUMBER(G86), (G86 - $B86) / $B86, "")</f>
        <v>3.7542662116040959E-2</v>
      </c>
      <c r="I86" s="110">
        <f>IF(ISNUMBER(G86), $B91 * H86, "")</f>
        <v>3754.266211604096</v>
      </c>
      <c r="J86" s="106">
        <v>602</v>
      </c>
      <c r="K86" s="107">
        <f>IF(ISNUMBER(J86), (J86 - $B86) / $B86, "")</f>
        <v>2.7303754266211604E-2</v>
      </c>
      <c r="L86" s="108">
        <f>IF(ISNUMBER(J86), $B91 * K86, "")</f>
        <v>2730.3754266211604</v>
      </c>
      <c r="M86" s="109">
        <v>600</v>
      </c>
      <c r="N86" s="107">
        <f>IF(ISNUMBER(M86), (M86 - $B86) / $B86, "")</f>
        <v>2.3890784982935155E-2</v>
      </c>
      <c r="O86" s="108">
        <f>IF(ISNUMBER(M86), $B91 * N86, "")</f>
        <v>2389.0784982935156</v>
      </c>
      <c r="Q86" s="275"/>
      <c r="R86" s="275"/>
      <c r="S86" s="275"/>
    </row>
    <row r="87" spans="1:19" ht="17.25" thickBot="1">
      <c r="A87" s="125" t="s">
        <v>152</v>
      </c>
      <c r="B87" s="126">
        <v>126</v>
      </c>
      <c r="C87" s="77">
        <v>-6.6666666700000002E-2</v>
      </c>
      <c r="D87" s="15">
        <v>130</v>
      </c>
      <c r="E87" s="32">
        <f t="shared" ref="E87:E90" si="42">IF(ISNUMBER(D87), (D87 - $B87) / $B87, "")</f>
        <v>3.1746031746031744E-2</v>
      </c>
      <c r="F87" s="18">
        <f>IF(ISNUMBER(D87), $B91 * E87, "")</f>
        <v>3174.6031746031745</v>
      </c>
      <c r="G87" s="31">
        <v>139</v>
      </c>
      <c r="H87" s="32">
        <f t="shared" ref="H87:H90" si="43">IF(ISNUMBER(G87), (G87 - $B87) / $B87, "")</f>
        <v>0.10317460317460317</v>
      </c>
      <c r="I87" s="101">
        <f>IF(ISNUMBER(G87), $B91 * H87, "")</f>
        <v>10317.460317460316</v>
      </c>
      <c r="J87" s="15">
        <v>142</v>
      </c>
      <c r="K87" s="32">
        <f t="shared" ref="K87:K90" si="44">IF(ISNUMBER(J87), (J87 - $B87) / $B87, "")</f>
        <v>0.12698412698412698</v>
      </c>
      <c r="L87" s="18">
        <f>IF(ISNUMBER(J87), $B91 * K87, "")</f>
        <v>12698.412698412698</v>
      </c>
      <c r="M87" s="31">
        <v>141</v>
      </c>
      <c r="N87" s="32">
        <f t="shared" ref="N87:N90" si="45">IF(ISNUMBER(M87), (M87 - $B87) / $B87, "")</f>
        <v>0.11904761904761904</v>
      </c>
      <c r="O87" s="18">
        <f>IF(ISNUMBER(M87), $B91 * N87, "")</f>
        <v>11904.761904761905</v>
      </c>
      <c r="Q87" s="275"/>
      <c r="R87" s="275"/>
      <c r="S87" s="275"/>
    </row>
    <row r="88" spans="1:19" ht="17.25" thickBot="1">
      <c r="A88" s="125" t="s">
        <v>144</v>
      </c>
      <c r="B88" s="126">
        <v>112</v>
      </c>
      <c r="C88" s="77">
        <v>-6.6666666700000002E-2</v>
      </c>
      <c r="D88" s="15">
        <v>115</v>
      </c>
      <c r="E88" s="32">
        <f t="shared" si="42"/>
        <v>2.6785714285714284E-2</v>
      </c>
      <c r="F88" s="18">
        <f>IF(ISNUMBER(D88), $B91 * E88, "")</f>
        <v>2678.5714285714284</v>
      </c>
      <c r="G88" s="31">
        <v>119</v>
      </c>
      <c r="H88" s="32">
        <f t="shared" si="43"/>
        <v>6.25E-2</v>
      </c>
      <c r="I88" s="101">
        <f>IF(ISNUMBER(G88), $B91 * H88, "")</f>
        <v>6250</v>
      </c>
      <c r="J88" s="15">
        <v>117</v>
      </c>
      <c r="K88" s="32">
        <f t="shared" si="44"/>
        <v>4.4642857142857144E-2</v>
      </c>
      <c r="L88" s="18">
        <f>IF(ISNUMBER(J88), $B91 * K88, "")</f>
        <v>4464.2857142857147</v>
      </c>
      <c r="M88" s="31">
        <v>118</v>
      </c>
      <c r="N88" s="32">
        <f t="shared" si="45"/>
        <v>5.3571428571428568E-2</v>
      </c>
      <c r="O88" s="18">
        <f>IF(ISNUMBER(M88), $B91 * N88, "")</f>
        <v>5357.1428571428569</v>
      </c>
      <c r="Q88" s="275"/>
      <c r="R88" s="275"/>
      <c r="S88" s="275"/>
    </row>
    <row r="89" spans="1:19">
      <c r="A89" s="125" t="s">
        <v>138</v>
      </c>
      <c r="B89" s="126">
        <v>357</v>
      </c>
      <c r="C89" s="77">
        <v>-6.7885117499999995E-2</v>
      </c>
      <c r="D89" s="15">
        <v>362</v>
      </c>
      <c r="E89" s="32">
        <f t="shared" si="42"/>
        <v>1.4005602240896359E-2</v>
      </c>
      <c r="F89" s="18">
        <f>IF(ISNUMBER(D89), $B91 * E89, "")</f>
        <v>1400.560224089636</v>
      </c>
      <c r="G89" s="31">
        <v>365</v>
      </c>
      <c r="H89" s="32">
        <f t="shared" si="43"/>
        <v>2.2408963585434174E-2</v>
      </c>
      <c r="I89" s="101">
        <f>IF(ISNUMBER(G89), $B91 * H89, "")</f>
        <v>2240.8963585434176</v>
      </c>
      <c r="J89" s="15">
        <v>366</v>
      </c>
      <c r="K89" s="32">
        <f t="shared" si="44"/>
        <v>2.5210084033613446E-2</v>
      </c>
      <c r="L89" s="18">
        <f>IF(ISNUMBER(J89), $B91 * K89, "")</f>
        <v>2521.0084033613448</v>
      </c>
      <c r="M89" s="31">
        <v>373</v>
      </c>
      <c r="N89" s="32">
        <f t="shared" si="45"/>
        <v>4.4817927170868348E-2</v>
      </c>
      <c r="O89" s="18">
        <f>IF(ISNUMBER(M89), $B91 * N89, "")</f>
        <v>4481.7927170868352</v>
      </c>
      <c r="Q89" s="297"/>
      <c r="R89" s="298"/>
      <c r="S89" s="299"/>
    </row>
    <row r="90" spans="1:19" ht="17.25" thickBot="1">
      <c r="A90" s="130" t="s">
        <v>218</v>
      </c>
      <c r="B90" s="131">
        <v>144</v>
      </c>
      <c r="C90" s="79">
        <v>-7.0967741900000006E-2</v>
      </c>
      <c r="D90" s="24">
        <v>144</v>
      </c>
      <c r="E90" s="25">
        <f t="shared" si="42"/>
        <v>0</v>
      </c>
      <c r="F90" s="104">
        <f>IF(ISNUMBER(D90), $B91 * E90, "")</f>
        <v>0</v>
      </c>
      <c r="G90" s="102">
        <v>145</v>
      </c>
      <c r="H90" s="25">
        <f t="shared" si="43"/>
        <v>6.9444444444444441E-3</v>
      </c>
      <c r="I90" s="103">
        <f>IF(ISNUMBER(G90), $B91 * H90, "")</f>
        <v>694.44444444444446</v>
      </c>
      <c r="J90" s="24">
        <v>145</v>
      </c>
      <c r="K90" s="25">
        <f t="shared" si="44"/>
        <v>6.9444444444444441E-3</v>
      </c>
      <c r="L90" s="104">
        <f>IF(ISNUMBER(J90), $B91 * K90, "")</f>
        <v>694.44444444444446</v>
      </c>
      <c r="M90" s="102">
        <v>145</v>
      </c>
      <c r="N90" s="25">
        <f t="shared" si="45"/>
        <v>6.9444444444444441E-3</v>
      </c>
      <c r="O90" s="104">
        <f>IF(ISNUMBER(M90), $B91 * N90, "")</f>
        <v>694.44444444444446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1.7069595691787065E-2</v>
      </c>
      <c r="F91" s="28">
        <f>SUM(F71:F90)</f>
        <v>34139.191383574122</v>
      </c>
      <c r="G91" s="26" t="s">
        <v>271</v>
      </c>
      <c r="H91" s="27">
        <f>IF(COUNT(H71:H90), SUM(H71:H90) / COUNT(H71:H90), 0)</f>
        <v>3.4313802128126625E-2</v>
      </c>
      <c r="I91" s="28">
        <f>SUM(I71:I90)</f>
        <v>68627.604256253253</v>
      </c>
      <c r="J91" s="26" t="s">
        <v>271</v>
      </c>
      <c r="K91" s="27">
        <f>IF(COUNT(K71:K90), SUM(K71:K90) / COUNT(K71:K90), 0)</f>
        <v>3.5002272792301101E-2</v>
      </c>
      <c r="L91" s="28">
        <f>SUM(L71:L90)</f>
        <v>70004.545584602209</v>
      </c>
      <c r="M91" s="26" t="s">
        <v>271</v>
      </c>
      <c r="N91" s="27">
        <f>IF(COUNT(N71:N90), SUM(N71:N90) / COUNT(N71:N90), 0)</f>
        <v>4.0016261229156892E-2</v>
      </c>
      <c r="O91" s="28">
        <f>SUM(O71:O90)</f>
        <v>80032.522458313775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09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2021-09-14(화) 오전 00:00</v>
      </c>
      <c r="C96" s="313"/>
      <c r="D96" s="272" t="str">
        <f>TEXT($G$1, "[$-ko-KR]yyyy-mm-dd(ddd) ") &amp; "오후 14:00"</f>
        <v>2021-09-14(화) 오후 14:00</v>
      </c>
      <c r="E96" s="273"/>
      <c r="F96" s="274"/>
      <c r="G96" s="272" t="str">
        <f>TEXT($G$1, "[$-ko-KR]yyyy-mm-dd(ddd) ") &amp; "오후 19:00"</f>
        <v>2021-09-14(화) 오후 19:00</v>
      </c>
      <c r="H96" s="273"/>
      <c r="I96" s="274"/>
      <c r="J96" s="272" t="str">
        <f>TEXT($G$1, "[$-ko-KR]yyyy-mm-dd(ddd) ") &amp; "오후 21:00"</f>
        <v>2021-09-14(화) 오후 21:00</v>
      </c>
      <c r="K96" s="273"/>
      <c r="L96" s="274"/>
      <c r="M96" s="272" t="str">
        <f>TEXT($G$1+1, "[$-ko-KR]yyyy-mm-dd(ddd) ") &amp; "오전 00:00"</f>
        <v>2021-09-15(수)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0" t="s">
        <v>58</v>
      </c>
      <c r="H97" s="211" t="s">
        <v>268</v>
      </c>
      <c r="I97" s="21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206</v>
      </c>
      <c r="B98" s="124">
        <v>872</v>
      </c>
      <c r="C98" s="76">
        <v>0.1295336788</v>
      </c>
      <c r="D98" s="13">
        <v>881</v>
      </c>
      <c r="E98" s="14">
        <f>IF(ISNUMBER(D98), (D98 - $B98) / $B98, "")</f>
        <v>1.0321100917431193E-2</v>
      </c>
      <c r="F98" s="16">
        <f>IF(ISNUMBER(D98), $B118 * E98, "")</f>
        <v>1032.1100917431193</v>
      </c>
      <c r="G98" s="29">
        <v>876</v>
      </c>
      <c r="H98" s="14">
        <f>IF(ISNUMBER(G98), (G98 - $B98) / $B98, "")</f>
        <v>4.5871559633027525E-3</v>
      </c>
      <c r="I98" s="100">
        <f>IF(ISNUMBER(G98), $B118 * H98, "")</f>
        <v>458.71559633027528</v>
      </c>
      <c r="J98" s="13">
        <v>869</v>
      </c>
      <c r="K98" s="14">
        <f>IF(ISNUMBER(J98), (J98 - $B98) / $B98, "")</f>
        <v>-3.4403669724770644E-3</v>
      </c>
      <c r="L98" s="16">
        <f>IF(ISNUMBER(J98), $B118 * K98, "")</f>
        <v>-344.03669724770646</v>
      </c>
      <c r="M98" s="29">
        <v>868</v>
      </c>
      <c r="N98" s="14">
        <f>IF(ISNUMBER(M98), (M98 - $B98) / $B98, "")</f>
        <v>-4.5871559633027525E-3</v>
      </c>
      <c r="O98" s="16">
        <f>IF(ISNUMBER(M98), $B118 * N98, "")</f>
        <v>-458.71559633027528</v>
      </c>
      <c r="Q98" s="270"/>
      <c r="R98" s="270"/>
      <c r="S98" s="270"/>
    </row>
    <row r="99" spans="1:19" ht="17.25" thickBot="1">
      <c r="A99" s="125" t="s">
        <v>74</v>
      </c>
      <c r="B99" s="126">
        <v>42820</v>
      </c>
      <c r="C99" s="77">
        <v>2.17131949E-2</v>
      </c>
      <c r="D99" s="15">
        <v>44630</v>
      </c>
      <c r="E99" s="32">
        <f t="shared" ref="E99:E102" si="46">IF(ISNUMBER(D99), (D99 - $B99) / $B99, "")</f>
        <v>4.2269967304997665E-2</v>
      </c>
      <c r="F99" s="18">
        <f>IF(ISNUMBER(D99), $B118 * E99, "")</f>
        <v>4226.9967304997663</v>
      </c>
      <c r="G99" s="31">
        <v>42380</v>
      </c>
      <c r="H99" s="32">
        <f t="shared" ref="H99:H102" si="47">IF(ISNUMBER(G99), (G99 - $B99) / $B99, "")</f>
        <v>-1.0275572162540868E-2</v>
      </c>
      <c r="I99" s="101">
        <f>IF(ISNUMBER(G99), $B118 * H99, "")</f>
        <v>-1027.5572162540868</v>
      </c>
      <c r="J99" s="15">
        <v>42510</v>
      </c>
      <c r="K99" s="32">
        <f t="shared" ref="K99:K102" si="48">IF(ISNUMBER(J99), (J99 - $B99) / $B99, "")</f>
        <v>-7.2396076599719758E-3</v>
      </c>
      <c r="L99" s="18">
        <f>IF(ISNUMBER(J99), $B118 * K99, "")</f>
        <v>-723.96076599719754</v>
      </c>
      <c r="M99" s="31">
        <v>41320</v>
      </c>
      <c r="N99" s="32">
        <f t="shared" ref="N99:N102" si="49">IF(ISNUMBER(M99), (M99 - $B99) / $B99, "")</f>
        <v>-3.503035964502569E-2</v>
      </c>
      <c r="O99" s="18">
        <f>IF(ISNUMBER(M99), $B118 * N99, "")</f>
        <v>-3503.0359645025692</v>
      </c>
      <c r="Q99" s="270"/>
      <c r="R99" s="270"/>
      <c r="S99" s="270"/>
    </row>
    <row r="100" spans="1:19" ht="17.25" thickBot="1">
      <c r="A100" s="125" t="s">
        <v>232</v>
      </c>
      <c r="B100" s="126">
        <v>906</v>
      </c>
      <c r="C100" s="77">
        <v>1.22905028E-2</v>
      </c>
      <c r="D100" s="15">
        <v>911</v>
      </c>
      <c r="E100" s="32">
        <f t="shared" si="46"/>
        <v>5.5187637969094927E-3</v>
      </c>
      <c r="F100" s="18">
        <f>IF(ISNUMBER(D100), $B118 * E100, "")</f>
        <v>551.87637969094931</v>
      </c>
      <c r="G100" s="31">
        <v>903</v>
      </c>
      <c r="H100" s="32">
        <f t="shared" si="47"/>
        <v>-3.3112582781456954E-3</v>
      </c>
      <c r="I100" s="101">
        <f>IF(ISNUMBER(G100), $B118 * H100, "")</f>
        <v>-331.12582781456956</v>
      </c>
      <c r="J100" s="15">
        <v>901</v>
      </c>
      <c r="K100" s="32">
        <f t="shared" si="48"/>
        <v>-5.5187637969094927E-3</v>
      </c>
      <c r="L100" s="18">
        <f>IF(ISNUMBER(J100), $B118 * K100, "")</f>
        <v>-551.87637969094931</v>
      </c>
      <c r="M100" s="31">
        <v>905</v>
      </c>
      <c r="N100" s="32">
        <f t="shared" si="49"/>
        <v>-1.1037527593818985E-3</v>
      </c>
      <c r="O100" s="18">
        <f>IF(ISNUMBER(M100), $B118 * N100, "")</f>
        <v>-110.37527593818984</v>
      </c>
      <c r="Q100" s="275"/>
      <c r="R100" s="275"/>
      <c r="S100" s="275"/>
    </row>
    <row r="101" spans="1:19" ht="17.25" thickBot="1">
      <c r="A101" s="125" t="s">
        <v>126</v>
      </c>
      <c r="B101" s="126">
        <v>221300</v>
      </c>
      <c r="C101" s="77">
        <v>1.0502283100000001E-2</v>
      </c>
      <c r="D101" s="15">
        <v>213550</v>
      </c>
      <c r="E101" s="32">
        <f t="shared" si="46"/>
        <v>-3.502033438770899E-2</v>
      </c>
      <c r="F101" s="18">
        <f>IF(ISNUMBER(D101), $B118 * E101, "")</f>
        <v>-3502.033438770899</v>
      </c>
      <c r="G101" s="31">
        <v>215800</v>
      </c>
      <c r="H101" s="32">
        <f t="shared" si="47"/>
        <v>-2.4853140533212834E-2</v>
      </c>
      <c r="I101" s="101">
        <f>IF(ISNUMBER(G101), $B118 * H101, "")</f>
        <v>-2485.3140533212836</v>
      </c>
      <c r="J101" s="15">
        <v>215700</v>
      </c>
      <c r="K101" s="32">
        <f t="shared" si="48"/>
        <v>-2.5305015815634886E-2</v>
      </c>
      <c r="L101" s="18">
        <f>IF(ISNUMBER(J101), $B118 * K101, "")</f>
        <v>-2530.5015815634888</v>
      </c>
      <c r="M101" s="31">
        <v>217550</v>
      </c>
      <c r="N101" s="32">
        <f t="shared" si="49"/>
        <v>-1.6945323090826931E-2</v>
      </c>
      <c r="O101" s="18">
        <f>IF(ISNUMBER(M101), $B118 * N101, "")</f>
        <v>-1694.532309082693</v>
      </c>
      <c r="Q101" s="275"/>
      <c r="R101" s="275"/>
      <c r="S101" s="275"/>
    </row>
    <row r="102" spans="1:19" ht="17.25" thickBot="1">
      <c r="A102" s="127" t="s">
        <v>54</v>
      </c>
      <c r="B102" s="128">
        <v>512</v>
      </c>
      <c r="C102" s="78">
        <v>7.8740157000000005E-3</v>
      </c>
      <c r="D102" s="20">
        <v>513</v>
      </c>
      <c r="E102" s="21">
        <f t="shared" si="46"/>
        <v>1.953125E-3</v>
      </c>
      <c r="F102" s="22">
        <f>IF(ISNUMBER(D102), $B118 * E102, "")</f>
        <v>195.3125</v>
      </c>
      <c r="G102" s="30">
        <v>554</v>
      </c>
      <c r="H102" s="21">
        <f t="shared" si="47"/>
        <v>8.203125E-2</v>
      </c>
      <c r="I102" s="105">
        <f>IF(ISNUMBER(G102), $B118 * H102, "")</f>
        <v>8203.125</v>
      </c>
      <c r="J102" s="20">
        <v>562</v>
      </c>
      <c r="K102" s="21">
        <f t="shared" si="48"/>
        <v>9.765625E-2</v>
      </c>
      <c r="L102" s="22">
        <f>IF(ISNUMBER(J102), $B118 * K102, "")</f>
        <v>9765.625</v>
      </c>
      <c r="M102" s="30">
        <v>555</v>
      </c>
      <c r="N102" s="21">
        <f t="shared" si="49"/>
        <v>8.3984375E-2</v>
      </c>
      <c r="O102" s="22">
        <f>IF(ISNUMBER(M102), $B118 * N102, "")</f>
        <v>8398.4375</v>
      </c>
      <c r="Q102" s="275"/>
      <c r="R102" s="275"/>
      <c r="S102" s="275"/>
    </row>
    <row r="103" spans="1:19" ht="17.25" thickBot="1">
      <c r="A103" s="125" t="s">
        <v>168</v>
      </c>
      <c r="B103" s="129">
        <v>1735</v>
      </c>
      <c r="C103" s="80">
        <v>5.7971014E-3</v>
      </c>
      <c r="D103" s="106">
        <v>1775</v>
      </c>
      <c r="E103" s="107">
        <f>IF(ISNUMBER(D103), (D103 - $B103) / $B103, "")</f>
        <v>2.3054755043227664E-2</v>
      </c>
      <c r="F103" s="108">
        <f>IF(ISNUMBER(D103), $B118 * E103, "")</f>
        <v>2305.4755043227665</v>
      </c>
      <c r="G103" s="109">
        <v>1805</v>
      </c>
      <c r="H103" s="107">
        <f>IF(ISNUMBER(G103), (G103 - $B103) / $B103, "")</f>
        <v>4.0345821325648415E-2</v>
      </c>
      <c r="I103" s="110">
        <f>IF(ISNUMBER(G103), $B118 * H103, "")</f>
        <v>4034.5821325648417</v>
      </c>
      <c r="J103" s="106">
        <v>1795</v>
      </c>
      <c r="K103" s="107">
        <f>IF(ISNUMBER(J103), (J103 - $B103) / $B103, "")</f>
        <v>3.4582132564841501E-2</v>
      </c>
      <c r="L103" s="108">
        <f>IF(ISNUMBER(J103), $B118 * K103, "")</f>
        <v>3458.21325648415</v>
      </c>
      <c r="M103" s="109">
        <v>1860</v>
      </c>
      <c r="N103" s="107">
        <f>IF(ISNUMBER(M103), (M103 - $B103) / $B103, "")</f>
        <v>7.2046109510086456E-2</v>
      </c>
      <c r="O103" s="108">
        <f>IF(ISNUMBER(M103), $B118 * N103, "")</f>
        <v>7204.6109510086453</v>
      </c>
      <c r="Q103" s="275"/>
      <c r="R103" s="275"/>
      <c r="S103" s="275"/>
    </row>
    <row r="104" spans="1:19" ht="17.25" thickBot="1">
      <c r="A104" s="125" t="s">
        <v>174</v>
      </c>
      <c r="B104" s="126">
        <v>446</v>
      </c>
      <c r="C104" s="77">
        <v>4.5045045000000001E-3</v>
      </c>
      <c r="D104" s="15">
        <v>456</v>
      </c>
      <c r="E104" s="32">
        <f t="shared" ref="E104:E107" si="50">IF(ISNUMBER(D104), (D104 - $B104) / $B104, "")</f>
        <v>2.2421524663677129E-2</v>
      </c>
      <c r="F104" s="18">
        <f>IF(ISNUMBER(D104), $B118 * E104, "")</f>
        <v>2242.1524663677128</v>
      </c>
      <c r="G104" s="31">
        <v>457</v>
      </c>
      <c r="H104" s="32">
        <f t="shared" ref="H104:H107" si="51">IF(ISNUMBER(G104), (G104 - $B104) / $B104, "")</f>
        <v>2.4663677130044841E-2</v>
      </c>
      <c r="I104" s="101">
        <f>IF(ISNUMBER(G104), $B118 * H104, "")</f>
        <v>2466.3677130044844</v>
      </c>
      <c r="J104" s="15">
        <v>469</v>
      </c>
      <c r="K104" s="32">
        <f t="shared" ref="K104:K107" si="52">IF(ISNUMBER(J104), (J104 - $B104) / $B104, "")</f>
        <v>5.1569506726457402E-2</v>
      </c>
      <c r="L104" s="18">
        <f>IF(ISNUMBER(J104), $B118 * K104, "")</f>
        <v>5156.9506726457403</v>
      </c>
      <c r="M104" s="31">
        <v>476</v>
      </c>
      <c r="N104" s="32">
        <f t="shared" ref="N104:N107" si="53">IF(ISNUMBER(M104), (M104 - $B104) / $B104, "")</f>
        <v>6.726457399103139E-2</v>
      </c>
      <c r="O104" s="18">
        <f>IF(ISNUMBER(M104), $B118 * N104, "")</f>
        <v>6726.4573991031393</v>
      </c>
      <c r="Q104" s="275"/>
      <c r="R104" s="275"/>
      <c r="S104" s="275"/>
    </row>
    <row r="105" spans="1:19" ht="17.25" thickBot="1">
      <c r="A105" s="125" t="s">
        <v>96</v>
      </c>
      <c r="B105" s="126">
        <v>8390</v>
      </c>
      <c r="C105" s="77">
        <v>-2.9708853E-3</v>
      </c>
      <c r="D105" s="15">
        <v>9470</v>
      </c>
      <c r="E105" s="32">
        <f t="shared" si="50"/>
        <v>0.12872467222884387</v>
      </c>
      <c r="F105" s="18">
        <f>IF(ISNUMBER(D105), $B118 * E105, "")</f>
        <v>12872.467222884387</v>
      </c>
      <c r="G105" s="31">
        <v>9335</v>
      </c>
      <c r="H105" s="32">
        <f t="shared" si="51"/>
        <v>0.11263408820023837</v>
      </c>
      <c r="I105" s="101">
        <f>IF(ISNUMBER(G105), $B118 * H105, "")</f>
        <v>11263.408820023837</v>
      </c>
      <c r="J105" s="15">
        <v>9175</v>
      </c>
      <c r="K105" s="32">
        <f t="shared" si="52"/>
        <v>9.3563766388557804E-2</v>
      </c>
      <c r="L105" s="18">
        <f>IF(ISNUMBER(J105), $B118 * K105, "")</f>
        <v>9356.3766388557797</v>
      </c>
      <c r="M105" s="31">
        <v>8690</v>
      </c>
      <c r="N105" s="32">
        <f t="shared" si="53"/>
        <v>3.5756853396901073E-2</v>
      </c>
      <c r="O105" s="18">
        <f>IF(ISNUMBER(M105), $B118 * N105, "")</f>
        <v>3575.6853396901074</v>
      </c>
      <c r="Q105" s="275"/>
      <c r="R105" s="275"/>
      <c r="S105" s="275"/>
    </row>
    <row r="106" spans="1:19" ht="17.25" thickBot="1">
      <c r="A106" s="125" t="s">
        <v>178</v>
      </c>
      <c r="B106" s="126">
        <v>19.3</v>
      </c>
      <c r="C106" s="77">
        <v>-1.0256410299999999E-2</v>
      </c>
      <c r="D106" s="15">
        <v>19.5</v>
      </c>
      <c r="E106" s="32">
        <f t="shared" si="50"/>
        <v>1.0362694300518097E-2</v>
      </c>
      <c r="F106" s="18">
        <f>IF(ISNUMBER(D106), $B118 * E106, "")</f>
        <v>1036.2694300518096</v>
      </c>
      <c r="G106" s="31">
        <v>19.7</v>
      </c>
      <c r="H106" s="32">
        <f t="shared" si="51"/>
        <v>2.0725388601036194E-2</v>
      </c>
      <c r="I106" s="101">
        <f>IF(ISNUMBER(G106), $B118 * H106, "")</f>
        <v>2072.5388601036193</v>
      </c>
      <c r="J106" s="15">
        <v>19.600000000000001</v>
      </c>
      <c r="K106" s="32">
        <f t="shared" si="52"/>
        <v>1.5544041450777238E-2</v>
      </c>
      <c r="L106" s="18">
        <f>IF(ISNUMBER(J106), $B118 * K106, "")</f>
        <v>1554.4041450777238</v>
      </c>
      <c r="M106" s="31">
        <v>20</v>
      </c>
      <c r="N106" s="32">
        <f t="shared" si="53"/>
        <v>3.6269430051813434E-2</v>
      </c>
      <c r="O106" s="18">
        <f>IF(ISNUMBER(M106), $B118 * N106, "")</f>
        <v>3626.9430051813433</v>
      </c>
      <c r="Q106" s="33"/>
      <c r="R106" s="33"/>
    </row>
    <row r="107" spans="1:19" ht="17.25" thickBot="1">
      <c r="A107" s="130" t="s">
        <v>49</v>
      </c>
      <c r="B107" s="131">
        <v>54171000</v>
      </c>
      <c r="C107" s="79">
        <v>-1.64675551E-2</v>
      </c>
      <c r="D107" s="24">
        <v>54480000</v>
      </c>
      <c r="E107" s="25">
        <f t="shared" si="50"/>
        <v>5.7041590518912329E-3</v>
      </c>
      <c r="F107" s="104">
        <f>IF(ISNUMBER(D107), $B118 * E107, "")</f>
        <v>570.41590518912335</v>
      </c>
      <c r="G107" s="102">
        <v>55252000</v>
      </c>
      <c r="H107" s="25">
        <f t="shared" si="51"/>
        <v>1.9955326650791014E-2</v>
      </c>
      <c r="I107" s="103">
        <f>IF(ISNUMBER(G107), $B118 * H107, "")</f>
        <v>1995.5326650791014</v>
      </c>
      <c r="J107" s="24">
        <v>55430000</v>
      </c>
      <c r="K107" s="25">
        <f t="shared" si="52"/>
        <v>2.3241217625666871E-2</v>
      </c>
      <c r="L107" s="104">
        <f>IF(ISNUMBER(J107), $B118 * K107, "")</f>
        <v>2324.1217625666873</v>
      </c>
      <c r="M107" s="102">
        <v>56294000</v>
      </c>
      <c r="N107" s="25">
        <f t="shared" si="53"/>
        <v>3.9190710896974394E-2</v>
      </c>
      <c r="O107" s="104">
        <f>IF(ISNUMBER(M107), $B118 * N107, "")</f>
        <v>3919.0710896974392</v>
      </c>
      <c r="Q107" s="284"/>
      <c r="R107" s="285"/>
      <c r="S107" s="286"/>
    </row>
    <row r="108" spans="1:19">
      <c r="A108" s="123" t="s">
        <v>188</v>
      </c>
      <c r="B108" s="124">
        <v>14.7</v>
      </c>
      <c r="C108" s="76">
        <v>-2.6490066199999999E-2</v>
      </c>
      <c r="D108" s="13">
        <v>14.2</v>
      </c>
      <c r="E108" s="14">
        <f>IF(ISNUMBER(D108), (D108 - $B108) / $B108, "")</f>
        <v>-3.4013605442176874E-2</v>
      </c>
      <c r="F108" s="16">
        <f>IF(ISNUMBER(D108), $B118 * E108, "")</f>
        <v>-3401.3605442176872</v>
      </c>
      <c r="G108" s="29">
        <v>14.6</v>
      </c>
      <c r="H108" s="14">
        <f>IF(ISNUMBER(G108), (G108 - $B108) / $B108, "")</f>
        <v>-6.8027210884353505E-3</v>
      </c>
      <c r="I108" s="100">
        <f>IF(ISNUMBER(G108), $B118 * H108, "")</f>
        <v>-680.27210884353508</v>
      </c>
      <c r="J108" s="13">
        <v>14.5</v>
      </c>
      <c r="K108" s="14">
        <f>IF(ISNUMBER(J108), (J108 - $B108) / $B108, "")</f>
        <v>-1.3605442176870701E-2</v>
      </c>
      <c r="L108" s="16">
        <f>IF(ISNUMBER(J108), $B118 * K108, "")</f>
        <v>-1360.5442176870702</v>
      </c>
      <c r="M108" s="29">
        <v>14.5</v>
      </c>
      <c r="N108" s="14">
        <f>IF(ISNUMBER(M108), (M108 - $B108) / $B108, "")</f>
        <v>-1.3605442176870701E-2</v>
      </c>
      <c r="O108" s="16">
        <f>IF(ISNUMBER(M108), $B118 * N108, "")</f>
        <v>-1360.5442176870702</v>
      </c>
      <c r="Q108" s="287"/>
      <c r="R108" s="288"/>
      <c r="S108" s="289"/>
    </row>
    <row r="109" spans="1:19" ht="17.25" thickBot="1">
      <c r="A109" s="125" t="s">
        <v>134</v>
      </c>
      <c r="B109" s="126">
        <v>41630</v>
      </c>
      <c r="C109" s="77">
        <v>-2.93774773E-2</v>
      </c>
      <c r="D109" s="15">
        <v>42930</v>
      </c>
      <c r="E109" s="32">
        <f t="shared" ref="E109:E112" si="54">IF(ISNUMBER(D109), (D109 - $B109) / $B109, "")</f>
        <v>3.1227480182560653E-2</v>
      </c>
      <c r="F109" s="18">
        <f>IF(ISNUMBER(D109), $B118 * E109, "")</f>
        <v>3122.7480182560653</v>
      </c>
      <c r="G109" s="31">
        <v>44610</v>
      </c>
      <c r="H109" s="32">
        <f t="shared" ref="H109:H112" si="55">IF(ISNUMBER(G109), (G109 - $B109) / $B109, "")</f>
        <v>7.1582993033869807E-2</v>
      </c>
      <c r="I109" s="101">
        <f>IF(ISNUMBER(G109), $B118 * H109, "")</f>
        <v>7158.2993033869807</v>
      </c>
      <c r="J109" s="15">
        <v>44100</v>
      </c>
      <c r="K109" s="32">
        <f t="shared" ref="K109:K112" si="56">IF(ISNUMBER(J109), (J109 - $B109) / $B109, "")</f>
        <v>5.933221234686524E-2</v>
      </c>
      <c r="L109" s="18">
        <f>IF(ISNUMBER(J109), $B118 * K109, "")</f>
        <v>5933.2212346865244</v>
      </c>
      <c r="M109" s="31">
        <v>45470</v>
      </c>
      <c r="N109" s="32">
        <f t="shared" ref="N109:N112" si="57">IF(ISNUMBER(M109), (M109 - $B109) / $B109, "")</f>
        <v>9.2241172231563778E-2</v>
      </c>
      <c r="O109" s="18">
        <f>IF(ISNUMBER(M109), $B118 * N109, "")</f>
        <v>9224.1172231563778</v>
      </c>
      <c r="Q109" s="290"/>
      <c r="R109" s="291"/>
      <c r="S109" s="292"/>
    </row>
    <row r="110" spans="1:19" ht="17.25" thickBot="1">
      <c r="A110" s="125" t="s">
        <v>78</v>
      </c>
      <c r="B110" s="126">
        <v>750900</v>
      </c>
      <c r="C110" s="77">
        <v>-3.1471688400000003E-2</v>
      </c>
      <c r="D110" s="15">
        <v>741600</v>
      </c>
      <c r="E110" s="32">
        <f t="shared" si="54"/>
        <v>-1.2385137834598482E-2</v>
      </c>
      <c r="F110" s="18">
        <f>IF(ISNUMBER(D110), $B118 * E110, "")</f>
        <v>-1238.5137834598481</v>
      </c>
      <c r="G110" s="31">
        <v>748600</v>
      </c>
      <c r="H110" s="32">
        <f t="shared" si="55"/>
        <v>-3.062991077373818E-3</v>
      </c>
      <c r="I110" s="101">
        <f>IF(ISNUMBER(G110), $B118 * H110, "")</f>
        <v>-306.2991077373818</v>
      </c>
      <c r="J110" s="15">
        <v>750800</v>
      </c>
      <c r="K110" s="32">
        <f t="shared" si="56"/>
        <v>-1.3317352510320947E-4</v>
      </c>
      <c r="L110" s="18">
        <f>IF(ISNUMBER(J110), $B118 * K110, "")</f>
        <v>-13.317352510320948</v>
      </c>
      <c r="M110" s="31">
        <v>766500</v>
      </c>
      <c r="N110" s="32">
        <f t="shared" si="57"/>
        <v>2.0775069916100678E-2</v>
      </c>
      <c r="O110" s="18">
        <f>IF(ISNUMBER(M110), $B118 * N110, "")</f>
        <v>2077.5069916100679</v>
      </c>
      <c r="Q110" s="275"/>
      <c r="R110" s="275"/>
      <c r="S110" s="275"/>
    </row>
    <row r="111" spans="1:19" ht="17.25" thickBot="1">
      <c r="A111" s="125" t="s">
        <v>51</v>
      </c>
      <c r="B111" s="126">
        <v>386</v>
      </c>
      <c r="C111" s="77">
        <v>-3.2581453599999997E-2</v>
      </c>
      <c r="D111" s="15">
        <v>384</v>
      </c>
      <c r="E111" s="32">
        <f t="shared" si="54"/>
        <v>-5.1813471502590676E-3</v>
      </c>
      <c r="F111" s="18">
        <f>IF(ISNUMBER(D111), $B118 * E111, "")</f>
        <v>-518.13471502590676</v>
      </c>
      <c r="G111" s="31">
        <v>385</v>
      </c>
      <c r="H111" s="32">
        <f t="shared" si="55"/>
        <v>-2.5906735751295338E-3</v>
      </c>
      <c r="I111" s="101">
        <f>IF(ISNUMBER(G111), $B118 * H111, "")</f>
        <v>-259.06735751295338</v>
      </c>
      <c r="J111" s="15">
        <v>387</v>
      </c>
      <c r="K111" s="32">
        <f t="shared" si="56"/>
        <v>2.5906735751295338E-3</v>
      </c>
      <c r="L111" s="18">
        <f>IF(ISNUMBER(J111), $B118 * K111, "")</f>
        <v>259.06735751295338</v>
      </c>
      <c r="M111" s="31">
        <v>389</v>
      </c>
      <c r="N111" s="32">
        <f t="shared" si="57"/>
        <v>7.7720207253886009E-3</v>
      </c>
      <c r="O111" s="18">
        <f>IF(ISNUMBER(M111), $B118 * N111, "")</f>
        <v>777.20207253886008</v>
      </c>
      <c r="Q111" s="270"/>
      <c r="R111" s="270"/>
      <c r="S111" s="270"/>
    </row>
    <row r="112" spans="1:19" ht="17.25" thickBot="1">
      <c r="A112" s="127" t="s">
        <v>94</v>
      </c>
      <c r="B112" s="128">
        <v>3928000</v>
      </c>
      <c r="C112" s="78">
        <v>-3.5126504500000003E-2</v>
      </c>
      <c r="D112" s="20">
        <v>3966000</v>
      </c>
      <c r="E112" s="21">
        <f t="shared" si="54"/>
        <v>9.674134419551934E-3</v>
      </c>
      <c r="F112" s="22">
        <f>IF(ISNUMBER(D112), $B118 * E112, "")</f>
        <v>967.41344195519343</v>
      </c>
      <c r="G112" s="30">
        <v>4013000</v>
      </c>
      <c r="H112" s="21">
        <f t="shared" si="55"/>
        <v>2.1639511201629328E-2</v>
      </c>
      <c r="I112" s="105">
        <f>IF(ISNUMBER(G112), $B118 * H112, "")</f>
        <v>2163.951120162933</v>
      </c>
      <c r="J112" s="20">
        <v>4018000</v>
      </c>
      <c r="K112" s="21">
        <f t="shared" si="56"/>
        <v>2.2912423625254582E-2</v>
      </c>
      <c r="L112" s="22">
        <f>IF(ISNUMBER(J112), $B118 * K112, "")</f>
        <v>2291.2423625254582</v>
      </c>
      <c r="M112" s="30">
        <v>4059000</v>
      </c>
      <c r="N112" s="21">
        <f t="shared" si="57"/>
        <v>3.3350305498981672E-2</v>
      </c>
      <c r="O112" s="22">
        <f>IF(ISNUMBER(M112), $B118 * N112, "")</f>
        <v>3335.030549898167</v>
      </c>
      <c r="Q112" s="270"/>
      <c r="R112" s="270"/>
      <c r="S112" s="270"/>
    </row>
    <row r="113" spans="1:19" ht="17.25" thickBot="1">
      <c r="A113" s="125" t="s">
        <v>84</v>
      </c>
      <c r="B113" s="129">
        <v>5610</v>
      </c>
      <c r="C113" s="80">
        <v>-3.9383561599999999E-2</v>
      </c>
      <c r="D113" s="106">
        <v>5780</v>
      </c>
      <c r="E113" s="107">
        <f>IF(ISNUMBER(D113), (D113 - $B113) / $B113, "")</f>
        <v>3.0303030303030304E-2</v>
      </c>
      <c r="F113" s="108">
        <f>IF(ISNUMBER(D113), $B118 * E113, "")</f>
        <v>3030.3030303030305</v>
      </c>
      <c r="G113" s="109">
        <v>5775</v>
      </c>
      <c r="H113" s="107">
        <f>IF(ISNUMBER(G113), (G113 - $B113) / $B113, "")</f>
        <v>2.9411764705882353E-2</v>
      </c>
      <c r="I113" s="110">
        <f>IF(ISNUMBER(G113), $B118 * H113, "")</f>
        <v>2941.1764705882351</v>
      </c>
      <c r="J113" s="106">
        <v>5775</v>
      </c>
      <c r="K113" s="107">
        <f>IF(ISNUMBER(J113), (J113 - $B113) / $B113, "")</f>
        <v>2.9411764705882353E-2</v>
      </c>
      <c r="L113" s="108">
        <f>IF(ISNUMBER(J113), $B118 * K113, "")</f>
        <v>2941.1764705882351</v>
      </c>
      <c r="M113" s="109">
        <v>5825</v>
      </c>
      <c r="N113" s="107">
        <f>IF(ISNUMBER(M113), (M113 - $B113) / $B113, "")</f>
        <v>3.8324420677361852E-2</v>
      </c>
      <c r="O113" s="108">
        <f>IF(ISNUMBER(M113), $B118 * N113, "")</f>
        <v>3832.442067736185</v>
      </c>
      <c r="Q113" s="275"/>
      <c r="R113" s="275"/>
      <c r="S113" s="275"/>
    </row>
    <row r="114" spans="1:19" ht="17.25" thickBot="1">
      <c r="A114" s="125" t="s">
        <v>100</v>
      </c>
      <c r="B114" s="126">
        <v>66860</v>
      </c>
      <c r="C114" s="77">
        <v>-3.9643780500000003E-2</v>
      </c>
      <c r="D114" s="15">
        <v>67220</v>
      </c>
      <c r="E114" s="32">
        <f t="shared" ref="E114:E117" si="58">IF(ISNUMBER(D114), (D114 - $B114) / $B114, "")</f>
        <v>5.3843852826802275E-3</v>
      </c>
      <c r="F114" s="18">
        <f>IF(ISNUMBER(D114), $B118 * E114, "")</f>
        <v>538.43852826802276</v>
      </c>
      <c r="G114" s="31">
        <v>67650</v>
      </c>
      <c r="H114" s="32">
        <f t="shared" ref="H114:H117" si="59">IF(ISNUMBER(G114), (G114 - $B114) / $B114, "")</f>
        <v>1.1815734370326054E-2</v>
      </c>
      <c r="I114" s="101">
        <f>IF(ISNUMBER(G114), $B118 * H114, "")</f>
        <v>1181.5734370326054</v>
      </c>
      <c r="J114" s="15">
        <v>67650</v>
      </c>
      <c r="K114" s="32">
        <f t="shared" ref="K114:K117" si="60">IF(ISNUMBER(J114), (J114 - $B114) / $B114, "")</f>
        <v>1.1815734370326054E-2</v>
      </c>
      <c r="L114" s="18">
        <f>IF(ISNUMBER(J114), $B118 * K114, "")</f>
        <v>1181.5734370326054</v>
      </c>
      <c r="M114" s="31">
        <v>68600</v>
      </c>
      <c r="N114" s="32">
        <f t="shared" ref="N114:N117" si="61">IF(ISNUMBER(M114), (M114 - $B114) / $B114, "")</f>
        <v>2.6024528866287765E-2</v>
      </c>
      <c r="O114" s="18">
        <f>IF(ISNUMBER(M114), $B118 * N114, "")</f>
        <v>2602.4528866287765</v>
      </c>
      <c r="Q114" s="275"/>
      <c r="R114" s="275"/>
      <c r="S114" s="275"/>
    </row>
    <row r="115" spans="1:19" ht="17.25" thickBot="1">
      <c r="A115" s="125" t="s">
        <v>254</v>
      </c>
      <c r="B115" s="126">
        <v>392</v>
      </c>
      <c r="C115" s="77">
        <v>-4.1564792199999999E-2</v>
      </c>
      <c r="D115" s="15">
        <v>396</v>
      </c>
      <c r="E115" s="32">
        <f t="shared" si="58"/>
        <v>1.020408163265306E-2</v>
      </c>
      <c r="F115" s="18">
        <f>IF(ISNUMBER(D115), $B118 * E115, "")</f>
        <v>1020.408163265306</v>
      </c>
      <c r="G115" s="31">
        <v>404</v>
      </c>
      <c r="H115" s="32">
        <f t="shared" si="59"/>
        <v>3.0612244897959183E-2</v>
      </c>
      <c r="I115" s="101">
        <f>IF(ISNUMBER(G115), $B118 * H115, "")</f>
        <v>3061.2244897959181</v>
      </c>
      <c r="J115" s="15">
        <v>404</v>
      </c>
      <c r="K115" s="32">
        <f t="shared" si="60"/>
        <v>3.0612244897959183E-2</v>
      </c>
      <c r="L115" s="18">
        <f>IF(ISNUMBER(J115), $B118 * K115, "")</f>
        <v>3061.2244897959181</v>
      </c>
      <c r="M115" s="31">
        <v>404</v>
      </c>
      <c r="N115" s="32">
        <f t="shared" si="61"/>
        <v>3.0612244897959183E-2</v>
      </c>
      <c r="O115" s="18">
        <f>IF(ISNUMBER(M115), $B118 * N115, "")</f>
        <v>3061.2244897959181</v>
      </c>
      <c r="Q115" s="275"/>
      <c r="R115" s="275"/>
      <c r="S115" s="275"/>
    </row>
    <row r="116" spans="1:19">
      <c r="A116" s="125" t="s">
        <v>182</v>
      </c>
      <c r="B116" s="126">
        <v>68340</v>
      </c>
      <c r="C116" s="77">
        <v>-4.3259134800000001E-2</v>
      </c>
      <c r="D116" s="15">
        <v>69370</v>
      </c>
      <c r="E116" s="32">
        <f t="shared" si="58"/>
        <v>1.5071700321919812E-2</v>
      </c>
      <c r="F116" s="18">
        <f>IF(ISNUMBER(D116), $B118 * E116, "")</f>
        <v>1507.1700321919811</v>
      </c>
      <c r="G116" s="31">
        <v>69800</v>
      </c>
      <c r="H116" s="32">
        <f t="shared" si="59"/>
        <v>2.1363769388352355E-2</v>
      </c>
      <c r="I116" s="101">
        <f>IF(ISNUMBER(G116), $B118 * H116, "")</f>
        <v>2136.3769388352357</v>
      </c>
      <c r="J116" s="15">
        <v>69780</v>
      </c>
      <c r="K116" s="32">
        <f t="shared" si="60"/>
        <v>2.1071115013169446E-2</v>
      </c>
      <c r="L116" s="18">
        <f>IF(ISNUMBER(J116), $B118 * K116, "")</f>
        <v>2107.1115013169447</v>
      </c>
      <c r="M116" s="31">
        <v>71220</v>
      </c>
      <c r="N116" s="32">
        <f t="shared" si="61"/>
        <v>4.2142230026338892E-2</v>
      </c>
      <c r="O116" s="18">
        <f>IF(ISNUMBER(M116), $B118 * N116, "")</f>
        <v>4214.2230026338893</v>
      </c>
      <c r="Q116" s="297"/>
      <c r="R116" s="298"/>
      <c r="S116" s="299"/>
    </row>
    <row r="117" spans="1:19" ht="17.25" thickBot="1">
      <c r="A117" s="130" t="s">
        <v>90</v>
      </c>
      <c r="B117" s="131">
        <v>1280</v>
      </c>
      <c r="C117" s="79">
        <v>-4.4776119400000002E-2</v>
      </c>
      <c r="D117" s="24">
        <v>1290</v>
      </c>
      <c r="E117" s="25">
        <f t="shared" si="58"/>
        <v>7.8125E-3</v>
      </c>
      <c r="F117" s="104">
        <f>IF(ISNUMBER(D117), $B118 * E117, "")</f>
        <v>781.25</v>
      </c>
      <c r="G117" s="102">
        <v>1290</v>
      </c>
      <c r="H117" s="25">
        <f t="shared" si="59"/>
        <v>7.8125E-3</v>
      </c>
      <c r="I117" s="103">
        <f>IF(ISNUMBER(G117), $B118 * H117, "")</f>
        <v>781.25</v>
      </c>
      <c r="J117" s="24">
        <v>1290</v>
      </c>
      <c r="K117" s="25">
        <f t="shared" si="60"/>
        <v>7.8125E-3</v>
      </c>
      <c r="L117" s="104">
        <f>IF(ISNUMBER(J117), $B118 * K117, "")</f>
        <v>781.25</v>
      </c>
      <c r="M117" s="102">
        <v>1300</v>
      </c>
      <c r="N117" s="25">
        <f t="shared" si="61"/>
        <v>1.5625E-2</v>
      </c>
      <c r="O117" s="104">
        <f>IF(ISNUMBER(M117), $B118 * N117, "")</f>
        <v>1562.5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1.3670382481757443E-2</v>
      </c>
      <c r="F118" s="28">
        <f>SUM(F98:F117)</f>
        <v>27340.764963514888</v>
      </c>
      <c r="G118" s="26" t="s">
        <v>271</v>
      </c>
      <c r="H118" s="27">
        <f>IF(COUNT(H98:H117), SUM(H98:H117) / COUNT(H98:H117), 0)</f>
        <v>2.2414243437712127E-2</v>
      </c>
      <c r="I118" s="28">
        <f>SUM(I98:I117)</f>
        <v>44828.486875424256</v>
      </c>
      <c r="J118" s="26" t="s">
        <v>271</v>
      </c>
      <c r="K118" s="27">
        <f>IF(COUNT(K98:K117), SUM(K98:K117) / COUNT(K98:K117), 0)</f>
        <v>2.2323660667195995E-2</v>
      </c>
      <c r="L118" s="28">
        <f>SUM(L98:L117)</f>
        <v>44647.321334391992</v>
      </c>
      <c r="M118" s="26" t="s">
        <v>271</v>
      </c>
      <c r="N118" s="27">
        <f>IF(COUNT(N98:N117), SUM(N98:N117) / COUNT(N98:N117), 0)</f>
        <v>2.8505350602569056E-2</v>
      </c>
      <c r="O118" s="28">
        <f>SUM(O98:O117)</f>
        <v>57010.70120513811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09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2021-09-14(화) 오전 00:00</v>
      </c>
      <c r="C123" s="313"/>
      <c r="D123" s="272" t="str">
        <f>TEXT($G$1, "[$-ko-KR]yyyy-mm-dd(ddd) ") &amp; "오후 14:00"</f>
        <v>2021-09-14(화) 오후 14:00</v>
      </c>
      <c r="E123" s="273"/>
      <c r="F123" s="274"/>
      <c r="G123" s="272" t="str">
        <f>TEXT($G$1, "[$-ko-KR]yyyy-mm-dd(ddd) ") &amp; "오후 19:00"</f>
        <v>2021-09-14(화) 오후 19:00</v>
      </c>
      <c r="H123" s="273"/>
      <c r="I123" s="274"/>
      <c r="J123" s="272" t="str">
        <f>TEXT($G$1, "[$-ko-KR]yyyy-mm-dd(ddd) ") &amp; "오후 21:00"</f>
        <v>2021-09-14(화) 오후 21:00</v>
      </c>
      <c r="K123" s="273"/>
      <c r="L123" s="274"/>
      <c r="M123" s="272" t="str">
        <f>TEXT($G$1+1, "[$-ko-KR]yyyy-mm-dd(ddd) ") &amp; "오전 00:00"</f>
        <v>2021-09-15(수)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0" t="s">
        <v>58</v>
      </c>
      <c r="H124" s="211" t="s">
        <v>268</v>
      </c>
      <c r="I124" s="21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178</v>
      </c>
      <c r="B125" s="124">
        <v>19.3</v>
      </c>
      <c r="C125" s="76">
        <v>-1.0256410299999999E-2</v>
      </c>
      <c r="D125" s="13">
        <v>19.5</v>
      </c>
      <c r="E125" s="14">
        <f>IF(ISNUMBER(D125), (D125 - $B125) / $B125, "")</f>
        <v>1.0362694300518097E-2</v>
      </c>
      <c r="F125" s="16">
        <f>IF(ISNUMBER(D125), $B145 * E125, "")</f>
        <v>1036.2694300518096</v>
      </c>
      <c r="G125" s="29">
        <v>19.7</v>
      </c>
      <c r="H125" s="14">
        <f>IF(ISNUMBER(G125), (G125 - $B125) / $B125, "")</f>
        <v>2.0725388601036194E-2</v>
      </c>
      <c r="I125" s="100">
        <f>IF(ISNUMBER(G125), $B145 * H125, "")</f>
        <v>2072.5388601036193</v>
      </c>
      <c r="J125" s="13">
        <v>19.600000000000001</v>
      </c>
      <c r="K125" s="14">
        <f>IF(ISNUMBER(J125), (J125 - $B125) / $B125, "")</f>
        <v>1.5544041450777238E-2</v>
      </c>
      <c r="L125" s="16">
        <f>IF(ISNUMBER(J125), $B145 * K125, "")</f>
        <v>1554.4041450777238</v>
      </c>
      <c r="M125" s="29">
        <v>20</v>
      </c>
      <c r="N125" s="14">
        <f>IF(ISNUMBER(M125), (M125 - $B125) / $B125, "")</f>
        <v>3.6269430051813434E-2</v>
      </c>
      <c r="O125" s="16">
        <f>IF(ISNUMBER(M125), $B145 * N125, "")</f>
        <v>3626.9430051813433</v>
      </c>
      <c r="Q125" s="270"/>
      <c r="R125" s="270"/>
      <c r="S125" s="270"/>
    </row>
    <row r="126" spans="1:19" ht="17.25" thickBot="1">
      <c r="A126" s="125" t="s">
        <v>188</v>
      </c>
      <c r="B126" s="126">
        <v>14.7</v>
      </c>
      <c r="C126" s="77">
        <v>-2.6490066199999999E-2</v>
      </c>
      <c r="D126" s="15">
        <v>14.2</v>
      </c>
      <c r="E126" s="32">
        <f t="shared" ref="E126:E129" si="62">IF(ISNUMBER(D126), (D126 - $B126) / $B126, "")</f>
        <v>-3.4013605442176874E-2</v>
      </c>
      <c r="F126" s="18">
        <f>IF(ISNUMBER(D126), $B145 * E126, "")</f>
        <v>-3401.3605442176872</v>
      </c>
      <c r="G126" s="31">
        <v>14.6</v>
      </c>
      <c r="H126" s="32">
        <f t="shared" ref="H126:H129" si="63">IF(ISNUMBER(G126), (G126 - $B126) / $B126, "")</f>
        <v>-6.8027210884353505E-3</v>
      </c>
      <c r="I126" s="101">
        <f>IF(ISNUMBER(G126), $B145 * H126, "")</f>
        <v>-680.27210884353508</v>
      </c>
      <c r="J126" s="15">
        <v>14.5</v>
      </c>
      <c r="K126" s="32">
        <f t="shared" ref="K126:K129" si="64">IF(ISNUMBER(J126), (J126 - $B126) / $B126, "")</f>
        <v>-1.3605442176870701E-2</v>
      </c>
      <c r="L126" s="18">
        <f>IF(ISNUMBER(J126), $B145 * K126, "")</f>
        <v>-1360.5442176870702</v>
      </c>
      <c r="M126" s="31">
        <v>14.5</v>
      </c>
      <c r="N126" s="32">
        <f t="shared" ref="N126:N129" si="65">IF(ISNUMBER(M126), (M126 - $B126) / $B126, "")</f>
        <v>-1.3605442176870701E-2</v>
      </c>
      <c r="O126" s="18">
        <f>IF(ISNUMBER(M126), $B145 * N126, "")</f>
        <v>-1360.5442176870702</v>
      </c>
      <c r="Q126" s="270"/>
      <c r="R126" s="270"/>
      <c r="S126" s="270"/>
    </row>
    <row r="127" spans="1:19" ht="17.25" thickBot="1">
      <c r="A127" s="125" t="s">
        <v>240</v>
      </c>
      <c r="B127" s="126">
        <v>68.7</v>
      </c>
      <c r="C127" s="77">
        <v>-5.5020632700000002E-2</v>
      </c>
      <c r="D127" s="15">
        <v>69.7</v>
      </c>
      <c r="E127" s="32">
        <f t="shared" si="62"/>
        <v>1.4556040756914119E-2</v>
      </c>
      <c r="F127" s="18">
        <f>IF(ISNUMBER(D127), $B145 * E127, "")</f>
        <v>1455.6040756914119</v>
      </c>
      <c r="G127" s="31">
        <v>70.2</v>
      </c>
      <c r="H127" s="32">
        <f t="shared" si="63"/>
        <v>2.1834061135371178E-2</v>
      </c>
      <c r="I127" s="101">
        <f>IF(ISNUMBER(G127), $B145 * H127, "")</f>
        <v>2183.406113537118</v>
      </c>
      <c r="J127" s="15">
        <v>70.3</v>
      </c>
      <c r="K127" s="32">
        <f t="shared" si="64"/>
        <v>2.3289665211062509E-2</v>
      </c>
      <c r="L127" s="18">
        <f>IF(ISNUMBER(J127), $B145 * K127, "")</f>
        <v>2328.9665211062511</v>
      </c>
      <c r="M127" s="31">
        <v>71.3</v>
      </c>
      <c r="N127" s="32">
        <f t="shared" si="65"/>
        <v>3.7845705967976623E-2</v>
      </c>
      <c r="O127" s="18">
        <f>IF(ISNUMBER(M127), $B145 * N127, "")</f>
        <v>3784.5705967976623</v>
      </c>
      <c r="Q127" s="275"/>
      <c r="R127" s="275"/>
      <c r="S127" s="275"/>
    </row>
    <row r="128" spans="1:19" ht="17.25" thickBot="1">
      <c r="A128" s="125" t="s">
        <v>98</v>
      </c>
      <c r="B128" s="126">
        <v>4.6900000000000004</v>
      </c>
      <c r="C128" s="77">
        <v>-5.8232931699999997E-2</v>
      </c>
      <c r="D128" s="15">
        <v>4.79</v>
      </c>
      <c r="E128" s="32">
        <f t="shared" si="62"/>
        <v>2.1321961620469006E-2</v>
      </c>
      <c r="F128" s="18">
        <f>IF(ISNUMBER(D128), $B145 * E128, "")</f>
        <v>2132.1961620469006</v>
      </c>
      <c r="G128" s="31">
        <v>4.8600000000000003</v>
      </c>
      <c r="H128" s="32">
        <f t="shared" si="63"/>
        <v>3.6247334754797425E-2</v>
      </c>
      <c r="I128" s="101">
        <f>IF(ISNUMBER(G128), $B145 * H128, "")</f>
        <v>3624.7334754797425</v>
      </c>
      <c r="J128" s="15">
        <v>4.8899999999999997</v>
      </c>
      <c r="K128" s="32">
        <f t="shared" si="64"/>
        <v>4.2643923240938013E-2</v>
      </c>
      <c r="L128" s="18">
        <f>IF(ISNUMBER(J128), $B145 * K128, "")</f>
        <v>4264.3923240938011</v>
      </c>
      <c r="M128" s="31">
        <v>4.8899999999999997</v>
      </c>
      <c r="N128" s="32">
        <f t="shared" si="65"/>
        <v>4.2643923240938013E-2</v>
      </c>
      <c r="O128" s="18">
        <f>IF(ISNUMBER(M128), $B145 * N128, "")</f>
        <v>4264.3923240938011</v>
      </c>
      <c r="Q128" s="275"/>
      <c r="R128" s="275"/>
      <c r="S128" s="275"/>
    </row>
    <row r="129" spans="1:19" ht="17.25" thickBot="1">
      <c r="A129" s="127" t="s">
        <v>216</v>
      </c>
      <c r="B129" s="128">
        <v>11.1</v>
      </c>
      <c r="C129" s="78">
        <v>-5.9322033900000001E-2</v>
      </c>
      <c r="D129" s="20">
        <v>11.3</v>
      </c>
      <c r="E129" s="21">
        <f t="shared" si="62"/>
        <v>1.8018018018018115E-2</v>
      </c>
      <c r="F129" s="22">
        <f>IF(ISNUMBER(D129), $B145 * E129, "")</f>
        <v>1801.8018018018115</v>
      </c>
      <c r="G129" s="30">
        <v>11.4</v>
      </c>
      <c r="H129" s="21">
        <f t="shared" si="63"/>
        <v>2.7027027027027091E-2</v>
      </c>
      <c r="I129" s="105">
        <f>IF(ISNUMBER(G129), $B145 * H129, "")</f>
        <v>2702.7027027027093</v>
      </c>
      <c r="J129" s="20">
        <v>11.3</v>
      </c>
      <c r="K129" s="21">
        <f t="shared" si="64"/>
        <v>1.8018018018018115E-2</v>
      </c>
      <c r="L129" s="22">
        <f>IF(ISNUMBER(J129), $B145 * K129, "")</f>
        <v>1801.8018018018115</v>
      </c>
      <c r="M129" s="30">
        <v>11.4</v>
      </c>
      <c r="N129" s="21">
        <f t="shared" si="65"/>
        <v>2.7027027027027091E-2</v>
      </c>
      <c r="O129" s="22">
        <f>IF(ISNUMBER(M129), $B145 * N129, "")</f>
        <v>2702.7027027027093</v>
      </c>
      <c r="Q129" s="275"/>
      <c r="R129" s="275"/>
      <c r="S129" s="275"/>
    </row>
    <row r="130" spans="1:19" ht="17.25" thickBot="1">
      <c r="A130" s="125" t="s">
        <v>208</v>
      </c>
      <c r="B130" s="129">
        <v>14</v>
      </c>
      <c r="C130" s="80">
        <v>-6.0402684599999999E-2</v>
      </c>
      <c r="D130" s="106">
        <v>14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14.3</v>
      </c>
      <c r="H130" s="107">
        <f>IF(ISNUMBER(G130), (G130 - $B130) / $B130, "")</f>
        <v>2.1428571428571481E-2</v>
      </c>
      <c r="I130" s="110">
        <f>IF(ISNUMBER(G130), $B145 * H130, "")</f>
        <v>2142.8571428571481</v>
      </c>
      <c r="J130" s="106">
        <v>14.3</v>
      </c>
      <c r="K130" s="107">
        <f>IF(ISNUMBER(J130), (J130 - $B130) / $B130, "")</f>
        <v>2.1428571428571481E-2</v>
      </c>
      <c r="L130" s="108">
        <f>IF(ISNUMBER(J130), $B145 * K130, "")</f>
        <v>2142.8571428571481</v>
      </c>
      <c r="M130" s="109">
        <v>14.3</v>
      </c>
      <c r="N130" s="107">
        <f>IF(ISNUMBER(M130), (M130 - $B130) / $B130, "")</f>
        <v>2.1428571428571481E-2</v>
      </c>
      <c r="O130" s="108">
        <f>IF(ISNUMBER(M130), $B145 * N130, "")</f>
        <v>2142.8571428571481</v>
      </c>
      <c r="Q130" s="275"/>
      <c r="R130" s="275"/>
      <c r="S130" s="275"/>
    </row>
    <row r="131" spans="1:19" ht="17.25" thickBot="1">
      <c r="A131" s="125" t="s">
        <v>190</v>
      </c>
      <c r="B131" s="126">
        <v>17.8</v>
      </c>
      <c r="C131" s="77">
        <v>-7.2916666699999994E-2</v>
      </c>
      <c r="D131" s="15">
        <v>18</v>
      </c>
      <c r="E131" s="32">
        <f t="shared" ref="E131:E134" si="66">IF(ISNUMBER(D131), (D131 - $B131) / $B131, "")</f>
        <v>1.1235955056179735E-2</v>
      </c>
      <c r="F131" s="18">
        <f>IF(ISNUMBER(D131), $B145 * E131, "")</f>
        <v>1123.5955056179735</v>
      </c>
      <c r="G131" s="31">
        <v>18.2</v>
      </c>
      <c r="H131" s="32">
        <f t="shared" ref="H131:H134" si="67">IF(ISNUMBER(G131), (G131 - $B131) / $B131, "")</f>
        <v>2.247191011235947E-2</v>
      </c>
      <c r="I131" s="101">
        <f>IF(ISNUMBER(G131), $B145 * H131, "")</f>
        <v>2247.1910112359469</v>
      </c>
      <c r="J131" s="15">
        <v>18.3</v>
      </c>
      <c r="K131" s="32">
        <f t="shared" ref="K131:K134" si="68">IF(ISNUMBER(J131), (J131 - $B131) / $B131, "")</f>
        <v>2.8089887640449437E-2</v>
      </c>
      <c r="L131" s="18">
        <f>IF(ISNUMBER(J131), $B145 * K131, "")</f>
        <v>2808.9887640449438</v>
      </c>
      <c r="M131" s="31">
        <v>18.5</v>
      </c>
      <c r="N131" s="32">
        <f t="shared" ref="N131:N134" si="69">IF(ISNUMBER(M131), (M131 - $B131) / $B131, "")</f>
        <v>3.9325842696629171E-2</v>
      </c>
      <c r="O131" s="18">
        <f>IF(ISNUMBER(M131), $B145 * N131, "")</f>
        <v>3932.584269662917</v>
      </c>
      <c r="Q131" s="275"/>
      <c r="R131" s="275"/>
      <c r="S131" s="275"/>
    </row>
    <row r="132" spans="1:19" ht="17.25" thickBot="1">
      <c r="A132" s="125" t="s">
        <v>202</v>
      </c>
      <c r="B132" s="126">
        <v>83.6</v>
      </c>
      <c r="C132" s="77">
        <v>-7.4197120699999994E-2</v>
      </c>
      <c r="D132" s="15">
        <v>84.5</v>
      </c>
      <c r="E132" s="32">
        <f t="shared" si="66"/>
        <v>1.0765550239234518E-2</v>
      </c>
      <c r="F132" s="18">
        <f>IF(ISNUMBER(D132), $B145 * E132, "")</f>
        <v>1076.5550239234517</v>
      </c>
      <c r="G132" s="31">
        <v>85.4</v>
      </c>
      <c r="H132" s="32">
        <f t="shared" si="67"/>
        <v>2.1531100478469036E-2</v>
      </c>
      <c r="I132" s="101">
        <f>IF(ISNUMBER(G132), $B145 * H132, "")</f>
        <v>2153.1100478469034</v>
      </c>
      <c r="J132" s="15">
        <v>85.6</v>
      </c>
      <c r="K132" s="32">
        <f t="shared" si="68"/>
        <v>2.3923444976076555E-2</v>
      </c>
      <c r="L132" s="18">
        <f>IF(ISNUMBER(J132), $B145 * K132, "")</f>
        <v>2392.3444976076553</v>
      </c>
      <c r="M132" s="31">
        <v>86.7</v>
      </c>
      <c r="N132" s="32">
        <f t="shared" si="69"/>
        <v>3.7081339712918764E-2</v>
      </c>
      <c r="O132" s="18">
        <f>IF(ISNUMBER(M132), $B145 * N132, "")</f>
        <v>3708.1339712918762</v>
      </c>
      <c r="Q132" s="275"/>
      <c r="R132" s="275"/>
      <c r="S132" s="275"/>
    </row>
    <row r="133" spans="1:19" ht="17.25" thickBot="1">
      <c r="A133" s="125" t="s">
        <v>250</v>
      </c>
      <c r="B133" s="126">
        <v>99.8</v>
      </c>
      <c r="C133" s="77">
        <v>-7.5925925899999996E-2</v>
      </c>
      <c r="D133" s="15">
        <v>103</v>
      </c>
      <c r="E133" s="32">
        <f t="shared" si="66"/>
        <v>3.2064128256513058E-2</v>
      </c>
      <c r="F133" s="18">
        <f>IF(ISNUMBER(D133), $B145 * E133, "")</f>
        <v>3206.4128256513059</v>
      </c>
      <c r="G133" s="31">
        <v>109</v>
      </c>
      <c r="H133" s="32">
        <f t="shared" si="67"/>
        <v>9.2184368737474986E-2</v>
      </c>
      <c r="I133" s="101">
        <f>IF(ISNUMBER(G133), $B145 * H133, "")</f>
        <v>9218.4368737474979</v>
      </c>
      <c r="J133" s="15">
        <v>112</v>
      </c>
      <c r="K133" s="32">
        <f t="shared" si="68"/>
        <v>0.12224448897795595</v>
      </c>
      <c r="L133" s="18">
        <f>IF(ISNUMBER(J133), $B145 * K133, "")</f>
        <v>12224.448897795595</v>
      </c>
      <c r="M133" s="31">
        <v>110</v>
      </c>
      <c r="N133" s="32">
        <f t="shared" si="69"/>
        <v>0.1022044088176353</v>
      </c>
      <c r="O133" s="18">
        <f>IF(ISNUMBER(M133), $B145 * N133, "")</f>
        <v>10220.44088176353</v>
      </c>
      <c r="Q133" s="33"/>
      <c r="R133" s="33"/>
    </row>
    <row r="134" spans="1:19" ht="17.25" thickBot="1">
      <c r="A134" s="130" t="s">
        <v>148</v>
      </c>
      <c r="B134" s="131">
        <v>21.6</v>
      </c>
      <c r="C134" s="79">
        <v>-8.0851063799999998E-2</v>
      </c>
      <c r="D134" s="24">
        <v>21.8</v>
      </c>
      <c r="E134" s="25">
        <f t="shared" si="66"/>
        <v>9.2592592592592258E-3</v>
      </c>
      <c r="F134" s="104">
        <f>IF(ISNUMBER(D134), $B145 * E134, "")</f>
        <v>925.92592592592257</v>
      </c>
      <c r="G134" s="102">
        <v>22.2</v>
      </c>
      <c r="H134" s="25">
        <f t="shared" si="67"/>
        <v>2.7777777777777676E-2</v>
      </c>
      <c r="I134" s="103">
        <f>IF(ISNUMBER(G134), $B145 * H134, "")</f>
        <v>2777.7777777777674</v>
      </c>
      <c r="J134" s="24">
        <v>22.2</v>
      </c>
      <c r="K134" s="25">
        <f t="shared" si="68"/>
        <v>2.7777777777777676E-2</v>
      </c>
      <c r="L134" s="104">
        <f>IF(ISNUMBER(J134), $B145 * K134, "")</f>
        <v>2777.7777777777674</v>
      </c>
      <c r="M134" s="102">
        <v>22.4</v>
      </c>
      <c r="N134" s="25">
        <f t="shared" si="69"/>
        <v>3.7037037037036903E-2</v>
      </c>
      <c r="O134" s="104">
        <f>IF(ISNUMBER(M134), $B145 * N134, "")</f>
        <v>3703.7037037036903</v>
      </c>
      <c r="Q134" s="284"/>
      <c r="R134" s="285"/>
      <c r="S134" s="286"/>
    </row>
    <row r="135" spans="1:19">
      <c r="A135" s="123" t="s">
        <v>234</v>
      </c>
      <c r="B135" s="124">
        <v>82.7</v>
      </c>
      <c r="C135" s="76">
        <v>-8.3148558799999994E-2</v>
      </c>
      <c r="D135" s="13">
        <v>83.5</v>
      </c>
      <c r="E135" s="14">
        <f>IF(ISNUMBER(D135), (D135 - $B135) / $B135, "")</f>
        <v>9.6735187424425283E-3</v>
      </c>
      <c r="F135" s="16">
        <f>IF(ISNUMBER(D135), $B145 * E135, "")</f>
        <v>967.35187424425283</v>
      </c>
      <c r="G135" s="29">
        <v>84.9</v>
      </c>
      <c r="H135" s="14">
        <f>IF(ISNUMBER(G135), (G135 - $B135) / $B135, "")</f>
        <v>2.6602176541717083E-2</v>
      </c>
      <c r="I135" s="100">
        <f>IF(ISNUMBER(G135), $B145 * H135, "")</f>
        <v>2660.2176541717081</v>
      </c>
      <c r="J135" s="13">
        <v>84.6</v>
      </c>
      <c r="K135" s="14">
        <f>IF(ISNUMBER(J135), (J135 - $B135) / $B135, "")</f>
        <v>2.2974607013300983E-2</v>
      </c>
      <c r="L135" s="16">
        <f>IF(ISNUMBER(J135), $B145 * K135, "")</f>
        <v>2297.4607013300983</v>
      </c>
      <c r="M135" s="29">
        <v>85.6</v>
      </c>
      <c r="N135" s="14">
        <f>IF(ISNUMBER(M135), (M135 - $B135) / $B135, "")</f>
        <v>3.5066505441354187E-2</v>
      </c>
      <c r="O135" s="16">
        <f>IF(ISNUMBER(M135), $B145 * N135, "")</f>
        <v>3506.6505441354188</v>
      </c>
      <c r="Q135" s="287"/>
      <c r="R135" s="288"/>
      <c r="S135" s="289"/>
    </row>
    <row r="136" spans="1:19" ht="17.25" thickBot="1">
      <c r="A136" s="125" t="s">
        <v>122</v>
      </c>
      <c r="B136" s="126">
        <v>39</v>
      </c>
      <c r="C136" s="77">
        <v>-8.4507042300000002E-2</v>
      </c>
      <c r="D136" s="15">
        <v>39.4</v>
      </c>
      <c r="E136" s="32">
        <f t="shared" ref="E136:E139" si="70">IF(ISNUMBER(D136), (D136 - $B136) / $B136, "")</f>
        <v>1.025641025641022E-2</v>
      </c>
      <c r="F136" s="18">
        <f>IF(ISNUMBER(D136), $B145 * E136, "")</f>
        <v>1025.641025641022</v>
      </c>
      <c r="G136" s="31">
        <v>39.799999999999997</v>
      </c>
      <c r="H136" s="32">
        <f t="shared" ref="H136:H139" si="71">IF(ISNUMBER(G136), (G136 - $B136) / $B136, "")</f>
        <v>2.051282051282044E-2</v>
      </c>
      <c r="I136" s="101">
        <f>IF(ISNUMBER(G136), $B145 * H136, "")</f>
        <v>2051.282051282044</v>
      </c>
      <c r="J136" s="15">
        <v>39.799999999999997</v>
      </c>
      <c r="K136" s="32">
        <f t="shared" ref="K136:K139" si="72">IF(ISNUMBER(J136), (J136 - $B136) / $B136, "")</f>
        <v>2.051282051282044E-2</v>
      </c>
      <c r="L136" s="18">
        <f>IF(ISNUMBER(J136), $B145 * K136, "")</f>
        <v>2051.282051282044</v>
      </c>
      <c r="M136" s="31">
        <v>39.9</v>
      </c>
      <c r="N136" s="32">
        <f t="shared" ref="N136:N139" si="73">IF(ISNUMBER(M136), (M136 - $B136) / $B136, "")</f>
        <v>2.307692307692304E-2</v>
      </c>
      <c r="O136" s="18">
        <f>IF(ISNUMBER(M136), $B145 * N136, "")</f>
        <v>2307.692307692304</v>
      </c>
      <c r="Q136" s="290"/>
      <c r="R136" s="291"/>
      <c r="S136" s="292"/>
    </row>
    <row r="137" spans="1:19" ht="17.25" thickBot="1">
      <c r="A137" s="125" t="s">
        <v>150</v>
      </c>
      <c r="B137" s="126">
        <v>12.9</v>
      </c>
      <c r="C137" s="77">
        <v>-8.5106382999999994E-2</v>
      </c>
      <c r="D137" s="15">
        <v>13.1</v>
      </c>
      <c r="E137" s="32">
        <f t="shared" si="70"/>
        <v>1.5503875968992192E-2</v>
      </c>
      <c r="F137" s="18">
        <f>IF(ISNUMBER(D137), $B145 * E137, "")</f>
        <v>1550.3875968992193</v>
      </c>
      <c r="G137" s="31">
        <v>13.2</v>
      </c>
      <c r="H137" s="32">
        <f t="shared" si="71"/>
        <v>2.3255813953488289E-2</v>
      </c>
      <c r="I137" s="101">
        <f>IF(ISNUMBER(G137), $B145 * H137, "")</f>
        <v>2325.5813953488287</v>
      </c>
      <c r="J137" s="15">
        <v>13.2</v>
      </c>
      <c r="K137" s="32">
        <f t="shared" si="72"/>
        <v>2.3255813953488289E-2</v>
      </c>
      <c r="L137" s="18">
        <f>IF(ISNUMBER(J137), $B145 * K137, "")</f>
        <v>2325.5813953488287</v>
      </c>
      <c r="M137" s="31">
        <v>13.3</v>
      </c>
      <c r="N137" s="32">
        <f t="shared" si="73"/>
        <v>3.1007751937984523E-2</v>
      </c>
      <c r="O137" s="18">
        <f>IF(ISNUMBER(M137), $B145 * N137, "")</f>
        <v>3100.7751937984522</v>
      </c>
      <c r="Q137" s="275"/>
      <c r="R137" s="275"/>
      <c r="S137" s="275"/>
    </row>
    <row r="138" spans="1:19" ht="17.25" thickBot="1">
      <c r="A138" s="125" t="s">
        <v>210</v>
      </c>
      <c r="B138" s="126">
        <v>14</v>
      </c>
      <c r="C138" s="77">
        <v>-9.0909090900000003E-2</v>
      </c>
      <c r="D138" s="15">
        <v>14.2</v>
      </c>
      <c r="E138" s="32">
        <f t="shared" si="70"/>
        <v>1.4285714285714235E-2</v>
      </c>
      <c r="F138" s="18">
        <f>IF(ISNUMBER(D138), $B145 * E138, "")</f>
        <v>1428.5714285714234</v>
      </c>
      <c r="G138" s="31">
        <v>14.4</v>
      </c>
      <c r="H138" s="32">
        <f t="shared" si="71"/>
        <v>2.8571428571428598E-2</v>
      </c>
      <c r="I138" s="101">
        <f>IF(ISNUMBER(G138), $B145 * H138, "")</f>
        <v>2857.1428571428596</v>
      </c>
      <c r="J138" s="15">
        <v>14.5</v>
      </c>
      <c r="K138" s="32">
        <f t="shared" si="72"/>
        <v>3.5714285714285712E-2</v>
      </c>
      <c r="L138" s="18">
        <f>IF(ISNUMBER(J138), $B145 * K138, "")</f>
        <v>3571.4285714285711</v>
      </c>
      <c r="M138" s="31">
        <v>14.7</v>
      </c>
      <c r="N138" s="32">
        <f t="shared" si="73"/>
        <v>4.9999999999999947E-2</v>
      </c>
      <c r="O138" s="18">
        <f>IF(ISNUMBER(M138), $B145 * N138, "")</f>
        <v>4999.9999999999945</v>
      </c>
      <c r="Q138" s="270"/>
      <c r="R138" s="270"/>
      <c r="S138" s="270"/>
    </row>
    <row r="139" spans="1:19" ht="17.25" thickBot="1">
      <c r="A139" s="127" t="s">
        <v>204</v>
      </c>
      <c r="B139" s="128">
        <v>16.5</v>
      </c>
      <c r="C139" s="78">
        <v>-9.3406593400000001E-2</v>
      </c>
      <c r="D139" s="20">
        <v>16.600000000000001</v>
      </c>
      <c r="E139" s="21">
        <f t="shared" si="70"/>
        <v>6.0606060606061465E-3</v>
      </c>
      <c r="F139" s="22">
        <f>IF(ISNUMBER(D139), $B145 * E139, "")</f>
        <v>606.06060606061465</v>
      </c>
      <c r="G139" s="30">
        <v>16.8</v>
      </c>
      <c r="H139" s="21">
        <f t="shared" si="71"/>
        <v>1.8181818181818226E-2</v>
      </c>
      <c r="I139" s="105">
        <f>IF(ISNUMBER(G139), $B145 * H139, "")</f>
        <v>1818.1818181818226</v>
      </c>
      <c r="J139" s="20">
        <v>17</v>
      </c>
      <c r="K139" s="21">
        <f t="shared" si="72"/>
        <v>3.0303030303030304E-2</v>
      </c>
      <c r="L139" s="22">
        <f>IF(ISNUMBER(J139), $B145 * K139, "")</f>
        <v>3030.3030303030305</v>
      </c>
      <c r="M139" s="30">
        <v>16.899999999999999</v>
      </c>
      <c r="N139" s="21">
        <f t="shared" si="73"/>
        <v>2.4242424242424156E-2</v>
      </c>
      <c r="O139" s="22">
        <f>IF(ISNUMBER(M139), $B145 * N139, "")</f>
        <v>2424.2424242424154</v>
      </c>
      <c r="Q139" s="270"/>
      <c r="R139" s="270"/>
      <c r="S139" s="270"/>
    </row>
    <row r="140" spans="1:19" ht="17.25" thickBot="1">
      <c r="A140" s="125" t="s">
        <v>65</v>
      </c>
      <c r="B140" s="129">
        <v>78.599999999999994</v>
      </c>
      <c r="C140" s="80">
        <v>-0.1017142857</v>
      </c>
      <c r="D140" s="106">
        <v>79.8</v>
      </c>
      <c r="E140" s="107">
        <f>IF(ISNUMBER(D140), (D140 - $B140) / $B140, "")</f>
        <v>1.5267175572519122E-2</v>
      </c>
      <c r="F140" s="108">
        <f>IF(ISNUMBER(D140), $B145 * E140, "")</f>
        <v>1526.7175572519122</v>
      </c>
      <c r="G140" s="109">
        <v>86.2</v>
      </c>
      <c r="H140" s="107">
        <f>IF(ISNUMBER(G140), (G140 - $B140) / $B140, "")</f>
        <v>9.6692111959287647E-2</v>
      </c>
      <c r="I140" s="110">
        <f>IF(ISNUMBER(G140), $B145 * H140, "")</f>
        <v>9669.2111959287649</v>
      </c>
      <c r="J140" s="106">
        <v>86.9</v>
      </c>
      <c r="K140" s="107">
        <f>IF(ISNUMBER(J140), (J140 - $B140) / $B140, "")</f>
        <v>0.10559796437659048</v>
      </c>
      <c r="L140" s="108">
        <f>IF(ISNUMBER(J140), $B145 * K140, "")</f>
        <v>10559.796437659048</v>
      </c>
      <c r="M140" s="109">
        <v>85.6</v>
      </c>
      <c r="N140" s="107">
        <f>IF(ISNUMBER(M140), (M140 - $B140) / $B140, "")</f>
        <v>8.9058524173027995E-2</v>
      </c>
      <c r="O140" s="108">
        <f>IF(ISNUMBER(M140), $B145 * N140, "")</f>
        <v>8905.8524173027999</v>
      </c>
      <c r="Q140" s="275"/>
      <c r="R140" s="275"/>
      <c r="S140" s="275"/>
    </row>
    <row r="141" spans="1:19" ht="17.25" thickBot="1">
      <c r="A141" s="125" t="s">
        <v>72</v>
      </c>
      <c r="B141" s="126">
        <v>27</v>
      </c>
      <c r="C141" s="77">
        <v>-0.1029900332</v>
      </c>
      <c r="D141" s="15">
        <v>27.2</v>
      </c>
      <c r="E141" s="32">
        <f t="shared" ref="E141:E144" si="74">IF(ISNUMBER(D141), (D141 - $B141) / $B141, "")</f>
        <v>7.4074074074073808E-3</v>
      </c>
      <c r="F141" s="18">
        <f>IF(ISNUMBER(D141), $B145 * E141, "")</f>
        <v>740.74074074073803</v>
      </c>
      <c r="G141" s="31">
        <v>27.5</v>
      </c>
      <c r="H141" s="32">
        <f t="shared" ref="H141:H144" si="75">IF(ISNUMBER(G141), (G141 - $B141) / $B141, "")</f>
        <v>1.8518518518518517E-2</v>
      </c>
      <c r="I141" s="101">
        <f>IF(ISNUMBER(G141), $B145 * H141, "")</f>
        <v>1851.8518518518517</v>
      </c>
      <c r="J141" s="15">
        <v>27.4</v>
      </c>
      <c r="K141" s="32">
        <f t="shared" ref="K141:K144" si="76">IF(ISNUMBER(J141), (J141 - $B141) / $B141, "")</f>
        <v>1.4814814814814762E-2</v>
      </c>
      <c r="L141" s="18">
        <f>IF(ISNUMBER(J141), $B145 * K141, "")</f>
        <v>1481.4814814814761</v>
      </c>
      <c r="M141" s="31">
        <v>27.6</v>
      </c>
      <c r="N141" s="32">
        <f t="shared" ref="N141:N144" si="77">IF(ISNUMBER(M141), (M141 - $B141) / $B141, "")</f>
        <v>2.2222222222222275E-2</v>
      </c>
      <c r="O141" s="18">
        <f>IF(ISNUMBER(M141), $B145 * N141, "")</f>
        <v>2222.2222222222276</v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1.0119100609354167E-2</v>
      </c>
      <c r="F145" s="28">
        <f>SUM(F125:F144)</f>
        <v>17202.471035902083</v>
      </c>
      <c r="G145" s="26" t="s">
        <v>271</v>
      </c>
      <c r="H145" s="27">
        <f>IF(COUNT(H125:H144), SUM(H125:H144) / COUNT(H125:H144), 0)</f>
        <v>3.0397618070795766E-2</v>
      </c>
      <c r="I145" s="28">
        <f>SUM(I125:I144)</f>
        <v>51675.950720352805</v>
      </c>
      <c r="J145" s="26" t="s">
        <v>271</v>
      </c>
      <c r="K145" s="27">
        <f>IF(COUNT(K125:K144), SUM(K125:K144) / COUNT(K125:K144), 0)</f>
        <v>3.308986548429925E-2</v>
      </c>
      <c r="L145" s="28">
        <f>SUM(L125:L144)</f>
        <v>56252.77132330872</v>
      </c>
      <c r="M145" s="26" t="s">
        <v>271</v>
      </c>
      <c r="N145" s="27">
        <f>IF(COUNT(N125:N144), SUM(N125:N144) / COUNT(N125:N144), 0)</f>
        <v>3.7760717346918368E-2</v>
      </c>
      <c r="O145" s="28">
        <f>SUM(O125:O144)</f>
        <v>64193.219489761213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09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2021-09-14(화) 오전 00:00</v>
      </c>
      <c r="C150" s="313"/>
      <c r="D150" s="272" t="str">
        <f>TEXT($G$1, "[$-ko-KR]yyyy-mm-dd(ddd) ") &amp; "오후 14:00"</f>
        <v>2021-09-14(화) 오후 14:00</v>
      </c>
      <c r="E150" s="273"/>
      <c r="F150" s="274"/>
      <c r="G150" s="272" t="str">
        <f>TEXT($G$1, "[$-ko-KR]yyyy-mm-dd(ddd) ") &amp; "오후 19:00"</f>
        <v>2021-09-14(화) 오후 19:00</v>
      </c>
      <c r="H150" s="273"/>
      <c r="I150" s="274"/>
      <c r="J150" s="272" t="str">
        <f>TEXT($G$1, "[$-ko-KR]yyyy-mm-dd(ddd) ") &amp; "오후 21:00"</f>
        <v>2021-09-14(화) 오후 21:00</v>
      </c>
      <c r="K150" s="273"/>
      <c r="L150" s="274"/>
      <c r="M150" s="272" t="str">
        <f>TEXT($G$1+1, "[$-ko-KR]yyyy-mm-dd(ddd) ") &amp; "오전 00:00"</f>
        <v>2021-09-15(수)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0" t="s">
        <v>58</v>
      </c>
      <c r="H151" s="211" t="s">
        <v>268</v>
      </c>
      <c r="I151" s="21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124</v>
      </c>
      <c r="B152" s="124">
        <v>586</v>
      </c>
      <c r="C152" s="76">
        <v>-6.0897435899999998E-2</v>
      </c>
      <c r="D152" s="13">
        <v>602</v>
      </c>
      <c r="E152" s="14">
        <f>IF(ISNUMBER(D152), (D152 - $B152) / $B152, "")</f>
        <v>2.7303754266211604E-2</v>
      </c>
      <c r="F152" s="16">
        <f>IF(ISNUMBER(D152), $B172 * E152, "")</f>
        <v>2730.3754266211604</v>
      </c>
      <c r="G152" s="29">
        <v>608</v>
      </c>
      <c r="H152" s="14">
        <f>IF(ISNUMBER(G152), (G152 - $B152) / $B152, "")</f>
        <v>3.7542662116040959E-2</v>
      </c>
      <c r="I152" s="100">
        <f>IF(ISNUMBER(G152), $B172 * H152, "")</f>
        <v>3754.266211604096</v>
      </c>
      <c r="J152" s="13">
        <v>602</v>
      </c>
      <c r="K152" s="14">
        <f>IF(ISNUMBER(J152), (J152 - $B152) / $B152, "")</f>
        <v>2.7303754266211604E-2</v>
      </c>
      <c r="L152" s="16">
        <f>IF(ISNUMBER(J152), $B172 * K152, "")</f>
        <v>2730.3754266211604</v>
      </c>
      <c r="M152" s="29">
        <v>600</v>
      </c>
      <c r="N152" s="14">
        <f>IF(ISNUMBER(M152), (M152 - $B152) / $B152, "")</f>
        <v>2.3890784982935155E-2</v>
      </c>
      <c r="O152" s="16">
        <f>IF(ISNUMBER(M152), $B172 * N152, "")</f>
        <v>2389.0784982935156</v>
      </c>
      <c r="Q152" s="270"/>
      <c r="R152" s="270"/>
      <c r="S152" s="270"/>
    </row>
    <row r="153" spans="1:19" ht="17.25" thickBot="1">
      <c r="A153" s="125" t="s">
        <v>152</v>
      </c>
      <c r="B153" s="126">
        <v>126</v>
      </c>
      <c r="C153" s="77">
        <v>-6.6666666700000002E-2</v>
      </c>
      <c r="D153" s="15">
        <v>130</v>
      </c>
      <c r="E153" s="32">
        <f t="shared" ref="E153:E156" si="78">IF(ISNUMBER(D153), (D153 - $B153) / $B153, "")</f>
        <v>3.1746031746031744E-2</v>
      </c>
      <c r="F153" s="18">
        <f>IF(ISNUMBER(D153), $B172 * E153, "")</f>
        <v>3174.6031746031745</v>
      </c>
      <c r="G153" s="31">
        <v>139</v>
      </c>
      <c r="H153" s="32">
        <f t="shared" ref="H153:H156" si="79">IF(ISNUMBER(G153), (G153 - $B153) / $B153, "")</f>
        <v>0.10317460317460317</v>
      </c>
      <c r="I153" s="101">
        <f>IF(ISNUMBER(G153), $B172 * H153, "")</f>
        <v>10317.460317460316</v>
      </c>
      <c r="J153" s="15">
        <v>142</v>
      </c>
      <c r="K153" s="32">
        <f t="shared" ref="K153:K156" si="80">IF(ISNUMBER(J153), (J153 - $B153) / $B153, "")</f>
        <v>0.12698412698412698</v>
      </c>
      <c r="L153" s="18">
        <f>IF(ISNUMBER(J153), $B172 * K153, "")</f>
        <v>12698.412698412698</v>
      </c>
      <c r="M153" s="31">
        <v>141</v>
      </c>
      <c r="N153" s="32">
        <f t="shared" ref="N153:N156" si="81">IF(ISNUMBER(M153), (M153 - $B153) / $B153, "")</f>
        <v>0.11904761904761904</v>
      </c>
      <c r="O153" s="18">
        <f>IF(ISNUMBER(M153), $B172 * N153, "")</f>
        <v>11904.761904761905</v>
      </c>
      <c r="Q153" s="270"/>
      <c r="R153" s="270"/>
      <c r="S153" s="270"/>
    </row>
    <row r="154" spans="1:19" ht="17.25" thickBot="1">
      <c r="A154" s="125" t="s">
        <v>144</v>
      </c>
      <c r="B154" s="126">
        <v>112</v>
      </c>
      <c r="C154" s="77">
        <v>-6.6666666700000002E-2</v>
      </c>
      <c r="D154" s="15">
        <v>115</v>
      </c>
      <c r="E154" s="32">
        <f t="shared" si="78"/>
        <v>2.6785714285714284E-2</v>
      </c>
      <c r="F154" s="18">
        <f>IF(ISNUMBER(D154), $B172 * E154, "")</f>
        <v>2678.5714285714284</v>
      </c>
      <c r="G154" s="31">
        <v>119</v>
      </c>
      <c r="H154" s="32">
        <f t="shared" si="79"/>
        <v>6.25E-2</v>
      </c>
      <c r="I154" s="101">
        <f>IF(ISNUMBER(G154), $B172 * H154, "")</f>
        <v>6250</v>
      </c>
      <c r="J154" s="15">
        <v>117</v>
      </c>
      <c r="K154" s="32">
        <f t="shared" si="80"/>
        <v>4.4642857142857144E-2</v>
      </c>
      <c r="L154" s="18">
        <f>IF(ISNUMBER(J154), $B172 * K154, "")</f>
        <v>4464.2857142857147</v>
      </c>
      <c r="M154" s="31">
        <v>118</v>
      </c>
      <c r="N154" s="32">
        <f t="shared" si="81"/>
        <v>5.3571428571428568E-2</v>
      </c>
      <c r="O154" s="18">
        <f>IF(ISNUMBER(M154), $B172 * N154, "")</f>
        <v>5357.1428571428569</v>
      </c>
      <c r="Q154" s="275"/>
      <c r="R154" s="275"/>
      <c r="S154" s="275"/>
    </row>
    <row r="155" spans="1:19" ht="17.25" thickBot="1">
      <c r="A155" s="125" t="s">
        <v>138</v>
      </c>
      <c r="B155" s="126">
        <v>357</v>
      </c>
      <c r="C155" s="77">
        <v>-6.7885117499999995E-2</v>
      </c>
      <c r="D155" s="15">
        <v>362</v>
      </c>
      <c r="E155" s="32">
        <f t="shared" si="78"/>
        <v>1.4005602240896359E-2</v>
      </c>
      <c r="F155" s="18">
        <f>IF(ISNUMBER(D155), $B172 * E155, "")</f>
        <v>1400.560224089636</v>
      </c>
      <c r="G155" s="31">
        <v>365</v>
      </c>
      <c r="H155" s="32">
        <f t="shared" si="79"/>
        <v>2.2408963585434174E-2</v>
      </c>
      <c r="I155" s="101">
        <f>IF(ISNUMBER(G155), $B172 * H155, "")</f>
        <v>2240.8963585434176</v>
      </c>
      <c r="J155" s="15">
        <v>366</v>
      </c>
      <c r="K155" s="32">
        <f t="shared" si="80"/>
        <v>2.5210084033613446E-2</v>
      </c>
      <c r="L155" s="18">
        <f>IF(ISNUMBER(J155), $B172 * K155, "")</f>
        <v>2521.0084033613448</v>
      </c>
      <c r="M155" s="31">
        <v>373</v>
      </c>
      <c r="N155" s="32">
        <f t="shared" si="81"/>
        <v>4.4817927170868348E-2</v>
      </c>
      <c r="O155" s="18">
        <f>IF(ISNUMBER(M155), $B172 * N155, "")</f>
        <v>4481.7927170868352</v>
      </c>
      <c r="Q155" s="275"/>
      <c r="R155" s="275"/>
      <c r="S155" s="275"/>
    </row>
    <row r="156" spans="1:19" ht="17.25" thickBot="1">
      <c r="A156" s="127" t="s">
        <v>218</v>
      </c>
      <c r="B156" s="128">
        <v>144</v>
      </c>
      <c r="C156" s="78">
        <v>-7.0967741900000006E-2</v>
      </c>
      <c r="D156" s="20">
        <v>144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6.9444444444444441E-3</v>
      </c>
      <c r="I156" s="105">
        <f>IF(ISNUMBER(G156), $B172 * H156, "")</f>
        <v>694.44444444444446</v>
      </c>
      <c r="J156" s="20">
        <v>145</v>
      </c>
      <c r="K156" s="21">
        <f t="shared" si="80"/>
        <v>6.9444444444444441E-3</v>
      </c>
      <c r="L156" s="22">
        <f>IF(ISNUMBER(J156), $B172 * K156, "")</f>
        <v>694.44444444444446</v>
      </c>
      <c r="M156" s="30">
        <v>145</v>
      </c>
      <c r="N156" s="21">
        <f t="shared" si="81"/>
        <v>6.9444444444444441E-3</v>
      </c>
      <c r="O156" s="22">
        <f>IF(ISNUMBER(M156), $B172 * N156, "")</f>
        <v>694.44444444444446</v>
      </c>
      <c r="Q156" s="275"/>
      <c r="R156" s="275"/>
      <c r="S156" s="275"/>
    </row>
    <row r="157" spans="1:19" ht="17.25" thickBot="1">
      <c r="A157" s="125" t="s">
        <v>80</v>
      </c>
      <c r="B157" s="129">
        <v>895</v>
      </c>
      <c r="C157" s="80">
        <v>-7.5413223099999996E-2</v>
      </c>
      <c r="D157" s="106">
        <v>908</v>
      </c>
      <c r="E157" s="107">
        <f>IF(ISNUMBER(D157), (D157 - $B157) / $B157, "")</f>
        <v>1.452513966480447E-2</v>
      </c>
      <c r="F157" s="108">
        <f>IF(ISNUMBER(D157), $B172 * E157, "")</f>
        <v>1452.5139664804469</v>
      </c>
      <c r="G157" s="109">
        <v>918</v>
      </c>
      <c r="H157" s="107">
        <f>IF(ISNUMBER(G157), (G157 - $B157) / $B157, "")</f>
        <v>2.5698324022346369E-2</v>
      </c>
      <c r="I157" s="110">
        <f>IF(ISNUMBER(G157), $B172 * H157, "")</f>
        <v>2569.8324022346369</v>
      </c>
      <c r="J157" s="106">
        <v>930</v>
      </c>
      <c r="K157" s="107">
        <f>IF(ISNUMBER(J157), (J157 - $B157) / $B157, "")</f>
        <v>3.9106145251396648E-2</v>
      </c>
      <c r="L157" s="108">
        <f>IF(ISNUMBER(J157), $B172 * K157, "")</f>
        <v>3910.6145251396647</v>
      </c>
      <c r="M157" s="109">
        <v>939</v>
      </c>
      <c r="N157" s="107">
        <f>IF(ISNUMBER(M157), (M157 - $B157) / $B157, "")</f>
        <v>4.9162011173184354E-2</v>
      </c>
      <c r="O157" s="108">
        <f>IF(ISNUMBER(M157), $B172 * N157, "")</f>
        <v>4916.2011173184355</v>
      </c>
      <c r="Q157" s="275"/>
      <c r="R157" s="275"/>
      <c r="S157" s="275"/>
    </row>
    <row r="158" spans="1:19" ht="17.25" thickBot="1">
      <c r="A158" s="125" t="s">
        <v>222</v>
      </c>
      <c r="B158" s="126">
        <v>176</v>
      </c>
      <c r="C158" s="77">
        <v>-7.8534031399999996E-2</v>
      </c>
      <c r="D158" s="15">
        <v>178</v>
      </c>
      <c r="E158" s="32">
        <f t="shared" ref="E158:E161" si="82">IF(ISNUMBER(D158), (D158 - $B158) / $B158, "")</f>
        <v>1.1363636363636364E-2</v>
      </c>
      <c r="F158" s="18">
        <f>IF(ISNUMBER(D158), $B172 * E158, "")</f>
        <v>1136.3636363636365</v>
      </c>
      <c r="G158" s="31">
        <v>181</v>
      </c>
      <c r="H158" s="32">
        <f t="shared" ref="H158:H161" si="83">IF(ISNUMBER(G158), (G158 - $B158) / $B158, "")</f>
        <v>2.8409090909090908E-2</v>
      </c>
      <c r="I158" s="101">
        <f>IF(ISNUMBER(G158), $B172 * H158, "")</f>
        <v>2840.909090909091</v>
      </c>
      <c r="J158" s="15">
        <v>182</v>
      </c>
      <c r="K158" s="32">
        <f t="shared" ref="K158:K161" si="84">IF(ISNUMBER(J158), (J158 - $B158) / $B158, "")</f>
        <v>3.4090909090909088E-2</v>
      </c>
      <c r="L158" s="18">
        <f>IF(ISNUMBER(J158), $B172 * K158, "")</f>
        <v>3409.090909090909</v>
      </c>
      <c r="M158" s="31">
        <v>181</v>
      </c>
      <c r="N158" s="32">
        <f t="shared" ref="N158:N161" si="85">IF(ISNUMBER(M158), (M158 - $B158) / $B158, "")</f>
        <v>2.8409090909090908E-2</v>
      </c>
      <c r="O158" s="18">
        <f>IF(ISNUMBER(M158), $B172 * N158, "")</f>
        <v>2840.909090909091</v>
      </c>
      <c r="Q158" s="275"/>
      <c r="R158" s="275"/>
      <c r="S158" s="275"/>
    </row>
    <row r="159" spans="1:19" ht="17.25" thickBot="1">
      <c r="A159" s="125" t="s">
        <v>194</v>
      </c>
      <c r="B159" s="126">
        <v>127</v>
      </c>
      <c r="C159" s="77">
        <v>-7.9710144900000002E-2</v>
      </c>
      <c r="D159" s="15">
        <v>128</v>
      </c>
      <c r="E159" s="32">
        <f t="shared" si="82"/>
        <v>7.874015748031496E-3</v>
      </c>
      <c r="F159" s="18">
        <f>IF(ISNUMBER(D159), $B172 * E159, "")</f>
        <v>787.40157480314963</v>
      </c>
      <c r="G159" s="31">
        <v>128</v>
      </c>
      <c r="H159" s="32">
        <f t="shared" si="83"/>
        <v>7.874015748031496E-3</v>
      </c>
      <c r="I159" s="101">
        <f>IF(ISNUMBER(G159), $B172 * H159, "")</f>
        <v>787.40157480314963</v>
      </c>
      <c r="J159" s="15">
        <v>129</v>
      </c>
      <c r="K159" s="32">
        <f t="shared" si="84"/>
        <v>1.5748031496062992E-2</v>
      </c>
      <c r="L159" s="18">
        <f>IF(ISNUMBER(J159), $B172 * K159, "")</f>
        <v>1574.8031496062993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75"/>
      <c r="R159" s="275"/>
      <c r="S159" s="275"/>
    </row>
    <row r="160" spans="1:19" ht="17.25" thickBot="1">
      <c r="A160" s="125" t="s">
        <v>236</v>
      </c>
      <c r="B160" s="126">
        <v>702</v>
      </c>
      <c r="C160" s="77">
        <v>-8.2352941200000002E-2</v>
      </c>
      <c r="D160" s="15">
        <v>705</v>
      </c>
      <c r="E160" s="32">
        <f t="shared" si="82"/>
        <v>4.2735042735042739E-3</v>
      </c>
      <c r="F160" s="18">
        <f>IF(ISNUMBER(D160), $B172 * E160, "")</f>
        <v>427.35042735042737</v>
      </c>
      <c r="G160" s="31">
        <v>713</v>
      </c>
      <c r="H160" s="32">
        <f t="shared" si="83"/>
        <v>1.5669515669515671E-2</v>
      </c>
      <c r="I160" s="101">
        <f>IF(ISNUMBER(G160), $B172 * H160, "")</f>
        <v>1566.951566951567</v>
      </c>
      <c r="J160" s="15">
        <v>718</v>
      </c>
      <c r="K160" s="32">
        <f t="shared" si="84"/>
        <v>2.2792022792022793E-2</v>
      </c>
      <c r="L160" s="18">
        <f>IF(ISNUMBER(J160), $B172 * K160, "")</f>
        <v>2279.2022792022794</v>
      </c>
      <c r="M160" s="31">
        <v>726</v>
      </c>
      <c r="N160" s="32">
        <f t="shared" si="85"/>
        <v>3.4188034188034191E-2</v>
      </c>
      <c r="O160" s="18">
        <f>IF(ISNUMBER(M160), $B172 * N160, "")</f>
        <v>3418.8034188034189</v>
      </c>
      <c r="Q160" s="33"/>
      <c r="R160" s="33"/>
    </row>
    <row r="161" spans="1:19" ht="17.25" thickBot="1">
      <c r="A161" s="130" t="s">
        <v>130</v>
      </c>
      <c r="B161" s="131">
        <v>155</v>
      </c>
      <c r="C161" s="79">
        <v>-8.28402367E-2</v>
      </c>
      <c r="D161" s="24">
        <v>160</v>
      </c>
      <c r="E161" s="25">
        <f t="shared" si="82"/>
        <v>3.2258064516129031E-2</v>
      </c>
      <c r="F161" s="104">
        <f>IF(ISNUMBER(D161), $B172 * E161, "")</f>
        <v>3225.8064516129029</v>
      </c>
      <c r="G161" s="102">
        <v>162</v>
      </c>
      <c r="H161" s="25">
        <f t="shared" si="83"/>
        <v>4.5161290322580643E-2</v>
      </c>
      <c r="I161" s="103">
        <f>IF(ISNUMBER(G161), $B172 * H161, "")</f>
        <v>4516.1290322580644</v>
      </c>
      <c r="J161" s="24">
        <v>160</v>
      </c>
      <c r="K161" s="25">
        <f t="shared" si="84"/>
        <v>3.2258064516129031E-2</v>
      </c>
      <c r="L161" s="104">
        <f>IF(ISNUMBER(J161), $B172 * K161, "")</f>
        <v>3225.8064516129029</v>
      </c>
      <c r="M161" s="102">
        <v>160</v>
      </c>
      <c r="N161" s="25">
        <f t="shared" si="85"/>
        <v>3.2258064516129031E-2</v>
      </c>
      <c r="O161" s="104">
        <f>IF(ISNUMBER(M161), $B172 * N161, "")</f>
        <v>3225.8064516129029</v>
      </c>
      <c r="Q161" s="284"/>
      <c r="R161" s="285"/>
      <c r="S161" s="286"/>
    </row>
    <row r="162" spans="1:19">
      <c r="A162" s="123" t="s">
        <v>114</v>
      </c>
      <c r="B162" s="124">
        <v>891</v>
      </c>
      <c r="C162" s="76">
        <v>-8.5215605700000002E-2</v>
      </c>
      <c r="D162" s="13">
        <v>914</v>
      </c>
      <c r="E162" s="14">
        <f>IF(ISNUMBER(D162), (D162 - $B162) / $B162, "")</f>
        <v>2.5813692480359147E-2</v>
      </c>
      <c r="F162" s="16">
        <f>IF(ISNUMBER(D162), $B172 * E162, "")</f>
        <v>2581.3692480359146</v>
      </c>
      <c r="G162" s="29">
        <v>923</v>
      </c>
      <c r="H162" s="14">
        <f>IF(ISNUMBER(G162), (G162 - $B162) / $B162, "")</f>
        <v>3.5914702581369251E-2</v>
      </c>
      <c r="I162" s="100">
        <f>IF(ISNUMBER(G162), $B172 * H162, "")</f>
        <v>3591.4702581369252</v>
      </c>
      <c r="J162" s="13">
        <v>918</v>
      </c>
      <c r="K162" s="14">
        <f>IF(ISNUMBER(J162), (J162 - $B162) / $B162, "")</f>
        <v>3.0303030303030304E-2</v>
      </c>
      <c r="L162" s="16">
        <f>IF(ISNUMBER(J162), $B172 * K162, "")</f>
        <v>3030.3030303030305</v>
      </c>
      <c r="M162" s="29">
        <v>932</v>
      </c>
      <c r="N162" s="14">
        <f>IF(ISNUMBER(M162), (M162 - $B162) / $B162, "")</f>
        <v>4.6015712682379348E-2</v>
      </c>
      <c r="O162" s="16">
        <f>IF(ISNUMBER(M162), $B172 * N162, "")</f>
        <v>4601.5712682379344</v>
      </c>
      <c r="Q162" s="287"/>
      <c r="R162" s="288"/>
      <c r="S162" s="289"/>
    </row>
    <row r="163" spans="1:19" ht="17.25" thickBot="1">
      <c r="A163" s="125" t="s">
        <v>166</v>
      </c>
      <c r="B163" s="126">
        <v>216</v>
      </c>
      <c r="C163" s="77">
        <v>-8.8607594900000003E-2</v>
      </c>
      <c r="D163" s="15">
        <v>218</v>
      </c>
      <c r="E163" s="32">
        <f t="shared" ref="E163:E166" si="86">IF(ISNUMBER(D163), (D163 - $B163) / $B163, "")</f>
        <v>9.2592592592592587E-3</v>
      </c>
      <c r="F163" s="18">
        <f>IF(ISNUMBER(D163), $B172 * E163, "")</f>
        <v>925.92592592592587</v>
      </c>
      <c r="G163" s="31">
        <v>222</v>
      </c>
      <c r="H163" s="32">
        <f t="shared" ref="H163:H166" si="87">IF(ISNUMBER(G163), (G163 - $B163) / $B163, "")</f>
        <v>2.7777777777777776E-2</v>
      </c>
      <c r="I163" s="101">
        <f>IF(ISNUMBER(G163), $B172 * H163, "")</f>
        <v>2777.7777777777778</v>
      </c>
      <c r="J163" s="15">
        <v>221</v>
      </c>
      <c r="K163" s="32">
        <f t="shared" ref="K163:K166" si="88">IF(ISNUMBER(J163), (J163 - $B163) / $B163, "")</f>
        <v>2.3148148148148147E-2</v>
      </c>
      <c r="L163" s="18">
        <f>IF(ISNUMBER(J163), $B172 * K163, "")</f>
        <v>2314.8148148148148</v>
      </c>
      <c r="M163" s="31">
        <v>224</v>
      </c>
      <c r="N163" s="32">
        <f t="shared" ref="N163:N166" si="89">IF(ISNUMBER(M163), (M163 - $B163) / $B163, "")</f>
        <v>3.7037037037037035E-2</v>
      </c>
      <c r="O163" s="18">
        <f>IF(ISNUMBER(M163), $B172 * N163, "")</f>
        <v>3703.7037037037035</v>
      </c>
      <c r="Q163" s="290"/>
      <c r="R163" s="291"/>
      <c r="S163" s="292"/>
    </row>
    <row r="164" spans="1:19" ht="17.25" thickBot="1">
      <c r="A164" s="125" t="s">
        <v>220</v>
      </c>
      <c r="B164" s="126">
        <v>225</v>
      </c>
      <c r="C164" s="77">
        <v>-8.9068825899999995E-2</v>
      </c>
      <c r="D164" s="15">
        <v>226</v>
      </c>
      <c r="E164" s="32">
        <f t="shared" si="86"/>
        <v>4.4444444444444444E-3</v>
      </c>
      <c r="F164" s="18">
        <f>IF(ISNUMBER(D164), $B172 * E164, "")</f>
        <v>444.44444444444446</v>
      </c>
      <c r="G164" s="31">
        <v>229</v>
      </c>
      <c r="H164" s="32">
        <f t="shared" si="87"/>
        <v>1.7777777777777778E-2</v>
      </c>
      <c r="I164" s="101">
        <f>IF(ISNUMBER(G164), $B172 * H164, "")</f>
        <v>1777.7777777777778</v>
      </c>
      <c r="J164" s="15">
        <v>231</v>
      </c>
      <c r="K164" s="32">
        <f t="shared" si="88"/>
        <v>2.6666666666666668E-2</v>
      </c>
      <c r="L164" s="18">
        <f>IF(ISNUMBER(J164), $B172 * K164, "")</f>
        <v>2666.666666666667</v>
      </c>
      <c r="M164" s="31">
        <v>231</v>
      </c>
      <c r="N164" s="32">
        <f t="shared" si="89"/>
        <v>2.6666666666666668E-2</v>
      </c>
      <c r="O164" s="18">
        <f>IF(ISNUMBER(M164), $B172 * N164, "")</f>
        <v>2666.666666666667</v>
      </c>
      <c r="Q164" s="275"/>
      <c r="R164" s="275"/>
      <c r="S164" s="275"/>
    </row>
    <row r="165" spans="1:19" ht="17.25" thickBot="1">
      <c r="A165" s="125" t="s">
        <v>200</v>
      </c>
      <c r="B165" s="126">
        <v>205</v>
      </c>
      <c r="C165" s="77">
        <v>-9.2920353999999997E-2</v>
      </c>
      <c r="D165" s="15">
        <v>203</v>
      </c>
      <c r="E165" s="32">
        <f t="shared" si="86"/>
        <v>-9.7560975609756097E-3</v>
      </c>
      <c r="F165" s="18">
        <f>IF(ISNUMBER(D165), $B172 * E165, "")</f>
        <v>-975.60975609756099</v>
      </c>
      <c r="G165" s="31">
        <v>206</v>
      </c>
      <c r="H165" s="32">
        <f t="shared" si="87"/>
        <v>4.8780487804878049E-3</v>
      </c>
      <c r="I165" s="101">
        <f>IF(ISNUMBER(G165), $B172 * H165, "")</f>
        <v>487.80487804878049</v>
      </c>
      <c r="J165" s="15">
        <v>209</v>
      </c>
      <c r="K165" s="32">
        <f t="shared" si="88"/>
        <v>1.9512195121951219E-2</v>
      </c>
      <c r="L165" s="18">
        <f>IF(ISNUMBER(J165), $B172 * K165, "")</f>
        <v>1951.219512195122</v>
      </c>
      <c r="M165" s="31">
        <v>210</v>
      </c>
      <c r="N165" s="32">
        <f t="shared" si="89"/>
        <v>2.4390243902439025E-2</v>
      </c>
      <c r="O165" s="18">
        <f>IF(ISNUMBER(M165), $B172 * N165, "")</f>
        <v>2439.0243902439024</v>
      </c>
      <c r="Q165" s="270"/>
      <c r="R165" s="270"/>
      <c r="S165" s="270"/>
    </row>
    <row r="166" spans="1:19" ht="17.25" thickBot="1">
      <c r="A166" s="127" t="s">
        <v>110</v>
      </c>
      <c r="B166" s="128">
        <v>173</v>
      </c>
      <c r="C166" s="78">
        <v>-9.4240837699999996E-2</v>
      </c>
      <c r="D166" s="20">
        <v>180</v>
      </c>
      <c r="E166" s="21">
        <f t="shared" si="86"/>
        <v>4.046242774566474E-2</v>
      </c>
      <c r="F166" s="22">
        <f>IF(ISNUMBER(D166), $B172 * E166, "")</f>
        <v>4046.2427745664741</v>
      </c>
      <c r="G166" s="30">
        <v>181</v>
      </c>
      <c r="H166" s="21">
        <f t="shared" si="87"/>
        <v>4.6242774566473986E-2</v>
      </c>
      <c r="I166" s="105">
        <f>IF(ISNUMBER(G166), $B172 * H166, "")</f>
        <v>4624.277456647399</v>
      </c>
      <c r="J166" s="20">
        <v>180</v>
      </c>
      <c r="K166" s="21">
        <f t="shared" si="88"/>
        <v>4.046242774566474E-2</v>
      </c>
      <c r="L166" s="22">
        <f>IF(ISNUMBER(J166), $B172 * K166, "")</f>
        <v>4046.2427745664741</v>
      </c>
      <c r="M166" s="30">
        <v>183</v>
      </c>
      <c r="N166" s="21">
        <f t="shared" si="89"/>
        <v>5.7803468208092484E-2</v>
      </c>
      <c r="O166" s="22">
        <f>IF(ISNUMBER(M166), $B172 * N166, "")</f>
        <v>5780.3468208092481</v>
      </c>
      <c r="Q166" s="270"/>
      <c r="R166" s="270"/>
      <c r="S166" s="270"/>
    </row>
    <row r="167" spans="1:19" ht="17.25" thickBot="1">
      <c r="A167" s="125" t="s">
        <v>230</v>
      </c>
      <c r="B167" s="129">
        <v>336</v>
      </c>
      <c r="C167" s="80">
        <v>-9.4339622600000006E-2</v>
      </c>
      <c r="D167" s="106">
        <v>337</v>
      </c>
      <c r="E167" s="107">
        <f>IF(ISNUMBER(D167), (D167 - $B167) / $B167, "")</f>
        <v>2.976190476190476E-3</v>
      </c>
      <c r="F167" s="108">
        <f>IF(ISNUMBER(D167), $B172 * E167, "")</f>
        <v>297.61904761904759</v>
      </c>
      <c r="G167" s="109">
        <v>340</v>
      </c>
      <c r="H167" s="107">
        <f>IF(ISNUMBER(G167), (G167 - $B167) / $B167, "")</f>
        <v>1.1904761904761904E-2</v>
      </c>
      <c r="I167" s="110">
        <f>IF(ISNUMBER(G167), $B172 * H167, "")</f>
        <v>1190.4761904761904</v>
      </c>
      <c r="J167" s="106">
        <v>339</v>
      </c>
      <c r="K167" s="107">
        <f>IF(ISNUMBER(J167), (J167 - $B167) / $B167, "")</f>
        <v>8.9285714285714281E-3</v>
      </c>
      <c r="L167" s="108">
        <f>IF(ISNUMBER(J167), $B172 * K167, "")</f>
        <v>892.85714285714278</v>
      </c>
      <c r="M167" s="109">
        <v>343</v>
      </c>
      <c r="N167" s="107">
        <f>IF(ISNUMBER(M167), (M167 - $B167) / $B167, "")</f>
        <v>2.0833333333333332E-2</v>
      </c>
      <c r="O167" s="108">
        <f>IF(ISNUMBER(M167), $B172 * N167, "")</f>
        <v>2083.333333333333</v>
      </c>
      <c r="Q167" s="275"/>
      <c r="R167" s="275"/>
      <c r="S167" s="275"/>
    </row>
    <row r="168" spans="1:19" ht="17.25" thickBot="1">
      <c r="A168" s="125" t="s">
        <v>242</v>
      </c>
      <c r="B168" s="126">
        <v>596</v>
      </c>
      <c r="C168" s="77">
        <v>-9.5599393000000005E-2</v>
      </c>
      <c r="D168" s="15">
        <v>595</v>
      </c>
      <c r="E168" s="32">
        <f t="shared" ref="E168:E171" si="90">IF(ISNUMBER(D168), (D168 - $B168) / $B168, "")</f>
        <v>-1.6778523489932886E-3</v>
      </c>
      <c r="F168" s="18">
        <f>IF(ISNUMBER(D168), $B172 * E168, "")</f>
        <v>-167.78523489932886</v>
      </c>
      <c r="G168" s="31">
        <v>600</v>
      </c>
      <c r="H168" s="32">
        <f t="shared" ref="H168:H171" si="91">IF(ISNUMBER(G168), (G168 - $B168) / $B168, "")</f>
        <v>6.7114093959731542E-3</v>
      </c>
      <c r="I168" s="101">
        <f>IF(ISNUMBER(G168), $B172 * H168, "")</f>
        <v>671.14093959731542</v>
      </c>
      <c r="J168" s="15">
        <v>607</v>
      </c>
      <c r="K168" s="32">
        <f t="shared" ref="K168:K171" si="92">IF(ISNUMBER(J168), (J168 - $B168) / $B168, "")</f>
        <v>1.8456375838926176E-2</v>
      </c>
      <c r="L168" s="18">
        <f>IF(ISNUMBER(J168), $B172 * K168, "")</f>
        <v>1845.6375838926176</v>
      </c>
      <c r="M168" s="31">
        <v>617</v>
      </c>
      <c r="N168" s="32">
        <f t="shared" ref="N168:N171" si="93">IF(ISNUMBER(M168), (M168 - $B168) / $B168, "")</f>
        <v>3.5234899328859058E-2</v>
      </c>
      <c r="O168" s="18">
        <f>IF(ISNUMBER(M168), $B172 * N168, "")</f>
        <v>3523.489932885906</v>
      </c>
      <c r="Q168" s="275"/>
      <c r="R168" s="275"/>
      <c r="S168" s="275"/>
    </row>
    <row r="169" spans="1:19" ht="17.25" thickBot="1">
      <c r="A169" s="125" t="s">
        <v>132</v>
      </c>
      <c r="B169" s="126">
        <v>122</v>
      </c>
      <c r="C169" s="77">
        <v>-9.6296296300000001E-2</v>
      </c>
      <c r="D169" s="15">
        <v>123</v>
      </c>
      <c r="E169" s="32">
        <f t="shared" si="90"/>
        <v>8.1967213114754103E-3</v>
      </c>
      <c r="F169" s="18">
        <f>IF(ISNUMBER(D169), $B172 * E169, "")</f>
        <v>819.67213114754099</v>
      </c>
      <c r="G169" s="31">
        <v>125</v>
      </c>
      <c r="H169" s="32">
        <f t="shared" si="91"/>
        <v>2.4590163934426229E-2</v>
      </c>
      <c r="I169" s="101">
        <f>IF(ISNUMBER(G169), $B172 * H169, "")</f>
        <v>2459.0163934426228</v>
      </c>
      <c r="J169" s="15">
        <v>125</v>
      </c>
      <c r="K169" s="32">
        <f t="shared" si="92"/>
        <v>2.4590163934426229E-2</v>
      </c>
      <c r="L169" s="18">
        <f>IF(ISNUMBER(J169), $B172 * K169, "")</f>
        <v>2459.0163934426228</v>
      </c>
      <c r="M169" s="31">
        <v>128</v>
      </c>
      <c r="N169" s="32">
        <f t="shared" si="93"/>
        <v>4.9180327868852458E-2</v>
      </c>
      <c r="O169" s="18">
        <f>IF(ISNUMBER(M169), $B172 * N169, "")</f>
        <v>4918.0327868852455</v>
      </c>
      <c r="Q169" s="275"/>
      <c r="R169" s="275"/>
      <c r="S169" s="275"/>
    </row>
    <row r="170" spans="1:19">
      <c r="A170" s="125" t="s">
        <v>238</v>
      </c>
      <c r="B170" s="126">
        <v>117</v>
      </c>
      <c r="C170" s="77">
        <v>-0.1</v>
      </c>
      <c r="D170" s="15">
        <v>119</v>
      </c>
      <c r="E170" s="32">
        <f t="shared" si="90"/>
        <v>1.7094017094017096E-2</v>
      </c>
      <c r="F170" s="18">
        <f>IF(ISNUMBER(D170), $B172 * E170, "")</f>
        <v>1709.4017094017095</v>
      </c>
      <c r="G170" s="31">
        <v>120</v>
      </c>
      <c r="H170" s="32">
        <f t="shared" si="91"/>
        <v>2.564102564102564E-2</v>
      </c>
      <c r="I170" s="101">
        <f>IF(ISNUMBER(G170), $B172 * H170, "")</f>
        <v>2564.102564102564</v>
      </c>
      <c r="J170" s="15">
        <v>121</v>
      </c>
      <c r="K170" s="32">
        <f t="shared" si="92"/>
        <v>3.4188034188034191E-2</v>
      </c>
      <c r="L170" s="18">
        <f>IF(ISNUMBER(J170), $B172 * K170, "")</f>
        <v>3418.8034188034189</v>
      </c>
      <c r="M170" s="31">
        <v>121</v>
      </c>
      <c r="N170" s="32">
        <f t="shared" si="93"/>
        <v>3.4188034188034191E-2</v>
      </c>
      <c r="O170" s="18">
        <f>IF(ISNUMBER(M170), $B172 * N170, "")</f>
        <v>3418.8034188034189</v>
      </c>
      <c r="Q170" s="297"/>
      <c r="R170" s="298"/>
      <c r="S170" s="299"/>
    </row>
    <row r="171" spans="1:19" ht="17.25" thickBot="1">
      <c r="A171" s="130" t="s">
        <v>164</v>
      </c>
      <c r="B171" s="131">
        <v>827</v>
      </c>
      <c r="C171" s="79">
        <v>-0.15092402460000001</v>
      </c>
      <c r="D171" s="24">
        <v>805</v>
      </c>
      <c r="E171" s="25">
        <f t="shared" si="90"/>
        <v>-2.6602176541717048E-2</v>
      </c>
      <c r="F171" s="104">
        <f>IF(ISNUMBER(D171), $B172 * E171, "")</f>
        <v>-2660.2176541717049</v>
      </c>
      <c r="G171" s="102">
        <v>809</v>
      </c>
      <c r="H171" s="25">
        <f t="shared" si="91"/>
        <v>-2.1765417170495769E-2</v>
      </c>
      <c r="I171" s="103">
        <f>IF(ISNUMBER(G171), $B172 * H171, "")</f>
        <v>-2176.5417170495771</v>
      </c>
      <c r="J171" s="24">
        <v>810</v>
      </c>
      <c r="K171" s="25">
        <f t="shared" si="92"/>
        <v>-2.0556227327690448E-2</v>
      </c>
      <c r="L171" s="104">
        <f>IF(ISNUMBER(J171), $B172 * K171, "")</f>
        <v>-2055.6227327690449</v>
      </c>
      <c r="M171" s="102">
        <v>811</v>
      </c>
      <c r="N171" s="25">
        <f t="shared" si="93"/>
        <v>-1.9347037484885126E-2</v>
      </c>
      <c r="O171" s="104">
        <f>IF(ISNUMBER(M171), $B172 * N171, "")</f>
        <v>-1934.7037484885127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1.2017304473234213E-2</v>
      </c>
      <c r="F172" s="28">
        <f>SUM(F152:F171)</f>
        <v>24034.608946468423</v>
      </c>
      <c r="G172" s="26" t="s">
        <v>271</v>
      </c>
      <c r="H172" s="27">
        <f>IF(COUNT(H152:H171), SUM(H152:H171) / COUNT(H152:H171), 0)</f>
        <v>2.6752796759083285E-2</v>
      </c>
      <c r="I172" s="28">
        <f>SUM(I152:I171)</f>
        <v>53505.593518166563</v>
      </c>
      <c r="J172" s="26" t="s">
        <v>271</v>
      </c>
      <c r="K172" s="27">
        <f>IF(COUNT(K152:K171), SUM(K152:K171) / COUNT(K152:K171), 0)</f>
        <v>2.9038991303275141E-2</v>
      </c>
      <c r="L172" s="28">
        <f>SUM(L152:L171)</f>
        <v>58077.982606550293</v>
      </c>
      <c r="M172" s="26" t="s">
        <v>271</v>
      </c>
      <c r="N172" s="27">
        <f>IF(COUNT(N152:N171), SUM(N152:N171) / COUNT(N152:N171), 0)</f>
        <v>3.6395706898931859E-2</v>
      </c>
      <c r="O172" s="28">
        <f>SUM(O152:O171)</f>
        <v>72791.413797863715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09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2021-09-14(화) 오전 00:00</v>
      </c>
      <c r="C177" s="313"/>
      <c r="D177" s="272" t="str">
        <f>TEXT($G$1, "[$-ko-KR]yyyy-mm-dd(ddd) ") &amp; "오후 14:00"</f>
        <v>2021-09-14(화) 오후 14:00</v>
      </c>
      <c r="E177" s="273"/>
      <c r="F177" s="274"/>
      <c r="G177" s="272" t="str">
        <f>TEXT($G$1, "[$-ko-KR]yyyy-mm-dd(ddd) ") &amp; "오후 19:00"</f>
        <v>2021-09-14(화) 오후 19:00</v>
      </c>
      <c r="H177" s="273"/>
      <c r="I177" s="274"/>
      <c r="J177" s="272" t="str">
        <f>TEXT($G$1, "[$-ko-KR]yyyy-mm-dd(ddd) ") &amp; "오후 21:00"</f>
        <v>2021-09-14(화) 오후 21:00</v>
      </c>
      <c r="K177" s="273"/>
      <c r="L177" s="274"/>
      <c r="M177" s="272" t="str">
        <f>TEXT($G$1+1, "[$-ko-KR]yyyy-mm-dd(ddd) ") &amp; "오전 00:00"</f>
        <v>2021-09-15(수)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0" t="s">
        <v>58</v>
      </c>
      <c r="H178" s="211" t="s">
        <v>268</v>
      </c>
      <c r="I178" s="21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220</v>
      </c>
      <c r="B179" s="124">
        <v>225</v>
      </c>
      <c r="C179" s="76">
        <v>-8.9068825899999995E-2</v>
      </c>
      <c r="D179" s="13">
        <v>226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229</v>
      </c>
      <c r="H179" s="14">
        <f>IF(ISNUMBER(G179), (G179 - $B179) / $B179, "")</f>
        <v>1.7777777777777778E-2</v>
      </c>
      <c r="I179" s="100">
        <f>IF(ISNUMBER(G179), $B199 * H179, "")</f>
        <v>1777.7777777777778</v>
      </c>
      <c r="J179" s="13">
        <v>231</v>
      </c>
      <c r="K179" s="14">
        <f>IF(ISNUMBER(J179), (J179 - $B179) / $B179, "")</f>
        <v>2.6666666666666668E-2</v>
      </c>
      <c r="L179" s="16">
        <f>IF(ISNUMBER(J179), $B199 * K179, "")</f>
        <v>2666.666666666667</v>
      </c>
      <c r="M179" s="29">
        <v>231</v>
      </c>
      <c r="N179" s="14">
        <f>IF(ISNUMBER(M179), (M179 - $B179) / $B179, "")</f>
        <v>2.6666666666666668E-2</v>
      </c>
      <c r="O179" s="16">
        <f>IF(ISNUMBER(M179), $B199 * N179, "")</f>
        <v>2666.666666666667</v>
      </c>
      <c r="Q179" s="270"/>
      <c r="R179" s="270"/>
      <c r="S179" s="270"/>
    </row>
    <row r="180" spans="1:19" ht="17.25" thickBot="1">
      <c r="A180" s="125" t="s">
        <v>76</v>
      </c>
      <c r="B180" s="126">
        <v>32100</v>
      </c>
      <c r="C180" s="77">
        <v>-9.0136054399999999E-2</v>
      </c>
      <c r="D180" s="15">
        <v>32600</v>
      </c>
      <c r="E180" s="32">
        <f t="shared" ref="E180:E183" si="94">IF(ISNUMBER(D180), (D180 - $B180) / $B180, "")</f>
        <v>1.5576323987538941E-2</v>
      </c>
      <c r="F180" s="18">
        <f>IF(ISNUMBER(D180), $B199 * E180, "")</f>
        <v>1557.632398753894</v>
      </c>
      <c r="G180" s="31">
        <v>32690</v>
      </c>
      <c r="H180" s="32">
        <f t="shared" ref="H180:H183" si="95">IF(ISNUMBER(G180), (G180 - $B180) / $B180, "")</f>
        <v>1.8380062305295951E-2</v>
      </c>
      <c r="I180" s="101">
        <f>IF(ISNUMBER(G180), $B199 * H180, "")</f>
        <v>1838.0062305295951</v>
      </c>
      <c r="J180" s="15">
        <v>32800</v>
      </c>
      <c r="K180" s="32">
        <f t="shared" ref="K180:K183" si="96">IF(ISNUMBER(J180), (J180 - $B180) / $B180, "")</f>
        <v>2.1806853582554516E-2</v>
      </c>
      <c r="L180" s="18">
        <f>IF(ISNUMBER(J180), $B199 * K180, "")</f>
        <v>2180.6853582554518</v>
      </c>
      <c r="M180" s="31">
        <v>34680</v>
      </c>
      <c r="N180" s="32">
        <f t="shared" ref="N180:N183" si="97">IF(ISNUMBER(M180), (M180 - $B180) / $B180, "")</f>
        <v>8.0373831775700941E-2</v>
      </c>
      <c r="O180" s="18">
        <f>IF(ISNUMBER(M180), $B199 * N180, "")</f>
        <v>8037.3831775700937</v>
      </c>
      <c r="Q180" s="270"/>
      <c r="R180" s="270"/>
      <c r="S180" s="270"/>
    </row>
    <row r="181" spans="1:19" ht="17.25" thickBot="1">
      <c r="A181" s="125" t="s">
        <v>160</v>
      </c>
      <c r="B181" s="126">
        <v>1600</v>
      </c>
      <c r="C181" s="77">
        <v>-9.0909090900000003E-2</v>
      </c>
      <c r="D181" s="15">
        <v>1615</v>
      </c>
      <c r="E181" s="32">
        <f t="shared" si="94"/>
        <v>9.3749999999999997E-3</v>
      </c>
      <c r="F181" s="18">
        <f>IF(ISNUMBER(D181), $B199 * E181, "")</f>
        <v>937.5</v>
      </c>
      <c r="G181" s="31">
        <v>1650</v>
      </c>
      <c r="H181" s="32">
        <f t="shared" si="95"/>
        <v>3.125E-2</v>
      </c>
      <c r="I181" s="101">
        <f>IF(ISNUMBER(G181), $B199 * H181, "")</f>
        <v>3125</v>
      </c>
      <c r="J181" s="15">
        <v>1640</v>
      </c>
      <c r="K181" s="32">
        <f t="shared" si="96"/>
        <v>2.5000000000000001E-2</v>
      </c>
      <c r="L181" s="18">
        <f>IF(ISNUMBER(J181), $B199 * K181, "")</f>
        <v>2500</v>
      </c>
      <c r="M181" s="31">
        <v>1655</v>
      </c>
      <c r="N181" s="32">
        <f t="shared" si="97"/>
        <v>3.4375000000000003E-2</v>
      </c>
      <c r="O181" s="18">
        <f>IF(ISNUMBER(M181), $B199 * N181, "")</f>
        <v>3437.5000000000005</v>
      </c>
      <c r="Q181" s="275"/>
      <c r="R181" s="275"/>
      <c r="S181" s="275"/>
    </row>
    <row r="182" spans="1:19" ht="17.25" thickBot="1">
      <c r="A182" s="125" t="s">
        <v>210</v>
      </c>
      <c r="B182" s="126">
        <v>14</v>
      </c>
      <c r="C182" s="77">
        <v>-9.0909090900000003E-2</v>
      </c>
      <c r="D182" s="15">
        <v>14.2</v>
      </c>
      <c r="E182" s="32">
        <f t="shared" si="94"/>
        <v>1.4285714285714235E-2</v>
      </c>
      <c r="F182" s="18">
        <f>IF(ISNUMBER(D182), $B199 * E182, "")</f>
        <v>1428.5714285714234</v>
      </c>
      <c r="G182" s="31">
        <v>14.4</v>
      </c>
      <c r="H182" s="32">
        <f t="shared" si="95"/>
        <v>2.8571428571428598E-2</v>
      </c>
      <c r="I182" s="101">
        <f>IF(ISNUMBER(G182), $B199 * H182, "")</f>
        <v>2857.1428571428596</v>
      </c>
      <c r="J182" s="15">
        <v>14.5</v>
      </c>
      <c r="K182" s="32">
        <f t="shared" si="96"/>
        <v>3.5714285714285712E-2</v>
      </c>
      <c r="L182" s="18">
        <f>IF(ISNUMBER(J182), $B199 * K182, "")</f>
        <v>3571.4285714285711</v>
      </c>
      <c r="M182" s="31">
        <v>14.7</v>
      </c>
      <c r="N182" s="32">
        <f t="shared" si="97"/>
        <v>4.9999999999999947E-2</v>
      </c>
      <c r="O182" s="18">
        <f>IF(ISNUMBER(M182), $B199 * N182, "")</f>
        <v>4999.9999999999945</v>
      </c>
      <c r="Q182" s="275"/>
      <c r="R182" s="275"/>
      <c r="S182" s="275"/>
    </row>
    <row r="183" spans="1:19" ht="17.25" thickBot="1">
      <c r="A183" s="127" t="s">
        <v>186</v>
      </c>
      <c r="B183" s="128">
        <v>9775</v>
      </c>
      <c r="C183" s="78">
        <v>-9.1542750899999997E-2</v>
      </c>
      <c r="D183" s="20">
        <v>9915</v>
      </c>
      <c r="E183" s="21">
        <f t="shared" si="94"/>
        <v>1.432225063938619E-2</v>
      </c>
      <c r="F183" s="22">
        <f>IF(ISNUMBER(D183), $B199 * E183, "")</f>
        <v>1432.2250639386191</v>
      </c>
      <c r="G183" s="30">
        <v>10030</v>
      </c>
      <c r="H183" s="21">
        <f t="shared" si="95"/>
        <v>2.6086956521739129E-2</v>
      </c>
      <c r="I183" s="105">
        <f>IF(ISNUMBER(G183), $B199 * H183, "")</f>
        <v>2608.695652173913</v>
      </c>
      <c r="J183" s="20">
        <v>10000</v>
      </c>
      <c r="K183" s="21">
        <f t="shared" si="96"/>
        <v>2.3017902813299233E-2</v>
      </c>
      <c r="L183" s="22">
        <f>IF(ISNUMBER(J183), $B199 * K183, "")</f>
        <v>2301.7902813299233</v>
      </c>
      <c r="M183" s="30">
        <v>10170</v>
      </c>
      <c r="N183" s="21">
        <f t="shared" si="97"/>
        <v>4.0409207161125317E-2</v>
      </c>
      <c r="O183" s="22">
        <f>IF(ISNUMBER(M183), $B199 * N183, "")</f>
        <v>4040.9207161125319</v>
      </c>
      <c r="Q183" s="275"/>
      <c r="R183" s="275"/>
      <c r="S183" s="275"/>
    </row>
    <row r="184" spans="1:19" ht="17.25" thickBot="1">
      <c r="A184" s="125" t="s">
        <v>200</v>
      </c>
      <c r="B184" s="129">
        <v>205</v>
      </c>
      <c r="C184" s="80">
        <v>-9.2920353999999997E-2</v>
      </c>
      <c r="D184" s="106">
        <v>203</v>
      </c>
      <c r="E184" s="107">
        <f>IF(ISNUMBER(D184), (D184 - $B184) / $B184, "")</f>
        <v>-9.7560975609756097E-3</v>
      </c>
      <c r="F184" s="108">
        <f>IF(ISNUMBER(D184), $B199 * E184, "")</f>
        <v>-975.60975609756099</v>
      </c>
      <c r="G184" s="109">
        <v>206</v>
      </c>
      <c r="H184" s="107">
        <f>IF(ISNUMBER(G184), (G184 - $B184) / $B184, "")</f>
        <v>4.8780487804878049E-3</v>
      </c>
      <c r="I184" s="110">
        <f>IF(ISNUMBER(G184), $B199 * H184, "")</f>
        <v>487.80487804878049</v>
      </c>
      <c r="J184" s="106">
        <v>209</v>
      </c>
      <c r="K184" s="107">
        <f>IF(ISNUMBER(J184), (J184 - $B184) / $B184, "")</f>
        <v>1.9512195121951219E-2</v>
      </c>
      <c r="L184" s="108">
        <f>IF(ISNUMBER(J184), $B199 * K184, "")</f>
        <v>1951.219512195122</v>
      </c>
      <c r="M184" s="109">
        <v>210</v>
      </c>
      <c r="N184" s="107">
        <f>IF(ISNUMBER(M184), (M184 - $B184) / $B184, "")</f>
        <v>2.4390243902439025E-2</v>
      </c>
      <c r="O184" s="108">
        <f>IF(ISNUMBER(M184), $B199 * N184, "")</f>
        <v>2439.0243902439024</v>
      </c>
      <c r="Q184" s="275"/>
      <c r="R184" s="275"/>
      <c r="S184" s="275"/>
    </row>
    <row r="185" spans="1:19" ht="17.25" thickBot="1">
      <c r="A185" s="125" t="s">
        <v>204</v>
      </c>
      <c r="B185" s="126">
        <v>16.5</v>
      </c>
      <c r="C185" s="77">
        <v>-9.3406593400000001E-2</v>
      </c>
      <c r="D185" s="15">
        <v>16.600000000000001</v>
      </c>
      <c r="E185" s="32">
        <f t="shared" ref="E185:E188" si="98">IF(ISNUMBER(D185), (D185 - $B185) / $B185, "")</f>
        <v>6.0606060606061465E-3</v>
      </c>
      <c r="F185" s="18">
        <f>IF(ISNUMBER(D185), $B199 * E185, "")</f>
        <v>606.06060606061465</v>
      </c>
      <c r="G185" s="31">
        <v>16.8</v>
      </c>
      <c r="H185" s="32">
        <f t="shared" ref="H185:H188" si="99">IF(ISNUMBER(G185), (G185 - $B185) / $B185, "")</f>
        <v>1.8181818181818226E-2</v>
      </c>
      <c r="I185" s="101">
        <f>IF(ISNUMBER(G185), $B199 * H185, "")</f>
        <v>1818.1818181818226</v>
      </c>
      <c r="J185" s="15">
        <v>17</v>
      </c>
      <c r="K185" s="32">
        <f t="shared" ref="K185:K188" si="100">IF(ISNUMBER(J185), (J185 - $B185) / $B185, "")</f>
        <v>3.0303030303030304E-2</v>
      </c>
      <c r="L185" s="18">
        <f>IF(ISNUMBER(J185), $B199 * K185, "")</f>
        <v>3030.3030303030305</v>
      </c>
      <c r="M185" s="31">
        <v>16.899999999999999</v>
      </c>
      <c r="N185" s="32">
        <f t="shared" ref="N185:N188" si="101">IF(ISNUMBER(M185), (M185 - $B185) / $B185, "")</f>
        <v>2.4242424242424156E-2</v>
      </c>
      <c r="O185" s="18">
        <f>IF(ISNUMBER(M185), $B199 * N185, "")</f>
        <v>2424.2424242424154</v>
      </c>
      <c r="Q185" s="275"/>
      <c r="R185" s="275"/>
      <c r="S185" s="275"/>
    </row>
    <row r="186" spans="1:19" ht="17.25" thickBot="1">
      <c r="A186" s="125" t="s">
        <v>248</v>
      </c>
      <c r="B186" s="126">
        <v>2955</v>
      </c>
      <c r="C186" s="77">
        <v>-9.3558282199999995E-2</v>
      </c>
      <c r="D186" s="15">
        <v>3000</v>
      </c>
      <c r="E186" s="32">
        <f t="shared" si="98"/>
        <v>1.5228426395939087E-2</v>
      </c>
      <c r="F186" s="18">
        <f>IF(ISNUMBER(D186), $B199 * E186, "")</f>
        <v>1522.8426395939086</v>
      </c>
      <c r="G186" s="31">
        <v>3055</v>
      </c>
      <c r="H186" s="32">
        <f t="shared" si="99"/>
        <v>3.3840947546531303E-2</v>
      </c>
      <c r="I186" s="101">
        <f>IF(ISNUMBER(G186), $B199 * H186, "")</f>
        <v>3384.0947546531302</v>
      </c>
      <c r="J186" s="15">
        <v>3055</v>
      </c>
      <c r="K186" s="32">
        <f t="shared" si="100"/>
        <v>3.3840947546531303E-2</v>
      </c>
      <c r="L186" s="18">
        <f>IF(ISNUMBER(J186), $B199 * K186, "")</f>
        <v>3384.0947546531302</v>
      </c>
      <c r="M186" s="31">
        <v>3115</v>
      </c>
      <c r="N186" s="32">
        <f t="shared" si="101"/>
        <v>5.4145516074450083E-2</v>
      </c>
      <c r="O186" s="18">
        <f>IF(ISNUMBER(M186), $B199 * N186, "")</f>
        <v>5414.5516074450079</v>
      </c>
      <c r="Q186" s="275"/>
      <c r="R186" s="275"/>
      <c r="S186" s="275"/>
    </row>
    <row r="187" spans="1:19" ht="17.25" thickBot="1">
      <c r="A187" s="125" t="s">
        <v>110</v>
      </c>
      <c r="B187" s="126">
        <v>173</v>
      </c>
      <c r="C187" s="77">
        <v>-9.4240837699999996E-2</v>
      </c>
      <c r="D187" s="15">
        <v>180</v>
      </c>
      <c r="E187" s="32">
        <f t="shared" si="98"/>
        <v>4.046242774566474E-2</v>
      </c>
      <c r="F187" s="18">
        <f>IF(ISNUMBER(D187), $B199 * E187, "")</f>
        <v>4046.2427745664741</v>
      </c>
      <c r="G187" s="31">
        <v>181</v>
      </c>
      <c r="H187" s="32">
        <f t="shared" si="99"/>
        <v>4.6242774566473986E-2</v>
      </c>
      <c r="I187" s="101">
        <f>IF(ISNUMBER(G187), $B199 * H187, "")</f>
        <v>4624.277456647399</v>
      </c>
      <c r="J187" s="15">
        <v>180</v>
      </c>
      <c r="K187" s="32">
        <f t="shared" si="100"/>
        <v>4.046242774566474E-2</v>
      </c>
      <c r="L187" s="18">
        <f>IF(ISNUMBER(J187), $B199 * K187, "")</f>
        <v>4046.2427745664741</v>
      </c>
      <c r="M187" s="31">
        <v>183</v>
      </c>
      <c r="N187" s="32">
        <f t="shared" si="101"/>
        <v>5.7803468208092484E-2</v>
      </c>
      <c r="O187" s="18">
        <f>IF(ISNUMBER(M187), $B199 * N187, "")</f>
        <v>5780.3468208092481</v>
      </c>
      <c r="Q187" s="33"/>
      <c r="R187" s="33"/>
    </row>
    <row r="188" spans="1:19" ht="17.25" thickBot="1">
      <c r="A188" s="130" t="s">
        <v>230</v>
      </c>
      <c r="B188" s="131">
        <v>336</v>
      </c>
      <c r="C188" s="79">
        <v>-9.4339622600000006E-2</v>
      </c>
      <c r="D188" s="24">
        <v>337</v>
      </c>
      <c r="E188" s="25">
        <f t="shared" si="98"/>
        <v>2.976190476190476E-3</v>
      </c>
      <c r="F188" s="104">
        <f>IF(ISNUMBER(D188), $B199 * E188, "")</f>
        <v>297.61904761904759</v>
      </c>
      <c r="G188" s="102">
        <v>340</v>
      </c>
      <c r="H188" s="25">
        <f t="shared" si="99"/>
        <v>1.1904761904761904E-2</v>
      </c>
      <c r="I188" s="103">
        <f>IF(ISNUMBER(G188), $B199 * H188, "")</f>
        <v>1190.4761904761904</v>
      </c>
      <c r="J188" s="24">
        <v>339</v>
      </c>
      <c r="K188" s="25">
        <f t="shared" si="100"/>
        <v>8.9285714285714281E-3</v>
      </c>
      <c r="L188" s="104">
        <f>IF(ISNUMBER(J188), $B199 * K188, "")</f>
        <v>892.85714285714278</v>
      </c>
      <c r="M188" s="102">
        <v>343</v>
      </c>
      <c r="N188" s="25">
        <f t="shared" si="101"/>
        <v>2.0833333333333332E-2</v>
      </c>
      <c r="O188" s="104">
        <f>IF(ISNUMBER(M188), $B199 * N188, "")</f>
        <v>2083.333333333333</v>
      </c>
      <c r="Q188" s="284"/>
      <c r="R188" s="285"/>
      <c r="S188" s="286"/>
    </row>
    <row r="189" spans="1:19">
      <c r="A189" s="123" t="s">
        <v>120</v>
      </c>
      <c r="B189" s="124">
        <v>4580</v>
      </c>
      <c r="C189" s="76">
        <v>-9.4861660099999995E-2</v>
      </c>
      <c r="D189" s="13">
        <v>4605</v>
      </c>
      <c r="E189" s="14">
        <f>IF(ISNUMBER(D189), (D189 - $B189) / $B189, "")</f>
        <v>5.4585152838427945E-3</v>
      </c>
      <c r="F189" s="16">
        <f>IF(ISNUMBER(D189), $B199 * E189, "")</f>
        <v>545.8515283842795</v>
      </c>
      <c r="G189" s="29">
        <v>4725</v>
      </c>
      <c r="H189" s="14">
        <f>IF(ISNUMBER(G189), (G189 - $B189) / $B189, "")</f>
        <v>3.1659388646288207E-2</v>
      </c>
      <c r="I189" s="100">
        <f>IF(ISNUMBER(G189), $B199 * H189, "")</f>
        <v>3165.9388646288207</v>
      </c>
      <c r="J189" s="13">
        <v>4735</v>
      </c>
      <c r="K189" s="14">
        <f>IF(ISNUMBER(J189), (J189 - $B189) / $B189, "")</f>
        <v>3.384279475982533E-2</v>
      </c>
      <c r="L189" s="16">
        <f>IF(ISNUMBER(J189), $B199 * K189, "")</f>
        <v>3384.2794759825329</v>
      </c>
      <c r="M189" s="29">
        <v>4760</v>
      </c>
      <c r="N189" s="14">
        <f>IF(ISNUMBER(M189), (M189 - $B189) / $B189, "")</f>
        <v>3.9301310043668124E-2</v>
      </c>
      <c r="O189" s="16">
        <f>IF(ISNUMBER(M189), $B199 * N189, "")</f>
        <v>3930.1310043668122</v>
      </c>
      <c r="Q189" s="287"/>
      <c r="R189" s="288"/>
      <c r="S189" s="289"/>
    </row>
    <row r="190" spans="1:19" ht="17.25" thickBot="1">
      <c r="A190" s="125" t="s">
        <v>242</v>
      </c>
      <c r="B190" s="126">
        <v>596</v>
      </c>
      <c r="C190" s="77">
        <v>-9.5599393000000005E-2</v>
      </c>
      <c r="D190" s="15">
        <v>595</v>
      </c>
      <c r="E190" s="32">
        <f t="shared" ref="E190:E193" si="102">IF(ISNUMBER(D190), (D190 - $B190) / $B190, "")</f>
        <v>-1.6778523489932886E-3</v>
      </c>
      <c r="F190" s="18">
        <f>IF(ISNUMBER(D190), $B199 * E190, "")</f>
        <v>-167.78523489932886</v>
      </c>
      <c r="G190" s="31">
        <v>600</v>
      </c>
      <c r="H190" s="32">
        <f t="shared" ref="H190:H193" si="103">IF(ISNUMBER(G190), (G190 - $B190) / $B190, "")</f>
        <v>6.7114093959731542E-3</v>
      </c>
      <c r="I190" s="101">
        <f>IF(ISNUMBER(G190), $B199 * H190, "")</f>
        <v>671.14093959731542</v>
      </c>
      <c r="J190" s="15">
        <v>607</v>
      </c>
      <c r="K190" s="32">
        <f t="shared" ref="K190:K193" si="104">IF(ISNUMBER(J190), (J190 - $B190) / $B190, "")</f>
        <v>1.8456375838926176E-2</v>
      </c>
      <c r="L190" s="18">
        <f>IF(ISNUMBER(J190), $B199 * K190, "")</f>
        <v>1845.6375838926176</v>
      </c>
      <c r="M190" s="31">
        <v>617</v>
      </c>
      <c r="N190" s="32">
        <f t="shared" ref="N190:N193" si="105">IF(ISNUMBER(M190), (M190 - $B190) / $B190, "")</f>
        <v>3.5234899328859058E-2</v>
      </c>
      <c r="O190" s="18">
        <f>IF(ISNUMBER(M190), $B199 * N190, "")</f>
        <v>3523.489932885906</v>
      </c>
      <c r="Q190" s="290"/>
      <c r="R190" s="291"/>
      <c r="S190" s="292"/>
    </row>
    <row r="191" spans="1:19" ht="17.25" thickBot="1">
      <c r="A191" s="125" t="s">
        <v>132</v>
      </c>
      <c r="B191" s="126">
        <v>122</v>
      </c>
      <c r="C191" s="77">
        <v>-9.6296296300000001E-2</v>
      </c>
      <c r="D191" s="15">
        <v>123</v>
      </c>
      <c r="E191" s="32">
        <f t="shared" si="102"/>
        <v>8.1967213114754103E-3</v>
      </c>
      <c r="F191" s="18">
        <f>IF(ISNUMBER(D191), $B199 * E191, "")</f>
        <v>819.67213114754099</v>
      </c>
      <c r="G191" s="31">
        <v>125</v>
      </c>
      <c r="H191" s="32">
        <f t="shared" si="103"/>
        <v>2.4590163934426229E-2</v>
      </c>
      <c r="I191" s="101">
        <f>IF(ISNUMBER(G191), $B199 * H191, "")</f>
        <v>2459.0163934426228</v>
      </c>
      <c r="J191" s="15">
        <v>125</v>
      </c>
      <c r="K191" s="32">
        <f t="shared" si="104"/>
        <v>2.4590163934426229E-2</v>
      </c>
      <c r="L191" s="18">
        <f>IF(ISNUMBER(J191), $B199 * K191, "")</f>
        <v>2459.0163934426228</v>
      </c>
      <c r="M191" s="31">
        <v>128</v>
      </c>
      <c r="N191" s="32">
        <f t="shared" si="105"/>
        <v>4.9180327868852458E-2</v>
      </c>
      <c r="O191" s="18">
        <f>IF(ISNUMBER(M191), $B199 * N191, "")</f>
        <v>4918.0327868852455</v>
      </c>
      <c r="Q191" s="275"/>
      <c r="R191" s="275"/>
      <c r="S191" s="275"/>
    </row>
    <row r="192" spans="1:19" ht="17.25" thickBot="1">
      <c r="A192" s="125" t="s">
        <v>140</v>
      </c>
      <c r="B192" s="126">
        <v>10240</v>
      </c>
      <c r="C192" s="77">
        <v>-9.7797356799999999E-2</v>
      </c>
      <c r="D192" s="15">
        <v>10040</v>
      </c>
      <c r="E192" s="32">
        <f t="shared" si="102"/>
        <v>-1.953125E-2</v>
      </c>
      <c r="F192" s="18">
        <f>IF(ISNUMBER(D192), $B199 * E192, "")</f>
        <v>-1953.125</v>
      </c>
      <c r="G192" s="31">
        <v>10470</v>
      </c>
      <c r="H192" s="32">
        <f t="shared" si="103"/>
        <v>2.24609375E-2</v>
      </c>
      <c r="I192" s="101">
        <f>IF(ISNUMBER(G192), $B199 * H192, "")</f>
        <v>2246.09375</v>
      </c>
      <c r="J192" s="15">
        <v>10390</v>
      </c>
      <c r="K192" s="32">
        <f t="shared" si="104"/>
        <v>1.46484375E-2</v>
      </c>
      <c r="L192" s="18">
        <f>IF(ISNUMBER(J192), $B199 * K192, "")</f>
        <v>1464.84375</v>
      </c>
      <c r="M192" s="31">
        <v>10420</v>
      </c>
      <c r="N192" s="32">
        <f t="shared" si="105"/>
        <v>1.7578125E-2</v>
      </c>
      <c r="O192" s="18">
        <f>IF(ISNUMBER(M192), $B199 * N192, "")</f>
        <v>1757.8125</v>
      </c>
      <c r="Q192" s="270"/>
      <c r="R192" s="270"/>
      <c r="S192" s="270"/>
    </row>
    <row r="193" spans="1:19" ht="17.25" thickBot="1">
      <c r="A193" s="127" t="s">
        <v>238</v>
      </c>
      <c r="B193" s="128">
        <v>117</v>
      </c>
      <c r="C193" s="78">
        <v>-0.1</v>
      </c>
      <c r="D193" s="20">
        <v>119</v>
      </c>
      <c r="E193" s="21">
        <f t="shared" si="102"/>
        <v>1.7094017094017096E-2</v>
      </c>
      <c r="F193" s="22">
        <f>IF(ISNUMBER(D193), $B199 * E193, "")</f>
        <v>1709.4017094017095</v>
      </c>
      <c r="G193" s="30">
        <v>120</v>
      </c>
      <c r="H193" s="21">
        <f t="shared" si="103"/>
        <v>2.564102564102564E-2</v>
      </c>
      <c r="I193" s="105">
        <f>IF(ISNUMBER(G193), $B199 * H193, "")</f>
        <v>2564.102564102564</v>
      </c>
      <c r="J193" s="20">
        <v>121</v>
      </c>
      <c r="K193" s="21">
        <f t="shared" si="104"/>
        <v>3.4188034188034191E-2</v>
      </c>
      <c r="L193" s="22">
        <f>IF(ISNUMBER(J193), $B199 * K193, "")</f>
        <v>3418.8034188034189</v>
      </c>
      <c r="M193" s="30">
        <v>121</v>
      </c>
      <c r="N193" s="21">
        <f t="shared" si="105"/>
        <v>3.4188034188034191E-2</v>
      </c>
      <c r="O193" s="22">
        <f>IF(ISNUMBER(M193), $B199 * N193, "")</f>
        <v>3418.8034188034189</v>
      </c>
      <c r="Q193" s="270"/>
      <c r="R193" s="270"/>
      <c r="S193" s="270"/>
    </row>
    <row r="194" spans="1:19" ht="17.25" thickBot="1">
      <c r="A194" s="125" t="s">
        <v>65</v>
      </c>
      <c r="B194" s="129">
        <v>78.599999999999994</v>
      </c>
      <c r="C194" s="80">
        <v>-0.1017142857</v>
      </c>
      <c r="D194" s="106">
        <v>79.8</v>
      </c>
      <c r="E194" s="107">
        <f>IF(ISNUMBER(D194), (D194 - $B194) / $B194, "")</f>
        <v>1.5267175572519122E-2</v>
      </c>
      <c r="F194" s="108">
        <f>IF(ISNUMBER(D194), $B199 * E194, "")</f>
        <v>1526.7175572519122</v>
      </c>
      <c r="G194" s="109">
        <v>86.2</v>
      </c>
      <c r="H194" s="107">
        <f>IF(ISNUMBER(G194), (G194 - $B194) / $B194, "")</f>
        <v>9.6692111959287647E-2</v>
      </c>
      <c r="I194" s="110">
        <f>IF(ISNUMBER(G194), $B199 * H194, "")</f>
        <v>9669.2111959287649</v>
      </c>
      <c r="J194" s="106">
        <v>86.9</v>
      </c>
      <c r="K194" s="107">
        <f>IF(ISNUMBER(J194), (J194 - $B194) / $B194, "")</f>
        <v>0.10559796437659048</v>
      </c>
      <c r="L194" s="108">
        <f>IF(ISNUMBER(J194), $B199 * K194, "")</f>
        <v>10559.796437659048</v>
      </c>
      <c r="M194" s="109">
        <v>85.6</v>
      </c>
      <c r="N194" s="107">
        <f>IF(ISNUMBER(M194), (M194 - $B194) / $B194, "")</f>
        <v>8.9058524173027995E-2</v>
      </c>
      <c r="O194" s="108">
        <f>IF(ISNUMBER(M194), $B199 * N194, "")</f>
        <v>8905.8524173027999</v>
      </c>
      <c r="Q194" s="275"/>
      <c r="R194" s="275"/>
      <c r="S194" s="275"/>
    </row>
    <row r="195" spans="1:19" ht="17.25" thickBot="1">
      <c r="A195" s="125" t="s">
        <v>214</v>
      </c>
      <c r="B195" s="126">
        <v>1005</v>
      </c>
      <c r="C195" s="77">
        <v>-0.1026785714</v>
      </c>
      <c r="D195" s="15">
        <v>1000</v>
      </c>
      <c r="E195" s="32">
        <f t="shared" ref="E195:E198" si="106">IF(ISNUMBER(D195), (D195 - $B195) / $B195, "")</f>
        <v>-4.9751243781094526E-3</v>
      </c>
      <c r="F195" s="18">
        <f>IF(ISNUMBER(D195), $B199 * E195, "")</f>
        <v>-497.51243781094524</v>
      </c>
      <c r="G195" s="31">
        <v>1025</v>
      </c>
      <c r="H195" s="32">
        <f t="shared" ref="H195:H198" si="107">IF(ISNUMBER(G195), (G195 - $B195) / $B195, "")</f>
        <v>1.9900497512437811E-2</v>
      </c>
      <c r="I195" s="101">
        <f>IF(ISNUMBER(G195), $B199 * H195, "")</f>
        <v>1990.049751243781</v>
      </c>
      <c r="J195" s="15">
        <v>1030</v>
      </c>
      <c r="K195" s="32">
        <f t="shared" ref="K195:K198" si="108">IF(ISNUMBER(J195), (J195 - $B195) / $B195, "")</f>
        <v>2.4875621890547265E-2</v>
      </c>
      <c r="L195" s="18">
        <f>IF(ISNUMBER(J195), $B199 * K195, "")</f>
        <v>2487.5621890547263</v>
      </c>
      <c r="M195" s="31">
        <v>1060</v>
      </c>
      <c r="N195" s="32">
        <f t="shared" ref="N195:N198" si="109">IF(ISNUMBER(M195), (M195 - $B195) / $B195, "")</f>
        <v>5.4726368159203981E-2</v>
      </c>
      <c r="O195" s="18">
        <f>IF(ISNUMBER(M195), $B199 * N195, "")</f>
        <v>5472.6368159203985</v>
      </c>
      <c r="Q195" s="275"/>
      <c r="R195" s="275"/>
      <c r="S195" s="275"/>
    </row>
    <row r="196" spans="1:19" ht="17.25" thickBot="1">
      <c r="A196" s="125" t="s">
        <v>72</v>
      </c>
      <c r="B196" s="126">
        <v>27</v>
      </c>
      <c r="C196" s="77">
        <v>-0.1029900332</v>
      </c>
      <c r="D196" s="15">
        <v>27.2</v>
      </c>
      <c r="E196" s="32">
        <f t="shared" si="106"/>
        <v>7.4074074074073808E-3</v>
      </c>
      <c r="F196" s="18">
        <f>IF(ISNUMBER(D196), $B199 * E196, "")</f>
        <v>740.74074074073803</v>
      </c>
      <c r="G196" s="31">
        <v>27.5</v>
      </c>
      <c r="H196" s="32">
        <f t="shared" si="107"/>
        <v>1.8518518518518517E-2</v>
      </c>
      <c r="I196" s="101">
        <f>IF(ISNUMBER(G196), $B199 * H196, "")</f>
        <v>1851.8518518518517</v>
      </c>
      <c r="J196" s="15">
        <v>27.4</v>
      </c>
      <c r="K196" s="32">
        <f t="shared" si="108"/>
        <v>1.4814814814814762E-2</v>
      </c>
      <c r="L196" s="18">
        <f>IF(ISNUMBER(J196), $B199 * K196, "")</f>
        <v>1481.4814814814761</v>
      </c>
      <c r="M196" s="31">
        <v>27.6</v>
      </c>
      <c r="N196" s="32">
        <f t="shared" si="109"/>
        <v>2.2222222222222275E-2</v>
      </c>
      <c r="O196" s="18">
        <f>IF(ISNUMBER(M196), $B199 * N196, "")</f>
        <v>2222.2222222222276</v>
      </c>
      <c r="Q196" s="275"/>
      <c r="R196" s="275"/>
      <c r="S196" s="275"/>
    </row>
    <row r="197" spans="1:19">
      <c r="A197" s="125" t="s">
        <v>69</v>
      </c>
      <c r="B197" s="126">
        <v>13020</v>
      </c>
      <c r="C197" s="77">
        <v>-0.12909698999999999</v>
      </c>
      <c r="D197" s="15">
        <v>13050</v>
      </c>
      <c r="E197" s="32">
        <f t="shared" si="106"/>
        <v>2.304147465437788E-3</v>
      </c>
      <c r="F197" s="18">
        <f>IF(ISNUMBER(D197), $B199 * E197, "")</f>
        <v>230.41474654377879</v>
      </c>
      <c r="G197" s="31">
        <v>12940</v>
      </c>
      <c r="H197" s="32">
        <f t="shared" si="107"/>
        <v>-6.1443932411674347E-3</v>
      </c>
      <c r="I197" s="101">
        <f>IF(ISNUMBER(G197), $B199 * H197, "")</f>
        <v>-614.43932411674348</v>
      </c>
      <c r="J197" s="15">
        <v>12860</v>
      </c>
      <c r="K197" s="32">
        <f t="shared" si="108"/>
        <v>-1.2288786482334869E-2</v>
      </c>
      <c r="L197" s="18">
        <f>IF(ISNUMBER(J197), $B199 * K197, "")</f>
        <v>-1228.878648233487</v>
      </c>
      <c r="M197" s="31">
        <v>12760</v>
      </c>
      <c r="N197" s="32">
        <f t="shared" si="109"/>
        <v>-1.9969278033794162E-2</v>
      </c>
      <c r="O197" s="18">
        <f>IF(ISNUMBER(M197), $B199 * N197, "")</f>
        <v>-1996.9278033794162</v>
      </c>
      <c r="Q197" s="297"/>
      <c r="R197" s="298"/>
      <c r="S197" s="299"/>
    </row>
    <row r="198" spans="1:19" ht="17.25" thickBot="1">
      <c r="A198" s="130" t="s">
        <v>164</v>
      </c>
      <c r="B198" s="131">
        <v>827</v>
      </c>
      <c r="C198" s="79">
        <v>-0.15092402460000001</v>
      </c>
      <c r="D198" s="24">
        <v>805</v>
      </c>
      <c r="E198" s="25">
        <f t="shared" si="106"/>
        <v>-2.6602176541717048E-2</v>
      </c>
      <c r="F198" s="104">
        <f>IF(ISNUMBER(D198), $B199 * E198, "")</f>
        <v>-2660.2176541717049</v>
      </c>
      <c r="G198" s="102">
        <v>809</v>
      </c>
      <c r="H198" s="25">
        <f t="shared" si="107"/>
        <v>-2.1765417170495769E-2</v>
      </c>
      <c r="I198" s="103">
        <f>IF(ISNUMBER(G198), $B199 * H198, "")</f>
        <v>-2176.5417170495771</v>
      </c>
      <c r="J198" s="24">
        <v>810</v>
      </c>
      <c r="K198" s="25">
        <f t="shared" si="108"/>
        <v>-2.0556227327690448E-2</v>
      </c>
      <c r="L198" s="104">
        <f>IF(ISNUMBER(J198), $B199 * K198, "")</f>
        <v>-2055.6227327690449</v>
      </c>
      <c r="M198" s="102">
        <v>811</v>
      </c>
      <c r="N198" s="25">
        <f t="shared" si="109"/>
        <v>-1.9347037484885126E-2</v>
      </c>
      <c r="O198" s="104">
        <f>IF(ISNUMBER(M198), $B199 * N198, "")</f>
        <v>-1934.7037484885127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5.795843367019422E-3</v>
      </c>
      <c r="F199" s="28">
        <f>SUM(F179:F198)</f>
        <v>11591.686734038842</v>
      </c>
      <c r="G199" s="26" t="s">
        <v>271</v>
      </c>
      <c r="H199" s="27">
        <f>IF(COUNT(H179:H198), SUM(H179:H198) / COUNT(H179:H198), 0)</f>
        <v>2.276894094263043E-2</v>
      </c>
      <c r="I199" s="28">
        <f>SUM(I179:I198)</f>
        <v>45537.881885260875</v>
      </c>
      <c r="J199" s="26" t="s">
        <v>271</v>
      </c>
      <c r="K199" s="27">
        <f>IF(COUNT(K179:K198), SUM(K179:K198) / COUNT(K179:K198), 0)</f>
        <v>2.517110372078471E-2</v>
      </c>
      <c r="L199" s="28">
        <f>SUM(L179:L198)</f>
        <v>50342.20744156943</v>
      </c>
      <c r="M199" s="26" t="s">
        <v>271</v>
      </c>
      <c r="N199" s="27">
        <f>IF(COUNT(N179:N198), SUM(N179:N198) / COUNT(N179:N198), 0)</f>
        <v>3.5770659341471035E-2</v>
      </c>
      <c r="O199" s="28">
        <f>SUM(O179:O198)</f>
        <v>71541.318682942088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10B7-F777-474F-8849-D13EBF9E38A7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44454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60,427 KRW (3.02%)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36,117 KRW (2.26%)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51,557 KRW (2.58%)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20,625 KRW (1.03%)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13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2021-09-15(수) 오전 00:00</v>
      </c>
      <c r="C15" s="316"/>
      <c r="D15" s="272" t="str">
        <f>TEXT($G$1, "[$-ko-KR]yyyy-mm-dd(ddd) ") &amp; "오후 14:00"</f>
        <v>2021-09-15(수) 오후 14:00</v>
      </c>
      <c r="E15" s="273"/>
      <c r="F15" s="274"/>
      <c r="G15" s="272" t="str">
        <f>TEXT($G$1, "[$-ko-KR]yyyy-mm-dd(ddd) ") &amp; "오후 19:00"</f>
        <v>2021-09-15(수) 오후 19:00</v>
      </c>
      <c r="H15" s="273"/>
      <c r="I15" s="274"/>
      <c r="J15" s="272" t="str">
        <f>TEXT($G$1, "[$-ko-KR]yyyy-mm-dd(ddd) ") &amp; "오후 21:00"</f>
        <v>2021-09-15(수) 오후 21:00</v>
      </c>
      <c r="K15" s="273"/>
      <c r="L15" s="274"/>
      <c r="M15" s="272" t="str">
        <f>TEXT($G$1+1, "[$-ko-KR]yyyy-mm-dd(ddd) ") &amp; "오전 00:00"</f>
        <v>2021-09-16(목)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13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2021-09-15(수) 오전 00:00</v>
      </c>
      <c r="C42" s="313"/>
      <c r="D42" s="272" t="str">
        <f>TEXT($G$1, "[$-ko-KR]yyyy-mm-dd(ddd) ") &amp; "오후 14:00"</f>
        <v>2021-09-15(수) 오후 14:00</v>
      </c>
      <c r="E42" s="273"/>
      <c r="F42" s="274"/>
      <c r="G42" s="272" t="str">
        <f>TEXT($G$1, "[$-ko-KR]yyyy-mm-dd(ddd) ") &amp; "오후 19:00"</f>
        <v>2021-09-15(수) 오후 19:00</v>
      </c>
      <c r="H42" s="273"/>
      <c r="I42" s="274"/>
      <c r="J42" s="272" t="str">
        <f>TEXT($G$1, "[$-ko-KR]yyyy-mm-dd(ddd) ") &amp; "오후 21:00"</f>
        <v>2021-09-15(수) 오후 21:00</v>
      </c>
      <c r="K42" s="273"/>
      <c r="L42" s="274"/>
      <c r="M42" s="272" t="str">
        <f>TEXT($G$1+1, "[$-ko-KR]yyyy-mm-dd(ddd) ") &amp; "오전 00:00"</f>
        <v>2021-09-16(목)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4" t="s">
        <v>58</v>
      </c>
      <c r="H43" s="215" t="s">
        <v>268</v>
      </c>
      <c r="I43" s="21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65</v>
      </c>
      <c r="B44" s="124">
        <v>85.6</v>
      </c>
      <c r="C44" s="76">
        <v>6.6002490699999999E-2</v>
      </c>
      <c r="D44" s="13">
        <v>94.2</v>
      </c>
      <c r="E44" s="14">
        <f>IF(ISNUMBER(D44), (D44 - $B44) / $B44, "")</f>
        <v>0.10046728971962628</v>
      </c>
      <c r="F44" s="16">
        <f>IF(ISNUMBER(D44), $B64 * E44, "")</f>
        <v>10046.728971962628</v>
      </c>
      <c r="G44" s="29">
        <v>91.7</v>
      </c>
      <c r="H44" s="14">
        <f>IF(ISNUMBER(G44), (G44 - $B44) / $B44, "")</f>
        <v>7.1261682242990759E-2</v>
      </c>
      <c r="I44" s="100">
        <f>IF(ISNUMBER(G44), $B64 * H44, "")</f>
        <v>7126.1682242990755</v>
      </c>
      <c r="J44" s="13">
        <v>92.4</v>
      </c>
      <c r="K44" s="14">
        <f>IF(ISNUMBER(J44), (J44 - $B44) / $B44, "")</f>
        <v>7.9439252336448732E-2</v>
      </c>
      <c r="L44" s="16">
        <f>IF(ISNUMBER(J44), $B64 * K44, "")</f>
        <v>7943.9252336448735</v>
      </c>
      <c r="M44" s="29">
        <v>92.2</v>
      </c>
      <c r="N44" s="14">
        <f>IF(ISNUMBER(M44), (M44 - $B44) / $B44, "")</f>
        <v>7.7102803738317863E-2</v>
      </c>
      <c r="O44" s="16">
        <f>IF(ISNUMBER(M44), $B64 * N44, "")</f>
        <v>7710.2803738317862</v>
      </c>
      <c r="Q44" s="270"/>
      <c r="R44" s="270"/>
      <c r="S44" s="270"/>
    </row>
    <row r="45" spans="1:19" ht="17.25" customHeight="1" thickBot="1">
      <c r="A45" s="125" t="s">
        <v>98</v>
      </c>
      <c r="B45" s="126">
        <v>4.8899999999999997</v>
      </c>
      <c r="C45" s="77">
        <v>3.3826638499999999E-2</v>
      </c>
      <c r="D45" s="15">
        <v>4.8099999999999996</v>
      </c>
      <c r="E45" s="32">
        <f t="shared" ref="E45:E48" si="14">IF(ISNUMBER(D45), (D45 - $B45) / $B45, "")</f>
        <v>-1.6359918200409013E-2</v>
      </c>
      <c r="F45" s="18">
        <f>IF(ISNUMBER(D45), $B64 * E45, "")</f>
        <v>-1635.9918200409013</v>
      </c>
      <c r="G45" s="31">
        <v>4.83</v>
      </c>
      <c r="H45" s="32">
        <f t="shared" ref="H45:H48" si="15">IF(ISNUMBER(G45), (G45 - $B45) / $B45, "")</f>
        <v>-1.2269938650306669E-2</v>
      </c>
      <c r="I45" s="101">
        <f>IF(ISNUMBER(G45), $B64 * H45, "")</f>
        <v>-1226.9938650306669</v>
      </c>
      <c r="J45" s="15">
        <v>4.8499999999999996</v>
      </c>
      <c r="K45" s="32">
        <f t="shared" ref="K45:K48" si="16">IF(ISNUMBER(J45), (J45 - $B45) / $B45, "")</f>
        <v>-8.1799591002045067E-3</v>
      </c>
      <c r="L45" s="18">
        <f>IF(ISNUMBER(J45), $B64 * K45, "")</f>
        <v>-817.99591002045065</v>
      </c>
      <c r="M45" s="31">
        <v>4.8899999999999997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0"/>
      <c r="R45" s="270"/>
      <c r="S45" s="270"/>
    </row>
    <row r="46" spans="1:19" ht="17.25" customHeight="1" thickBot="1">
      <c r="A46" s="125" t="s">
        <v>150</v>
      </c>
      <c r="B46" s="126">
        <v>13.3</v>
      </c>
      <c r="C46" s="77">
        <v>2.3076923100000001E-2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13.4</v>
      </c>
      <c r="H46" s="32">
        <f t="shared" si="15"/>
        <v>7.5187969924811757E-3</v>
      </c>
      <c r="I46" s="101">
        <f>IF(ISNUMBER(G46), $B64 * H46, "")</f>
        <v>751.87969924811762</v>
      </c>
      <c r="J46" s="15">
        <v>13.4</v>
      </c>
      <c r="K46" s="32">
        <f t="shared" si="16"/>
        <v>7.5187969924811757E-3</v>
      </c>
      <c r="L46" s="18">
        <f>IF(ISNUMBER(J46), $B64 * K46, "")</f>
        <v>751.87969924811762</v>
      </c>
      <c r="M46" s="31">
        <v>13.5</v>
      </c>
      <c r="N46" s="32">
        <f t="shared" si="17"/>
        <v>1.5037593984962351E-2</v>
      </c>
      <c r="O46" s="18">
        <f>IF(ISNUMBER(M46), $B64 * N46, "")</f>
        <v>1503.7593984962352</v>
      </c>
      <c r="Q46" s="275"/>
      <c r="R46" s="275"/>
      <c r="S46" s="275"/>
    </row>
    <row r="47" spans="1:19" ht="17.25" customHeight="1" thickBot="1">
      <c r="A47" s="125" t="s">
        <v>148</v>
      </c>
      <c r="B47" s="126">
        <v>22.4</v>
      </c>
      <c r="C47" s="77">
        <v>2.2831050200000001E-2</v>
      </c>
      <c r="D47" s="15">
        <v>22.3</v>
      </c>
      <c r="E47" s="32">
        <f t="shared" si="14"/>
        <v>-4.4642857142856195E-3</v>
      </c>
      <c r="F47" s="18">
        <f>IF(ISNUMBER(D47), $B64 * E47, "")</f>
        <v>-446.42857142856195</v>
      </c>
      <c r="G47" s="31">
        <v>22.4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1.3392857142857175E-2</v>
      </c>
      <c r="L47" s="18">
        <f>IF(ISNUMBER(J47), $B64 * K47, "")</f>
        <v>1339.2857142857174</v>
      </c>
      <c r="M47" s="31">
        <v>22.9</v>
      </c>
      <c r="N47" s="32">
        <f t="shared" si="17"/>
        <v>2.2321428571428572E-2</v>
      </c>
      <c r="O47" s="18">
        <f>IF(ISNUMBER(M47), $B64 * N47, "")</f>
        <v>2232.1428571428573</v>
      </c>
      <c r="Q47" s="275"/>
      <c r="R47" s="275"/>
      <c r="S47" s="275"/>
    </row>
    <row r="48" spans="1:19" ht="17.25" customHeight="1" thickBot="1">
      <c r="A48" s="127" t="s">
        <v>234</v>
      </c>
      <c r="B48" s="128">
        <v>85.6</v>
      </c>
      <c r="C48" s="78">
        <v>2.2700119500000001E-2</v>
      </c>
      <c r="D48" s="20">
        <v>86.5</v>
      </c>
      <c r="E48" s="21">
        <f t="shared" si="14"/>
        <v>1.0514018691588852E-2</v>
      </c>
      <c r="F48" s="22">
        <f>IF(ISNUMBER(D48), $B64 * E48, "")</f>
        <v>1051.4018691588851</v>
      </c>
      <c r="G48" s="30">
        <v>86.3</v>
      </c>
      <c r="H48" s="21">
        <f t="shared" si="15"/>
        <v>8.1775700934579778E-3</v>
      </c>
      <c r="I48" s="105">
        <f>IF(ISNUMBER(G48), $B64 * H48, "")</f>
        <v>817.75700934579777</v>
      </c>
      <c r="J48" s="20">
        <v>86.8</v>
      </c>
      <c r="K48" s="21">
        <f t="shared" si="16"/>
        <v>1.4018691588785081E-2</v>
      </c>
      <c r="L48" s="22">
        <f>IF(ISNUMBER(J48), $B64 * K48, "")</f>
        <v>1401.8691588785082</v>
      </c>
      <c r="M48" s="30">
        <v>87.7</v>
      </c>
      <c r="N48" s="21">
        <f t="shared" si="17"/>
        <v>2.4532710280373932E-2</v>
      </c>
      <c r="O48" s="22">
        <f>IF(ISNUMBER(M48), $B64 * N48, "")</f>
        <v>2453.2710280373931</v>
      </c>
      <c r="Q48" s="275"/>
      <c r="R48" s="275"/>
      <c r="S48" s="275"/>
    </row>
    <row r="49" spans="1:19" ht="17.25" customHeight="1" thickBot="1">
      <c r="A49" s="125" t="s">
        <v>190</v>
      </c>
      <c r="B49" s="129">
        <v>18.5</v>
      </c>
      <c r="C49" s="80">
        <v>2.2099447500000001E-2</v>
      </c>
      <c r="D49" s="106">
        <v>18.399999999999999</v>
      </c>
      <c r="E49" s="107">
        <f>IF(ISNUMBER(D49), (D49 - $B49) / $B49, "")</f>
        <v>-5.405405405405482E-3</v>
      </c>
      <c r="F49" s="108">
        <f>IF(ISNUMBER(D49), $B64 * E49, "")</f>
        <v>-540.54054054054825</v>
      </c>
      <c r="G49" s="109">
        <v>18.399999999999999</v>
      </c>
      <c r="H49" s="107">
        <f>IF(ISNUMBER(G49), (G49 - $B49) / $B49, "")</f>
        <v>-5.405405405405482E-3</v>
      </c>
      <c r="I49" s="110">
        <f>IF(ISNUMBER(G49), $B64 * H49, "")</f>
        <v>-540.54054054054825</v>
      </c>
      <c r="J49" s="106">
        <v>18.600000000000001</v>
      </c>
      <c r="K49" s="107">
        <f>IF(ISNUMBER(J49), (J49 - $B49) / $B49, "")</f>
        <v>5.405405405405482E-3</v>
      </c>
      <c r="L49" s="108">
        <f>IF(ISNUMBER(J49), $B64 * K49, "")</f>
        <v>540.54054054054825</v>
      </c>
      <c r="M49" s="109">
        <v>18.600000000000001</v>
      </c>
      <c r="N49" s="107">
        <f>IF(ISNUMBER(M49), (M49 - $B49) / $B49, "")</f>
        <v>5.405405405405482E-3</v>
      </c>
      <c r="O49" s="108">
        <f>IF(ISNUMBER(M49), $B64 * N49, "")</f>
        <v>540.54054054054825</v>
      </c>
      <c r="Q49" s="275"/>
      <c r="R49" s="275"/>
      <c r="S49" s="275"/>
    </row>
    <row r="50" spans="1:19" ht="17.25" customHeight="1" thickBot="1">
      <c r="A50" s="125" t="s">
        <v>210</v>
      </c>
      <c r="B50" s="126">
        <v>14.7</v>
      </c>
      <c r="C50" s="77">
        <v>2.08333333E-2</v>
      </c>
      <c r="D50" s="15">
        <v>14.9</v>
      </c>
      <c r="E50" s="32">
        <f t="shared" ref="E50:E53" si="18">IF(ISNUMBER(D50), (D50 - $B50) / $B50, "")</f>
        <v>1.3605442176870821E-2</v>
      </c>
      <c r="F50" s="18">
        <f>IF(ISNUMBER(D50), $B64 * E50, "")</f>
        <v>1360.544217687082</v>
      </c>
      <c r="G50" s="31">
        <v>15</v>
      </c>
      <c r="H50" s="32">
        <f t="shared" ref="H50:H53" si="19">IF(ISNUMBER(G50), (G50 - $B50) / $B50, "")</f>
        <v>2.0408163265306173E-2</v>
      </c>
      <c r="I50" s="101">
        <f>IF(ISNUMBER(G50), $B64 * H50, "")</f>
        <v>2040.8163265306173</v>
      </c>
      <c r="J50" s="15">
        <v>15.1</v>
      </c>
      <c r="K50" s="32">
        <f t="shared" ref="K50:K53" si="20">IF(ISNUMBER(J50), (J50 - $B50) / $B50, "")</f>
        <v>2.7210884353741523E-2</v>
      </c>
      <c r="L50" s="18">
        <f>IF(ISNUMBER(J50), $B64 * K50, "")</f>
        <v>2721.0884353741521</v>
      </c>
      <c r="M50" s="31">
        <v>15.1</v>
      </c>
      <c r="N50" s="32">
        <f t="shared" ref="N50:N53" si="21">IF(ISNUMBER(M50), (M50 - $B50) / $B50, "")</f>
        <v>2.7210884353741523E-2</v>
      </c>
      <c r="O50" s="18">
        <f>IF(ISNUMBER(M50), $B64 * N50, "")</f>
        <v>2721.0884353741521</v>
      </c>
      <c r="Q50" s="275"/>
      <c r="R50" s="275"/>
      <c r="S50" s="275"/>
    </row>
    <row r="51" spans="1:19" ht="17.25" customHeight="1" thickBot="1">
      <c r="A51" s="125" t="s">
        <v>208</v>
      </c>
      <c r="B51" s="126">
        <v>14.3</v>
      </c>
      <c r="C51" s="77">
        <v>1.4184397200000001E-2</v>
      </c>
      <c r="D51" s="15">
        <v>14.4</v>
      </c>
      <c r="E51" s="32">
        <f t="shared" si="18"/>
        <v>6.9930069930069678E-3</v>
      </c>
      <c r="F51" s="18">
        <f>IF(ISNUMBER(D51), $B64 * E51, "")</f>
        <v>699.30069930069681</v>
      </c>
      <c r="G51" s="31">
        <v>14.7</v>
      </c>
      <c r="H51" s="32">
        <f t="shared" si="19"/>
        <v>2.7972027972027871E-2</v>
      </c>
      <c r="I51" s="101">
        <f>IF(ISNUMBER(G51), $B64 * H51, "")</f>
        <v>2797.2027972027872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15.1</v>
      </c>
      <c r="N51" s="32">
        <f t="shared" si="21"/>
        <v>5.5944055944055868E-2</v>
      </c>
      <c r="O51" s="18">
        <f>IF(ISNUMBER(M51), $B64 * N51, "")</f>
        <v>5594.4055944055872</v>
      </c>
      <c r="Q51" s="275"/>
      <c r="R51" s="275"/>
      <c r="S51" s="275"/>
    </row>
    <row r="52" spans="1:19" ht="17.25" customHeight="1" thickBot="1">
      <c r="A52" s="125" t="s">
        <v>240</v>
      </c>
      <c r="B52" s="126">
        <v>71.3</v>
      </c>
      <c r="C52" s="77">
        <v>1.13475177E-2</v>
      </c>
      <c r="D52" s="15">
        <v>71</v>
      </c>
      <c r="E52" s="32">
        <f t="shared" si="18"/>
        <v>-4.2075736325385294E-3</v>
      </c>
      <c r="F52" s="18">
        <f>IF(ISNUMBER(D52), $B64 * E52, "")</f>
        <v>-420.75736325385293</v>
      </c>
      <c r="G52" s="31">
        <v>71.2</v>
      </c>
      <c r="H52" s="32">
        <f t="shared" si="19"/>
        <v>-1.4025245441794435E-3</v>
      </c>
      <c r="I52" s="101">
        <f>IF(ISNUMBER(G52), $B64 * H52, "")</f>
        <v>-140.25245441794436</v>
      </c>
      <c r="J52" s="15">
        <v>71.5</v>
      </c>
      <c r="K52" s="32">
        <f t="shared" si="20"/>
        <v>2.8050490883590861E-3</v>
      </c>
      <c r="L52" s="18">
        <f>IF(ISNUMBER(J52), $B64 * K52, "")</f>
        <v>280.50490883590862</v>
      </c>
      <c r="M52" s="31">
        <v>72.2</v>
      </c>
      <c r="N52" s="32">
        <f t="shared" si="21"/>
        <v>1.2622720897615788E-2</v>
      </c>
      <c r="O52" s="18">
        <f>IF(ISNUMBER(M52), $B64 * N52, "")</f>
        <v>1262.2720897615789</v>
      </c>
      <c r="Q52" s="33"/>
      <c r="R52" s="33"/>
    </row>
    <row r="53" spans="1:19" ht="17.25" customHeight="1" thickBot="1">
      <c r="A53" s="130" t="s">
        <v>202</v>
      </c>
      <c r="B53" s="131">
        <v>86.7</v>
      </c>
      <c r="C53" s="79">
        <v>1.04895105E-2</v>
      </c>
      <c r="D53" s="24">
        <v>88.4</v>
      </c>
      <c r="E53" s="25">
        <f t="shared" si="18"/>
        <v>1.9607843137254933E-2</v>
      </c>
      <c r="F53" s="104">
        <f>IF(ISNUMBER(D53), $B64 * E53, "")</f>
        <v>1960.7843137254933</v>
      </c>
      <c r="G53" s="102">
        <v>88.9</v>
      </c>
      <c r="H53" s="25">
        <f t="shared" si="19"/>
        <v>2.5374855824682845E-2</v>
      </c>
      <c r="I53" s="103">
        <f>IF(ISNUMBER(G53), $B64 * H53, "")</f>
        <v>2537.4855824682845</v>
      </c>
      <c r="J53" s="24">
        <v>89.2</v>
      </c>
      <c r="K53" s="25">
        <f t="shared" si="20"/>
        <v>2.8835063437139562E-2</v>
      </c>
      <c r="L53" s="104">
        <f>IF(ISNUMBER(J53), $B64 * K53, "")</f>
        <v>2883.5063437139561</v>
      </c>
      <c r="M53" s="102">
        <v>89.6</v>
      </c>
      <c r="N53" s="25">
        <f t="shared" si="21"/>
        <v>3.3448673587081791E-2</v>
      </c>
      <c r="O53" s="104">
        <f>IF(ISNUMBER(M53), $B64 * N53, "")</f>
        <v>3344.8673587081789</v>
      </c>
      <c r="Q53" s="284"/>
      <c r="R53" s="285"/>
      <c r="S53" s="286"/>
    </row>
    <row r="54" spans="1:19" ht="17.25" customHeight="1">
      <c r="A54" s="123" t="s">
        <v>216</v>
      </c>
      <c r="B54" s="124">
        <v>11.4</v>
      </c>
      <c r="C54" s="76">
        <v>8.8495575000000007E-3</v>
      </c>
      <c r="D54" s="13">
        <v>11.3</v>
      </c>
      <c r="E54" s="14">
        <f>IF(ISNUMBER(D54), (D54 - $B54) / $B54, "")</f>
        <v>-8.7719298245613718E-3</v>
      </c>
      <c r="F54" s="16">
        <f>IF(ISNUMBER(D54), $B64 * E54, "")</f>
        <v>-877.1929824561372</v>
      </c>
      <c r="G54" s="29">
        <v>11.4</v>
      </c>
      <c r="H54" s="14">
        <f>IF(ISNUMBER(G54), (G54 - $B54) / $B54, "")</f>
        <v>0</v>
      </c>
      <c r="I54" s="100">
        <f>IF(ISNUMBER(G54), $B64 * H54, "")</f>
        <v>0</v>
      </c>
      <c r="J54" s="13">
        <v>11.4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1.7543859649122744E-2</v>
      </c>
      <c r="O54" s="16">
        <f>IF(ISNUMBER(M54), $B64 * N54, "")</f>
        <v>1754.3859649122744</v>
      </c>
      <c r="Q54" s="287"/>
      <c r="R54" s="288"/>
      <c r="S54" s="289"/>
    </row>
    <row r="55" spans="1:19" ht="17.25" customHeight="1" thickBot="1">
      <c r="A55" s="125" t="s">
        <v>204</v>
      </c>
      <c r="B55" s="126">
        <v>16.899999999999999</v>
      </c>
      <c r="C55" s="77">
        <v>5.9523809999999996E-3</v>
      </c>
      <c r="D55" s="15">
        <v>16.899999999999999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16.899999999999999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</v>
      </c>
      <c r="K55" s="32">
        <f t="shared" ref="K55:K58" si="24">IF(ISNUMBER(J55), (J55 - $B55) / $B55, "")</f>
        <v>5.9171597633136943E-3</v>
      </c>
      <c r="L55" s="18">
        <f>IF(ISNUMBER(J55), $B64 * K55, "")</f>
        <v>591.71597633136946</v>
      </c>
      <c r="M55" s="31">
        <v>17.2</v>
      </c>
      <c r="N55" s="32">
        <f t="shared" ref="N55:N58" si="25">IF(ISNUMBER(M55), (M55 - $B55) / $B55, "")</f>
        <v>1.775147928994087E-2</v>
      </c>
      <c r="O55" s="18">
        <f>IF(ISNUMBER(M55), $B64 * N55, "")</f>
        <v>1775.1479289940871</v>
      </c>
      <c r="Q55" s="290"/>
      <c r="R55" s="291"/>
      <c r="S55" s="292"/>
    </row>
    <row r="56" spans="1:19" ht="17.25" customHeight="1" thickBot="1">
      <c r="A56" s="125" t="s">
        <v>122</v>
      </c>
      <c r="B56" s="126">
        <v>39.9</v>
      </c>
      <c r="C56" s="77">
        <v>2.5125628000000001E-3</v>
      </c>
      <c r="D56" s="15">
        <v>39.9</v>
      </c>
      <c r="E56" s="32">
        <f t="shared" si="22"/>
        <v>0</v>
      </c>
      <c r="F56" s="18">
        <f>IF(ISNUMBER(D56), $B64 * E56, "")</f>
        <v>0</v>
      </c>
      <c r="G56" s="31">
        <v>40</v>
      </c>
      <c r="H56" s="32">
        <f t="shared" si="23"/>
        <v>2.5062656641604369E-3</v>
      </c>
      <c r="I56" s="101">
        <f>IF(ISNUMBER(G56), $B64 * H56, "")</f>
        <v>250.62656641604369</v>
      </c>
      <c r="J56" s="15">
        <v>40.5</v>
      </c>
      <c r="K56" s="32">
        <f t="shared" si="24"/>
        <v>1.5037593984962442E-2</v>
      </c>
      <c r="L56" s="18">
        <f>IF(ISNUMBER(J56), $B64 * K56, "")</f>
        <v>1503.7593984962441</v>
      </c>
      <c r="M56" s="31">
        <v>41.2</v>
      </c>
      <c r="N56" s="32">
        <f t="shared" si="25"/>
        <v>3.2581453634085322E-2</v>
      </c>
      <c r="O56" s="18">
        <f>IF(ISNUMBER(M56), $B64 * N56, "")</f>
        <v>3258.1453634085324</v>
      </c>
      <c r="Q56" s="275"/>
      <c r="R56" s="275"/>
      <c r="S56" s="275"/>
    </row>
    <row r="57" spans="1:19" ht="17.25" customHeight="1" thickBot="1">
      <c r="A57" s="125" t="s">
        <v>188</v>
      </c>
      <c r="B57" s="126">
        <v>14.5</v>
      </c>
      <c r="C57" s="77">
        <v>0</v>
      </c>
      <c r="D57" s="15">
        <v>14.6</v>
      </c>
      <c r="E57" s="32">
        <f t="shared" si="22"/>
        <v>6.8965517241379067E-3</v>
      </c>
      <c r="F57" s="18">
        <f>IF(ISNUMBER(D57), $B64 * E57, "")</f>
        <v>689.65517241379064</v>
      </c>
      <c r="G57" s="31">
        <v>14.6</v>
      </c>
      <c r="H57" s="32">
        <f t="shared" si="23"/>
        <v>6.8965517241379067E-3</v>
      </c>
      <c r="I57" s="101">
        <f>IF(ISNUMBER(G57), $B64 * H57, "")</f>
        <v>689.65517241379064</v>
      </c>
      <c r="J57" s="15">
        <v>14.7</v>
      </c>
      <c r="K57" s="32">
        <f t="shared" si="24"/>
        <v>1.3793103448275813E-2</v>
      </c>
      <c r="L57" s="18">
        <f>IF(ISNUMBER(J57), $B64 * K57, "")</f>
        <v>1379.3103448275813</v>
      </c>
      <c r="M57" s="31">
        <v>14.7</v>
      </c>
      <c r="N57" s="32">
        <f t="shared" si="25"/>
        <v>1.3793103448275813E-2</v>
      </c>
      <c r="O57" s="18">
        <f>IF(ISNUMBER(M57), $B64 * N57, "")</f>
        <v>1379.3103448275813</v>
      </c>
      <c r="Q57" s="270"/>
      <c r="R57" s="270"/>
      <c r="S57" s="270"/>
    </row>
    <row r="58" spans="1:19" ht="17.25" customHeight="1" thickBot="1">
      <c r="A58" s="127" t="s">
        <v>72</v>
      </c>
      <c r="B58" s="128">
        <v>27.6</v>
      </c>
      <c r="C58" s="78">
        <v>-3.6101083E-3</v>
      </c>
      <c r="D58" s="20">
        <v>27.4</v>
      </c>
      <c r="E58" s="21">
        <f t="shared" si="22"/>
        <v>-7.2463768115943053E-3</v>
      </c>
      <c r="F58" s="22">
        <f>IF(ISNUMBER(D58), $B64 * E58, "")</f>
        <v>-724.63768115943049</v>
      </c>
      <c r="G58" s="30">
        <v>27.4</v>
      </c>
      <c r="H58" s="21">
        <f t="shared" si="23"/>
        <v>-7.2463768115943053E-3</v>
      </c>
      <c r="I58" s="105">
        <f>IF(ISNUMBER(G58), $B64 * H58, "")</f>
        <v>-724.63768115943049</v>
      </c>
      <c r="J58" s="20">
        <v>27.4</v>
      </c>
      <c r="K58" s="21">
        <f t="shared" si="24"/>
        <v>-7.2463768115943053E-3</v>
      </c>
      <c r="L58" s="22">
        <f>IF(ISNUMBER(J58), $B64 * K58, "")</f>
        <v>-724.63768115943049</v>
      </c>
      <c r="M58" s="30">
        <v>27.9</v>
      </c>
      <c r="N58" s="21">
        <f t="shared" si="25"/>
        <v>1.08695652173912E-2</v>
      </c>
      <c r="O58" s="22">
        <f>IF(ISNUMBER(M58), $B64 * N58, "")</f>
        <v>1086.95652173912</v>
      </c>
      <c r="Q58" s="270"/>
      <c r="R58" s="270"/>
      <c r="S58" s="270"/>
    </row>
    <row r="59" spans="1:19" ht="17.25" customHeight="1" thickBot="1">
      <c r="A59" s="125" t="s">
        <v>178</v>
      </c>
      <c r="B59" s="129">
        <v>20</v>
      </c>
      <c r="C59" s="80">
        <v>-2.4390243900000001E-2</v>
      </c>
      <c r="D59" s="106">
        <v>19.600000000000001</v>
      </c>
      <c r="E59" s="107">
        <f>IF(ISNUMBER(D59), (D59 - $B59) / $B59, "")</f>
        <v>-1.9999999999999928E-2</v>
      </c>
      <c r="F59" s="108">
        <f>IF(ISNUMBER(D59), $B64 * E59, "")</f>
        <v>-1999.9999999999927</v>
      </c>
      <c r="G59" s="109">
        <v>19.7</v>
      </c>
      <c r="H59" s="107">
        <f>IF(ISNUMBER(G59), (G59 - $B59) / $B59, "")</f>
        <v>-1.5000000000000036E-2</v>
      </c>
      <c r="I59" s="110">
        <f>IF(ISNUMBER(G59), $B64 * H59, "")</f>
        <v>-1500.0000000000036</v>
      </c>
      <c r="J59" s="106">
        <v>19.7</v>
      </c>
      <c r="K59" s="107">
        <f>IF(ISNUMBER(J59), (J59 - $B59) / $B59, "")</f>
        <v>-1.5000000000000036E-2</v>
      </c>
      <c r="L59" s="108">
        <f>IF(ISNUMBER(J59), $B64 * K59, "")</f>
        <v>-1500.0000000000036</v>
      </c>
      <c r="M59" s="109">
        <v>19.899999999999999</v>
      </c>
      <c r="N59" s="107">
        <f>IF(ISNUMBER(M59), (M59 - $B59) / $B59, "")</f>
        <v>-5.0000000000000712E-3</v>
      </c>
      <c r="O59" s="108">
        <f>IF(ISNUMBER(M59), $B64 * N59, "")</f>
        <v>-500.00000000000711</v>
      </c>
      <c r="Q59" s="275"/>
      <c r="R59" s="275"/>
      <c r="S59" s="27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5.7267914283557191E-3</v>
      </c>
      <c r="F64" s="28">
        <f>SUM(F44:F63)</f>
        <v>9162.8662853691476</v>
      </c>
      <c r="G64" s="26" t="s">
        <v>271</v>
      </c>
      <c r="H64" s="27">
        <f>IF(COUNT(H44:H63), SUM(H44:H63) / COUNT(H44:H63), 0)</f>
        <v>8.0494792729849489E-3</v>
      </c>
      <c r="I64" s="28">
        <f>SUM(I44:I63)</f>
        <v>12879.166836775918</v>
      </c>
      <c r="J64" s="26" t="s">
        <v>271</v>
      </c>
      <c r="K64" s="27">
        <f>IF(COUNT(K44:K63), SUM(K44:K63) / COUNT(K44:K63), 0)</f>
        <v>1.4930723598376673E-2</v>
      </c>
      <c r="L64" s="28">
        <f>SUM(L44:L63)</f>
        <v>23889.157757402678</v>
      </c>
      <c r="M64" s="26" t="s">
        <v>271</v>
      </c>
      <c r="N64" s="27">
        <f>IF(COUNT(N44:N63), SUM(N44:N63) / COUNT(N44:N63), 0)</f>
        <v>2.2572858625112442E-2</v>
      </c>
      <c r="O64" s="28">
        <f>SUM(O44:O63)</f>
        <v>36116.573800179904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13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2021-09-15(수) 오전 00:00</v>
      </c>
      <c r="C69" s="313"/>
      <c r="D69" s="272" t="str">
        <f>TEXT($G$1, "[$-ko-KR]yyyy-mm-dd(ddd) ") &amp; "오후 14:00"</f>
        <v>2021-09-15(수) 오후 14:00</v>
      </c>
      <c r="E69" s="273"/>
      <c r="F69" s="274"/>
      <c r="G69" s="272" t="str">
        <f>TEXT($G$1, "[$-ko-KR]yyyy-mm-dd(ddd) ") &amp; "오후 19:00"</f>
        <v>2021-09-15(수) 오후 19:00</v>
      </c>
      <c r="H69" s="273"/>
      <c r="I69" s="274"/>
      <c r="J69" s="272" t="str">
        <f>TEXT($G$1, "[$-ko-KR]yyyy-mm-dd(ddd) ") &amp; "오후 21:00"</f>
        <v>2021-09-15(수) 오후 21:00</v>
      </c>
      <c r="K69" s="273"/>
      <c r="L69" s="274"/>
      <c r="M69" s="272" t="str">
        <f>TEXT($G$1+1, "[$-ko-KR]yyyy-mm-dd(ddd) ") &amp; "오전 00:00"</f>
        <v>2021-09-16(목)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4" t="s">
        <v>58</v>
      </c>
      <c r="H70" s="215" t="s">
        <v>268</v>
      </c>
      <c r="I70" s="21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152</v>
      </c>
      <c r="B71" s="124">
        <v>141</v>
      </c>
      <c r="C71" s="76">
        <v>0.1102362205</v>
      </c>
      <c r="D71" s="13">
        <v>137</v>
      </c>
      <c r="E71" s="14">
        <f>IF(ISNUMBER(D71), (D71 - $B71) / $B71, "")</f>
        <v>-2.8368794326241134E-2</v>
      </c>
      <c r="F71" s="16">
        <f>IF(ISNUMBER(D71), $B91 * E71, "")</f>
        <v>-2836.8794326241136</v>
      </c>
      <c r="G71" s="29">
        <v>138</v>
      </c>
      <c r="H71" s="14">
        <f>IF(ISNUMBER(G71), (G71 - $B71) / $B71, "")</f>
        <v>-2.1276595744680851E-2</v>
      </c>
      <c r="I71" s="100">
        <f>IF(ISNUMBER(G71), $B91 * H71, "")</f>
        <v>-2127.6595744680849</v>
      </c>
      <c r="J71" s="13">
        <v>139</v>
      </c>
      <c r="K71" s="14">
        <f>IF(ISNUMBER(J71), (J71 - $B71) / $B71, "")</f>
        <v>-1.4184397163120567E-2</v>
      </c>
      <c r="L71" s="16">
        <f>IF(ISNUMBER(J71), $B91 * K71, "")</f>
        <v>-1418.4397163120568</v>
      </c>
      <c r="M71" s="29">
        <v>141</v>
      </c>
      <c r="N71" s="14">
        <f>IF(ISNUMBER(M71), (M71 - $B71) / $B71, "")</f>
        <v>0</v>
      </c>
      <c r="O71" s="16">
        <f>IF(ISNUMBER(M71), $B91 * N71, "")</f>
        <v>0</v>
      </c>
      <c r="Q71" s="270"/>
      <c r="R71" s="270"/>
      <c r="S71" s="270"/>
    </row>
    <row r="72" spans="1:19" ht="17.25" thickBot="1">
      <c r="A72" s="125" t="s">
        <v>250</v>
      </c>
      <c r="B72" s="126">
        <v>110</v>
      </c>
      <c r="C72" s="77">
        <v>8.9108910900000005E-2</v>
      </c>
      <c r="D72" s="15">
        <v>107</v>
      </c>
      <c r="E72" s="32">
        <f t="shared" ref="E72:E75" si="30">IF(ISNUMBER(D72), (D72 - $B72) / $B72, "")</f>
        <v>-2.7272727272727271E-2</v>
      </c>
      <c r="F72" s="18">
        <f>IF(ISNUMBER(D72), $B91 * E72, "")</f>
        <v>-2727.272727272727</v>
      </c>
      <c r="G72" s="31">
        <v>109</v>
      </c>
      <c r="H72" s="32">
        <f t="shared" ref="H72:H75" si="31">IF(ISNUMBER(G72), (G72 - $B72) / $B72, "")</f>
        <v>-9.0909090909090905E-3</v>
      </c>
      <c r="I72" s="101">
        <f>IF(ISNUMBER(G72), $B91 * H72, "")</f>
        <v>-909.09090909090901</v>
      </c>
      <c r="J72" s="15">
        <v>108</v>
      </c>
      <c r="K72" s="32">
        <f t="shared" ref="K72:K75" si="32">IF(ISNUMBER(J72), (J72 - $B72) / $B72, "")</f>
        <v>-1.8181818181818181E-2</v>
      </c>
      <c r="L72" s="18">
        <f>IF(ISNUMBER(J72), $B91 * K72, "")</f>
        <v>-1818.181818181818</v>
      </c>
      <c r="M72" s="31">
        <v>111</v>
      </c>
      <c r="N72" s="32">
        <f t="shared" ref="N72:N75" si="33">IF(ISNUMBER(M72), (M72 - $B72) / $B72, "")</f>
        <v>9.0909090909090905E-3</v>
      </c>
      <c r="O72" s="18">
        <f>IF(ISNUMBER(M72), $B91 * N72, "")</f>
        <v>909.09090909090901</v>
      </c>
      <c r="Q72" s="270"/>
      <c r="R72" s="270"/>
      <c r="S72" s="270"/>
    </row>
    <row r="73" spans="1:19" ht="17.25" thickBot="1">
      <c r="A73" s="125" t="s">
        <v>54</v>
      </c>
      <c r="B73" s="126">
        <v>555</v>
      </c>
      <c r="C73" s="77">
        <v>6.52591171E-2</v>
      </c>
      <c r="D73" s="15">
        <v>634</v>
      </c>
      <c r="E73" s="32">
        <f t="shared" si="30"/>
        <v>0.14234234234234233</v>
      </c>
      <c r="F73" s="18">
        <f>IF(ISNUMBER(D73), $B91 * E73, "")</f>
        <v>14234.234234234233</v>
      </c>
      <c r="G73" s="31">
        <v>640</v>
      </c>
      <c r="H73" s="32">
        <f t="shared" si="31"/>
        <v>0.15315315315315314</v>
      </c>
      <c r="I73" s="101">
        <f>IF(ISNUMBER(G73), $B91 * H73, "")</f>
        <v>15315.315315315314</v>
      </c>
      <c r="J73" s="15">
        <v>653</v>
      </c>
      <c r="K73" s="32">
        <f t="shared" si="32"/>
        <v>0.17657657657657658</v>
      </c>
      <c r="L73" s="18">
        <f>IF(ISNUMBER(J73), $B91 * K73, "")</f>
        <v>17657.657657657659</v>
      </c>
      <c r="M73" s="31">
        <v>626</v>
      </c>
      <c r="N73" s="32">
        <f t="shared" si="33"/>
        <v>0.12792792792792793</v>
      </c>
      <c r="O73" s="18">
        <f>IF(ISNUMBER(M73), $B91 * N73, "")</f>
        <v>12792.792792792792</v>
      </c>
      <c r="Q73" s="275"/>
      <c r="R73" s="275"/>
      <c r="S73" s="275"/>
    </row>
    <row r="74" spans="1:19" ht="17.25" thickBot="1">
      <c r="A74" s="125" t="s">
        <v>86</v>
      </c>
      <c r="B74" s="126">
        <v>407</v>
      </c>
      <c r="C74" s="77">
        <v>4.6272493599999999E-2</v>
      </c>
      <c r="D74" s="15">
        <v>399</v>
      </c>
      <c r="E74" s="32">
        <f t="shared" si="30"/>
        <v>-1.9656019656019656E-2</v>
      </c>
      <c r="F74" s="18">
        <f>IF(ISNUMBER(D74), $B91 * E74, "")</f>
        <v>-1965.6019656019655</v>
      </c>
      <c r="G74" s="31">
        <v>401</v>
      </c>
      <c r="H74" s="32">
        <f t="shared" si="31"/>
        <v>-1.4742014742014743E-2</v>
      </c>
      <c r="I74" s="101">
        <f>IF(ISNUMBER(G74), $B91 * H74, "")</f>
        <v>-1474.2014742014742</v>
      </c>
      <c r="J74" s="15">
        <v>404</v>
      </c>
      <c r="K74" s="32">
        <f t="shared" si="32"/>
        <v>-7.3710073710073713E-3</v>
      </c>
      <c r="L74" s="18">
        <f>IF(ISNUMBER(J74), $B91 * K74, "")</f>
        <v>-737.10073710073709</v>
      </c>
      <c r="M74" s="31">
        <v>408</v>
      </c>
      <c r="N74" s="32">
        <f t="shared" si="33"/>
        <v>2.4570024570024569E-3</v>
      </c>
      <c r="O74" s="18">
        <f>IF(ISNUMBER(M74), $B91 * N74, "")</f>
        <v>245.70024570024569</v>
      </c>
      <c r="Q74" s="275"/>
      <c r="R74" s="275"/>
      <c r="S74" s="275"/>
    </row>
    <row r="75" spans="1:19" ht="17.25" thickBot="1">
      <c r="A75" s="127" t="s">
        <v>128</v>
      </c>
      <c r="B75" s="128">
        <v>141</v>
      </c>
      <c r="C75" s="78">
        <v>3.67647059E-2</v>
      </c>
      <c r="D75" s="20">
        <v>139</v>
      </c>
      <c r="E75" s="21">
        <f t="shared" si="30"/>
        <v>-1.4184397163120567E-2</v>
      </c>
      <c r="F75" s="22">
        <f>IF(ISNUMBER(D75), $B91 * E75, "")</f>
        <v>-1418.4397163120568</v>
      </c>
      <c r="G75" s="30">
        <v>140</v>
      </c>
      <c r="H75" s="21">
        <f t="shared" si="31"/>
        <v>-7.0921985815602835E-3</v>
      </c>
      <c r="I75" s="105">
        <f>IF(ISNUMBER(G75), $B91 * H75, "")</f>
        <v>-709.21985815602841</v>
      </c>
      <c r="J75" s="20">
        <v>144</v>
      </c>
      <c r="K75" s="21">
        <f t="shared" si="32"/>
        <v>2.1276595744680851E-2</v>
      </c>
      <c r="L75" s="22">
        <f>IF(ISNUMBER(J75), $B91 * K75, "")</f>
        <v>2127.6595744680849</v>
      </c>
      <c r="M75" s="30">
        <v>144</v>
      </c>
      <c r="N75" s="21">
        <f t="shared" si="33"/>
        <v>2.1276595744680851E-2</v>
      </c>
      <c r="O75" s="22">
        <f>IF(ISNUMBER(M75), $B91 * N75, "")</f>
        <v>2127.6595744680849</v>
      </c>
      <c r="Q75" s="275"/>
      <c r="R75" s="275"/>
      <c r="S75" s="275"/>
    </row>
    <row r="76" spans="1:19" ht="17.25" thickBot="1">
      <c r="A76" s="125" t="s">
        <v>114</v>
      </c>
      <c r="B76" s="129">
        <v>932</v>
      </c>
      <c r="C76" s="80">
        <v>3.4406215300000001E-2</v>
      </c>
      <c r="D76" s="106">
        <v>923</v>
      </c>
      <c r="E76" s="107">
        <f>IF(ISNUMBER(D76), (D76 - $B76) / $B76, "")</f>
        <v>-9.6566523605150223E-3</v>
      </c>
      <c r="F76" s="108">
        <f>IF(ISNUMBER(D76), $B91 * E76, "")</f>
        <v>-965.66523605150223</v>
      </c>
      <c r="G76" s="109">
        <v>931</v>
      </c>
      <c r="H76" s="107">
        <f>IF(ISNUMBER(G76), (G76 - $B76) / $B76, "")</f>
        <v>-1.0729613733905579E-3</v>
      </c>
      <c r="I76" s="110">
        <f>IF(ISNUMBER(G76), $B91 * H76, "")</f>
        <v>-107.29613733905579</v>
      </c>
      <c r="J76" s="106">
        <v>933</v>
      </c>
      <c r="K76" s="107">
        <f>IF(ISNUMBER(J76), (J76 - $B76) / $B76, "")</f>
        <v>1.0729613733905579E-3</v>
      </c>
      <c r="L76" s="108">
        <f>IF(ISNUMBER(J76), $B91 * K76, "")</f>
        <v>107.29613733905579</v>
      </c>
      <c r="M76" s="109">
        <v>940</v>
      </c>
      <c r="N76" s="107">
        <f>IF(ISNUMBER(M76), (M76 - $B76) / $B76, "")</f>
        <v>8.5836909871244635E-3</v>
      </c>
      <c r="O76" s="108">
        <f>IF(ISNUMBER(M76), $B91 * N76, "")</f>
        <v>858.36909871244632</v>
      </c>
      <c r="Q76" s="275"/>
      <c r="R76" s="275"/>
      <c r="S76" s="275"/>
    </row>
    <row r="77" spans="1:19" ht="17.25" thickBot="1">
      <c r="A77" s="125" t="s">
        <v>138</v>
      </c>
      <c r="B77" s="126">
        <v>373</v>
      </c>
      <c r="C77" s="77">
        <v>3.3240997199999997E-2</v>
      </c>
      <c r="D77" s="15">
        <v>391</v>
      </c>
      <c r="E77" s="32">
        <f t="shared" ref="E77:E80" si="34">IF(ISNUMBER(D77), (D77 - $B77) / $B77, "")</f>
        <v>4.8257372654155493E-2</v>
      </c>
      <c r="F77" s="18">
        <f>IF(ISNUMBER(D77), $B91 * E77, "")</f>
        <v>4825.7372654155497</v>
      </c>
      <c r="G77" s="31">
        <v>389</v>
      </c>
      <c r="H77" s="32">
        <f t="shared" ref="H77:H80" si="35">IF(ISNUMBER(G77), (G77 - $B77) / $B77, "")</f>
        <v>4.2895442359249331E-2</v>
      </c>
      <c r="I77" s="101">
        <f>IF(ISNUMBER(G77), $B91 * H77, "")</f>
        <v>4289.5442359249328</v>
      </c>
      <c r="J77" s="15">
        <v>386</v>
      </c>
      <c r="K77" s="32">
        <f t="shared" ref="K77:K80" si="36">IF(ISNUMBER(J77), (J77 - $B77) / $B77, "")</f>
        <v>3.4852546916890083E-2</v>
      </c>
      <c r="L77" s="18">
        <f>IF(ISNUMBER(J77), $B91 * K77, "")</f>
        <v>3485.2546916890083</v>
      </c>
      <c r="M77" s="31">
        <v>388</v>
      </c>
      <c r="N77" s="32">
        <f t="shared" ref="N77:N80" si="37">IF(ISNUMBER(M77), (M77 - $B77) / $B77, "")</f>
        <v>4.0214477211796246E-2</v>
      </c>
      <c r="O77" s="18">
        <f>IF(ISNUMBER(M77), $B91 * N77, "")</f>
        <v>4021.4477211796248</v>
      </c>
      <c r="Q77" s="275"/>
      <c r="R77" s="275"/>
      <c r="S77" s="275"/>
    </row>
    <row r="78" spans="1:19" ht="17.25" thickBot="1">
      <c r="A78" s="125" t="s">
        <v>118</v>
      </c>
      <c r="B78" s="126">
        <v>218</v>
      </c>
      <c r="C78" s="77">
        <v>3.3175355500000003E-2</v>
      </c>
      <c r="D78" s="15">
        <v>219</v>
      </c>
      <c r="E78" s="32">
        <f t="shared" si="34"/>
        <v>4.5871559633027525E-3</v>
      </c>
      <c r="F78" s="18">
        <f>IF(ISNUMBER(D78), $B91 * E78, "")</f>
        <v>458.71559633027528</v>
      </c>
      <c r="G78" s="31">
        <v>221</v>
      </c>
      <c r="H78" s="32">
        <f t="shared" si="35"/>
        <v>1.3761467889908258E-2</v>
      </c>
      <c r="I78" s="101">
        <f>IF(ISNUMBER(G78), $B91 * H78, "")</f>
        <v>1376.1467889908258</v>
      </c>
      <c r="J78" s="15">
        <v>223</v>
      </c>
      <c r="K78" s="32">
        <f t="shared" si="36"/>
        <v>2.2935779816513763E-2</v>
      </c>
      <c r="L78" s="18">
        <f>IF(ISNUMBER(J78), $B91 * K78, "")</f>
        <v>2293.5779816513764</v>
      </c>
      <c r="M78" s="31">
        <v>224</v>
      </c>
      <c r="N78" s="32">
        <f t="shared" si="37"/>
        <v>2.7522935779816515E-2</v>
      </c>
      <c r="O78" s="18">
        <f>IF(ISNUMBER(M78), $B91 * N78, "")</f>
        <v>2752.2935779816517</v>
      </c>
      <c r="Q78" s="275"/>
      <c r="R78" s="275"/>
      <c r="S78" s="275"/>
    </row>
    <row r="79" spans="1:19" ht="17.25" thickBot="1">
      <c r="A79" s="125" t="s">
        <v>174</v>
      </c>
      <c r="B79" s="126">
        <v>476</v>
      </c>
      <c r="C79" s="77">
        <v>3.2537960999999997E-2</v>
      </c>
      <c r="D79" s="15">
        <v>472</v>
      </c>
      <c r="E79" s="32">
        <f t="shared" si="34"/>
        <v>-8.4033613445378148E-3</v>
      </c>
      <c r="F79" s="18">
        <f>IF(ISNUMBER(D79), $B91 * E79, "")</f>
        <v>-840.33613445378148</v>
      </c>
      <c r="G79" s="31">
        <v>491</v>
      </c>
      <c r="H79" s="32">
        <f t="shared" si="35"/>
        <v>3.1512605042016806E-2</v>
      </c>
      <c r="I79" s="101">
        <f>IF(ISNUMBER(G79), $B91 * H79, "")</f>
        <v>3151.2605042016808</v>
      </c>
      <c r="J79" s="15">
        <v>505</v>
      </c>
      <c r="K79" s="32">
        <f t="shared" si="36"/>
        <v>6.0924369747899158E-2</v>
      </c>
      <c r="L79" s="18">
        <f>IF(ISNUMBER(J79), $B91 * K79, "")</f>
        <v>6092.4369747899154</v>
      </c>
      <c r="M79" s="31">
        <v>501</v>
      </c>
      <c r="N79" s="32">
        <f t="shared" si="37"/>
        <v>5.2521008403361345E-2</v>
      </c>
      <c r="O79" s="18">
        <f>IF(ISNUMBER(M79), $B91 * N79, "")</f>
        <v>5252.1008403361348</v>
      </c>
      <c r="Q79" s="33"/>
      <c r="R79" s="33"/>
    </row>
    <row r="80" spans="1:19" ht="17.25" thickBot="1">
      <c r="A80" s="130" t="s">
        <v>132</v>
      </c>
      <c r="B80" s="131">
        <v>128</v>
      </c>
      <c r="C80" s="79">
        <v>3.2258064500000003E-2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131</v>
      </c>
      <c r="H80" s="25">
        <f t="shared" si="35"/>
        <v>2.34375E-2</v>
      </c>
      <c r="I80" s="103">
        <f>IF(ISNUMBER(G80), $B91 * H80, "")</f>
        <v>2343.75</v>
      </c>
      <c r="J80" s="24">
        <v>130</v>
      </c>
      <c r="K80" s="25">
        <f t="shared" si="36"/>
        <v>1.5625E-2</v>
      </c>
      <c r="L80" s="104">
        <f>IF(ISNUMBER(J80), $B91 * K80, "")</f>
        <v>1562.5</v>
      </c>
      <c r="M80" s="102">
        <v>132</v>
      </c>
      <c r="N80" s="25">
        <f t="shared" si="37"/>
        <v>3.125E-2</v>
      </c>
      <c r="O80" s="104">
        <f>IF(ISNUMBER(M80), $B91 * N80, "")</f>
        <v>3125</v>
      </c>
      <c r="Q80" s="284"/>
      <c r="R80" s="285"/>
      <c r="S80" s="286"/>
    </row>
    <row r="81" spans="1:19">
      <c r="A81" s="123" t="s">
        <v>228</v>
      </c>
      <c r="B81" s="124">
        <v>906</v>
      </c>
      <c r="C81" s="76">
        <v>3.0716723500000001E-2</v>
      </c>
      <c r="D81" s="13">
        <v>897</v>
      </c>
      <c r="E81" s="14">
        <f>IF(ISNUMBER(D81), (D81 - $B81) / $B81, "")</f>
        <v>-9.9337748344370865E-3</v>
      </c>
      <c r="F81" s="16">
        <f>IF(ISNUMBER(D81), $B91 * E81, "")</f>
        <v>-993.37748344370868</v>
      </c>
      <c r="G81" s="29">
        <v>899</v>
      </c>
      <c r="H81" s="14">
        <f>IF(ISNUMBER(G81), (G81 - $B81) / $B81, "")</f>
        <v>-7.7262693156732896E-3</v>
      </c>
      <c r="I81" s="100">
        <f>IF(ISNUMBER(G81), $B91 * H81, "")</f>
        <v>-772.62693156732894</v>
      </c>
      <c r="J81" s="13">
        <v>898</v>
      </c>
      <c r="K81" s="14">
        <f>IF(ISNUMBER(J81), (J81 - $B81) / $B81, "")</f>
        <v>-8.8300220750551876E-3</v>
      </c>
      <c r="L81" s="16">
        <f>IF(ISNUMBER(J81), $B91 * K81, "")</f>
        <v>-883.00220750551875</v>
      </c>
      <c r="M81" s="29">
        <v>901</v>
      </c>
      <c r="N81" s="14">
        <f>IF(ISNUMBER(M81), (M81 - $B81) / $B81, "")</f>
        <v>-5.5187637969094927E-3</v>
      </c>
      <c r="O81" s="16">
        <f>IF(ISNUMBER(M81), $B91 * N81, "")</f>
        <v>-551.87637969094931</v>
      </c>
      <c r="Q81" s="287"/>
      <c r="R81" s="288"/>
      <c r="S81" s="289"/>
    </row>
    <row r="82" spans="1:19" ht="17.25" thickBot="1">
      <c r="A82" s="125" t="s">
        <v>80</v>
      </c>
      <c r="B82" s="126">
        <v>939</v>
      </c>
      <c r="C82" s="77">
        <v>2.8477546499999999E-2</v>
      </c>
      <c r="D82" s="15">
        <v>937</v>
      </c>
      <c r="E82" s="32">
        <f t="shared" ref="E82:E85" si="38">IF(ISNUMBER(D82), (D82 - $B82) / $B82, "")</f>
        <v>-2.1299254526091589E-3</v>
      </c>
      <c r="F82" s="18">
        <f>IF(ISNUMBER(D82), $B91 * E82, "")</f>
        <v>-212.99254526091588</v>
      </c>
      <c r="G82" s="31">
        <v>938</v>
      </c>
      <c r="H82" s="32">
        <f t="shared" ref="H82:H85" si="39">IF(ISNUMBER(G82), (G82 - $B82) / $B82, "")</f>
        <v>-1.0649627263045794E-3</v>
      </c>
      <c r="I82" s="101">
        <f>IF(ISNUMBER(G82), $B91 * H82, "")</f>
        <v>-106.49627263045794</v>
      </c>
      <c r="J82" s="15">
        <v>944</v>
      </c>
      <c r="K82" s="32">
        <f t="shared" ref="K82:K85" si="40">IF(ISNUMBER(J82), (J82 - $B82) / $B82, "")</f>
        <v>5.3248136315228968E-3</v>
      </c>
      <c r="L82" s="18">
        <f>IF(ISNUMBER(J82), $B91 * K82, "")</f>
        <v>532.48136315228965</v>
      </c>
      <c r="M82" s="31">
        <v>944</v>
      </c>
      <c r="N82" s="32">
        <f t="shared" ref="N82:N85" si="41">IF(ISNUMBER(M82), (M82 - $B82) / $B82, "")</f>
        <v>5.3248136315228968E-3</v>
      </c>
      <c r="O82" s="18">
        <f>IF(ISNUMBER(M82), $B91 * N82, "")</f>
        <v>532.48136315228965</v>
      </c>
      <c r="Q82" s="290"/>
      <c r="R82" s="291"/>
      <c r="S82" s="292"/>
    </row>
    <row r="83" spans="1:19" ht="17.25" thickBot="1">
      <c r="A83" s="125" t="s">
        <v>144</v>
      </c>
      <c r="B83" s="126">
        <v>118</v>
      </c>
      <c r="C83" s="77">
        <v>2.6086956500000001E-2</v>
      </c>
      <c r="D83" s="15">
        <v>118</v>
      </c>
      <c r="E83" s="32">
        <f t="shared" si="38"/>
        <v>0</v>
      </c>
      <c r="F83" s="18">
        <f>IF(ISNUMBER(D83), $B91 * E83, "")</f>
        <v>0</v>
      </c>
      <c r="G83" s="31">
        <v>120</v>
      </c>
      <c r="H83" s="32">
        <f t="shared" si="39"/>
        <v>1.6949152542372881E-2</v>
      </c>
      <c r="I83" s="101">
        <f>IF(ISNUMBER(G83), $B91 * H83, "")</f>
        <v>1694.9152542372881</v>
      </c>
      <c r="J83" s="15">
        <v>120</v>
      </c>
      <c r="K83" s="32">
        <f t="shared" si="40"/>
        <v>1.6949152542372881E-2</v>
      </c>
      <c r="L83" s="18">
        <f>IF(ISNUMBER(J83), $B91 * K83, "")</f>
        <v>1694.9152542372881</v>
      </c>
      <c r="M83" s="31">
        <v>120</v>
      </c>
      <c r="N83" s="32">
        <f t="shared" si="41"/>
        <v>1.6949152542372881E-2</v>
      </c>
      <c r="O83" s="18">
        <f>IF(ISNUMBER(M83), $B91 * N83, "")</f>
        <v>1694.9152542372881</v>
      </c>
      <c r="Q83" s="275"/>
      <c r="R83" s="275"/>
      <c r="S83" s="275"/>
    </row>
    <row r="84" spans="1:19" ht="17.25" thickBot="1">
      <c r="A84" s="125" t="s">
        <v>238</v>
      </c>
      <c r="B84" s="126">
        <v>121</v>
      </c>
      <c r="C84" s="77">
        <v>2.54237288E-2</v>
      </c>
      <c r="D84" s="15">
        <v>123</v>
      </c>
      <c r="E84" s="32">
        <f t="shared" si="38"/>
        <v>1.6528925619834711E-2</v>
      </c>
      <c r="F84" s="18">
        <f>IF(ISNUMBER(D84), $B91 * E84, "")</f>
        <v>1652.8925619834711</v>
      </c>
      <c r="G84" s="31">
        <v>123</v>
      </c>
      <c r="H84" s="32">
        <f t="shared" si="39"/>
        <v>1.6528925619834711E-2</v>
      </c>
      <c r="I84" s="101">
        <f>IF(ISNUMBER(G84), $B91 * H84, "")</f>
        <v>1652.8925619834711</v>
      </c>
      <c r="J84" s="15">
        <v>123</v>
      </c>
      <c r="K84" s="32">
        <f t="shared" si="40"/>
        <v>1.6528925619834711E-2</v>
      </c>
      <c r="L84" s="18">
        <f>IF(ISNUMBER(J84), $B91 * K84, "")</f>
        <v>1652.8925619834711</v>
      </c>
      <c r="M84" s="31">
        <v>125</v>
      </c>
      <c r="N84" s="32">
        <f t="shared" si="41"/>
        <v>3.3057851239669422E-2</v>
      </c>
      <c r="O84" s="18">
        <f>IF(ISNUMBER(M84), $B91 * N84, "")</f>
        <v>3305.7851239669421</v>
      </c>
      <c r="Q84" s="270"/>
      <c r="R84" s="270"/>
      <c r="S84" s="270"/>
    </row>
    <row r="85" spans="1:19" ht="17.25" thickBot="1">
      <c r="A85" s="127" t="s">
        <v>222</v>
      </c>
      <c r="B85" s="128">
        <v>181</v>
      </c>
      <c r="C85" s="78">
        <v>2.2598870100000001E-2</v>
      </c>
      <c r="D85" s="20">
        <v>181</v>
      </c>
      <c r="E85" s="21">
        <f t="shared" si="38"/>
        <v>0</v>
      </c>
      <c r="F85" s="22">
        <f>IF(ISNUMBER(D85), $B91 * E85, "")</f>
        <v>0</v>
      </c>
      <c r="G85" s="30">
        <v>182</v>
      </c>
      <c r="H85" s="21">
        <f t="shared" si="39"/>
        <v>5.5248618784530384E-3</v>
      </c>
      <c r="I85" s="105">
        <f>IF(ISNUMBER(G85), $B91 * H85, "")</f>
        <v>552.48618784530379</v>
      </c>
      <c r="J85" s="20">
        <v>184</v>
      </c>
      <c r="K85" s="21">
        <f t="shared" si="40"/>
        <v>1.6574585635359115E-2</v>
      </c>
      <c r="L85" s="22">
        <f>IF(ISNUMBER(J85), $B91 * K85, "")</f>
        <v>1657.4585635359115</v>
      </c>
      <c r="M85" s="30">
        <v>187</v>
      </c>
      <c r="N85" s="21">
        <f t="shared" si="41"/>
        <v>3.3149171270718231E-2</v>
      </c>
      <c r="O85" s="22">
        <f>IF(ISNUMBER(M85), $B91 * N85, "")</f>
        <v>3314.917127071823</v>
      </c>
      <c r="Q85" s="270"/>
      <c r="R85" s="270"/>
      <c r="S85" s="270"/>
    </row>
    <row r="86" spans="1:19" ht="17.25" thickBot="1">
      <c r="A86" s="125" t="s">
        <v>130</v>
      </c>
      <c r="B86" s="129">
        <v>160</v>
      </c>
      <c r="C86" s="80">
        <v>1.9108280299999999E-2</v>
      </c>
      <c r="D86" s="106">
        <v>169</v>
      </c>
      <c r="E86" s="107">
        <f>IF(ISNUMBER(D86), (D86 - $B86) / $B86, "")</f>
        <v>5.6250000000000001E-2</v>
      </c>
      <c r="F86" s="108">
        <f>IF(ISNUMBER(D86), $B91 * E86, "")</f>
        <v>5625</v>
      </c>
      <c r="G86" s="109">
        <v>168</v>
      </c>
      <c r="H86" s="107">
        <f>IF(ISNUMBER(G86), (G86 - $B86) / $B86, "")</f>
        <v>0.05</v>
      </c>
      <c r="I86" s="110">
        <f>IF(ISNUMBER(G86), $B91 * H86, "")</f>
        <v>5000</v>
      </c>
      <c r="J86" s="106">
        <v>170</v>
      </c>
      <c r="K86" s="107">
        <f>IF(ISNUMBER(J86), (J86 - $B86) / $B86, "")</f>
        <v>6.25E-2</v>
      </c>
      <c r="L86" s="108">
        <f>IF(ISNUMBER(J86), $B91 * K86, "")</f>
        <v>6250</v>
      </c>
      <c r="M86" s="109">
        <v>169</v>
      </c>
      <c r="N86" s="107">
        <f>IF(ISNUMBER(M86), (M86 - $B86) / $B86, "")</f>
        <v>5.6250000000000001E-2</v>
      </c>
      <c r="O86" s="108">
        <f>IF(ISNUMBER(M86), $B91 * N86, "")</f>
        <v>5625</v>
      </c>
      <c r="Q86" s="275"/>
      <c r="R86" s="275"/>
      <c r="S86" s="275"/>
    </row>
    <row r="87" spans="1:19" ht="17.25" thickBot="1">
      <c r="A87" s="125" t="s">
        <v>57</v>
      </c>
      <c r="B87" s="126">
        <v>219</v>
      </c>
      <c r="C87" s="77">
        <v>1.8604651199999999E-2</v>
      </c>
      <c r="D87" s="15">
        <v>218</v>
      </c>
      <c r="E87" s="32">
        <f t="shared" ref="E87:E90" si="42">IF(ISNUMBER(D87), (D87 - $B87) / $B87, "")</f>
        <v>-4.5662100456621002E-3</v>
      </c>
      <c r="F87" s="18">
        <f>IF(ISNUMBER(D87), $B91 * E87, "")</f>
        <v>-456.62100456621005</v>
      </c>
      <c r="G87" s="31">
        <v>220</v>
      </c>
      <c r="H87" s="32">
        <f t="shared" ref="H87:H90" si="43">IF(ISNUMBER(G87), (G87 - $B87) / $B87, "")</f>
        <v>4.5662100456621002E-3</v>
      </c>
      <c r="I87" s="101">
        <f>IF(ISNUMBER(G87), $B91 * H87, "")</f>
        <v>456.62100456621005</v>
      </c>
      <c r="J87" s="15">
        <v>220</v>
      </c>
      <c r="K87" s="32">
        <f t="shared" ref="K87:K90" si="44">IF(ISNUMBER(J87), (J87 - $B87) / $B87, "")</f>
        <v>4.5662100456621002E-3</v>
      </c>
      <c r="L87" s="18">
        <f>IF(ISNUMBER(J87), $B91 * K87, "")</f>
        <v>456.62100456621005</v>
      </c>
      <c r="M87" s="31">
        <v>223</v>
      </c>
      <c r="N87" s="32">
        <f t="shared" ref="N87:N90" si="45">IF(ISNUMBER(M87), (M87 - $B87) / $B87, "")</f>
        <v>1.8264840182648401E-2</v>
      </c>
      <c r="O87" s="18">
        <f>IF(ISNUMBER(M87), $B91 * N87, "")</f>
        <v>1826.4840182648402</v>
      </c>
      <c r="Q87" s="275"/>
      <c r="R87" s="275"/>
      <c r="S87" s="275"/>
    </row>
    <row r="88" spans="1:19" ht="17.25" thickBot="1">
      <c r="A88" s="125" t="s">
        <v>162</v>
      </c>
      <c r="B88" s="126">
        <v>111</v>
      </c>
      <c r="C88" s="77">
        <v>1.83486239E-2</v>
      </c>
      <c r="D88" s="15">
        <v>111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0</v>
      </c>
      <c r="I88" s="101">
        <f>IF(ISNUMBER(G88), $B91 * H88, "")</f>
        <v>0</v>
      </c>
      <c r="J88" s="15">
        <v>111</v>
      </c>
      <c r="K88" s="32">
        <f t="shared" si="44"/>
        <v>0</v>
      </c>
      <c r="L88" s="18">
        <f>IF(ISNUMBER(J88), $B91 * K88, "")</f>
        <v>0</v>
      </c>
      <c r="M88" s="31">
        <v>112</v>
      </c>
      <c r="N88" s="32">
        <f t="shared" si="45"/>
        <v>9.0090090090090089E-3</v>
      </c>
      <c r="O88" s="18">
        <f>IF(ISNUMBER(M88), $B91 * N88, "")</f>
        <v>900.90090090090087</v>
      </c>
      <c r="Q88" s="275"/>
      <c r="R88" s="275"/>
      <c r="S88" s="275"/>
    </row>
    <row r="89" spans="1:19">
      <c r="A89" s="125" t="s">
        <v>166</v>
      </c>
      <c r="B89" s="126">
        <v>224</v>
      </c>
      <c r="C89" s="77">
        <v>1.8181818200000002E-2</v>
      </c>
      <c r="D89" s="15">
        <v>223</v>
      </c>
      <c r="E89" s="32">
        <f t="shared" si="42"/>
        <v>-4.464285714285714E-3</v>
      </c>
      <c r="F89" s="18">
        <f>IF(ISNUMBER(D89), $B91 * E89, "")</f>
        <v>-446.42857142857139</v>
      </c>
      <c r="G89" s="31">
        <v>224</v>
      </c>
      <c r="H89" s="32">
        <f t="shared" si="43"/>
        <v>0</v>
      </c>
      <c r="I89" s="101">
        <f>IF(ISNUMBER(G89), $B91 * H89, "")</f>
        <v>0</v>
      </c>
      <c r="J89" s="15">
        <v>226</v>
      </c>
      <c r="K89" s="32">
        <f t="shared" si="44"/>
        <v>8.9285714285714281E-3</v>
      </c>
      <c r="L89" s="18">
        <f>IF(ISNUMBER(J89), $B91 * K89, "")</f>
        <v>892.85714285714278</v>
      </c>
      <c r="M89" s="31">
        <v>228</v>
      </c>
      <c r="N89" s="32">
        <f t="shared" si="45"/>
        <v>1.7857142857142856E-2</v>
      </c>
      <c r="O89" s="18">
        <f>IF(ISNUMBER(M89), $B91 * N89, "")</f>
        <v>1785.7142857142856</v>
      </c>
      <c r="Q89" s="297"/>
      <c r="R89" s="298"/>
      <c r="S89" s="299"/>
    </row>
    <row r="90" spans="1:19" ht="17.25" thickBot="1">
      <c r="A90" s="130" t="s">
        <v>266</v>
      </c>
      <c r="B90" s="131">
        <v>289</v>
      </c>
      <c r="C90" s="79">
        <v>1.7605633799999999E-2</v>
      </c>
      <c r="D90" s="24">
        <v>287</v>
      </c>
      <c r="E90" s="25">
        <f t="shared" si="42"/>
        <v>-6.920415224913495E-3</v>
      </c>
      <c r="F90" s="104">
        <f>IF(ISNUMBER(D90), $B91 * E90, "")</f>
        <v>-692.0415224913495</v>
      </c>
      <c r="G90" s="102">
        <v>289</v>
      </c>
      <c r="H90" s="25">
        <f t="shared" si="43"/>
        <v>0</v>
      </c>
      <c r="I90" s="103">
        <f>IF(ISNUMBER(G90), $B91 * H90, "")</f>
        <v>0</v>
      </c>
      <c r="J90" s="24">
        <v>289</v>
      </c>
      <c r="K90" s="25">
        <f t="shared" si="44"/>
        <v>0</v>
      </c>
      <c r="L90" s="104">
        <f>IF(ISNUMBER(J90), $B91 * K90, "")</f>
        <v>0</v>
      </c>
      <c r="M90" s="102">
        <v>292</v>
      </c>
      <c r="N90" s="25">
        <f t="shared" si="45"/>
        <v>1.0380622837370242E-2</v>
      </c>
      <c r="O90" s="104">
        <f>IF(ISNUMBER(M90), $B91 * N90, "")</f>
        <v>1038.0622837370242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5.8392116592283138E-3</v>
      </c>
      <c r="F91" s="28">
        <f>SUM(F71:F90)</f>
        <v>11678.423318456629</v>
      </c>
      <c r="G91" s="26" t="s">
        <v>271</v>
      </c>
      <c r="H91" s="27">
        <f>IF(COUNT(H71:H90), SUM(H71:H90) / COUNT(H71:H90), 0)</f>
        <v>1.4813170347805844E-2</v>
      </c>
      <c r="I91" s="28">
        <f>SUM(I71:I90)</f>
        <v>29626.340695611689</v>
      </c>
      <c r="J91" s="26" t="s">
        <v>271</v>
      </c>
      <c r="K91" s="27">
        <f>IF(COUNT(K71:K90), SUM(K71:K90) / COUNT(K71:K90), 0)</f>
        <v>2.0803442214413641E-2</v>
      </c>
      <c r="L91" s="28">
        <f>SUM(L71:L90)</f>
        <v>41606.884428827274</v>
      </c>
      <c r="M91" s="26" t="s">
        <v>271</v>
      </c>
      <c r="N91" s="27">
        <f>IF(COUNT(N71:N90), SUM(N71:N90) / COUNT(N71:N90), 0)</f>
        <v>2.5778419368808175E-2</v>
      </c>
      <c r="O91" s="28">
        <f>SUM(O71:O90)</f>
        <v>51556.83873761633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13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2021-09-15(수) 오전 00:00</v>
      </c>
      <c r="C96" s="313"/>
      <c r="D96" s="272" t="str">
        <f>TEXT($G$1, "[$-ko-KR]yyyy-mm-dd(ddd) ") &amp; "오후 14:00"</f>
        <v>2021-09-15(수) 오후 14:00</v>
      </c>
      <c r="E96" s="273"/>
      <c r="F96" s="274"/>
      <c r="G96" s="272" t="str">
        <f>TEXT($G$1, "[$-ko-KR]yyyy-mm-dd(ddd) ") &amp; "오후 19:00"</f>
        <v>2021-09-15(수) 오후 19:00</v>
      </c>
      <c r="H96" s="273"/>
      <c r="I96" s="274"/>
      <c r="J96" s="272" t="str">
        <f>TEXT($G$1, "[$-ko-KR]yyyy-mm-dd(ddd) ") &amp; "오후 21:00"</f>
        <v>2021-09-15(수) 오후 21:00</v>
      </c>
      <c r="K96" s="273"/>
      <c r="L96" s="274"/>
      <c r="M96" s="272" t="str">
        <f>TEXT($G$1+1, "[$-ko-KR]yyyy-mm-dd(ddd) ") &amp; "오전 00:00"</f>
        <v>2021-09-16(목)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4" t="s">
        <v>58</v>
      </c>
      <c r="H97" s="215" t="s">
        <v>268</v>
      </c>
      <c r="I97" s="21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198</v>
      </c>
      <c r="B98" s="124">
        <v>26880</v>
      </c>
      <c r="C98" s="76">
        <v>0.13417721520000001</v>
      </c>
      <c r="D98" s="13">
        <v>25820</v>
      </c>
      <c r="E98" s="14">
        <f>IF(ISNUMBER(D98), (D98 - $B98) / $B98, "")</f>
        <v>-3.9434523809523808E-2</v>
      </c>
      <c r="F98" s="16">
        <f>IF(ISNUMBER(D98), $B118 * E98, "")</f>
        <v>-3943.4523809523807</v>
      </c>
      <c r="G98" s="29">
        <v>26190</v>
      </c>
      <c r="H98" s="14">
        <f>IF(ISNUMBER(G98), (G98 - $B98) / $B98, "")</f>
        <v>-2.5669642857142856E-2</v>
      </c>
      <c r="I98" s="100">
        <f>IF(ISNUMBER(G98), $B118 * H98, "")</f>
        <v>-2566.9642857142858</v>
      </c>
      <c r="J98" s="13">
        <v>26220</v>
      </c>
      <c r="K98" s="14">
        <f>IF(ISNUMBER(J98), (J98 - $B98) / $B98, "")</f>
        <v>-2.4553571428571428E-2</v>
      </c>
      <c r="L98" s="16">
        <f>IF(ISNUMBER(J98), $B118 * K98, "")</f>
        <v>-2455.3571428571427</v>
      </c>
      <c r="M98" s="29">
        <v>26120</v>
      </c>
      <c r="N98" s="14">
        <f>IF(ISNUMBER(M98), (M98 - $B98) / $B98, "")</f>
        <v>-2.8273809523809524E-2</v>
      </c>
      <c r="O98" s="16">
        <f>IF(ISNUMBER(M98), $B118 * N98, "")</f>
        <v>-2827.3809523809523</v>
      </c>
      <c r="Q98" s="270"/>
      <c r="R98" s="270"/>
      <c r="S98" s="270"/>
    </row>
    <row r="99" spans="1:19" ht="17.25" thickBot="1">
      <c r="A99" s="125" t="s">
        <v>152</v>
      </c>
      <c r="B99" s="126">
        <v>141</v>
      </c>
      <c r="C99" s="77">
        <v>0.1102362205</v>
      </c>
      <c r="D99" s="15">
        <v>137</v>
      </c>
      <c r="E99" s="32">
        <f t="shared" ref="E99:E102" si="46">IF(ISNUMBER(D99), (D99 - $B99) / $B99, "")</f>
        <v>-2.8368794326241134E-2</v>
      </c>
      <c r="F99" s="18">
        <f>IF(ISNUMBER(D99), $B118 * E99, "")</f>
        <v>-2836.8794326241136</v>
      </c>
      <c r="G99" s="31">
        <v>138</v>
      </c>
      <c r="H99" s="32">
        <f t="shared" ref="H99:H102" si="47">IF(ISNUMBER(G99), (G99 - $B99) / $B99, "")</f>
        <v>-2.1276595744680851E-2</v>
      </c>
      <c r="I99" s="101">
        <f>IF(ISNUMBER(G99), $B118 * H99, "")</f>
        <v>-2127.6595744680849</v>
      </c>
      <c r="J99" s="15">
        <v>139</v>
      </c>
      <c r="K99" s="32">
        <f t="shared" ref="K99:K102" si="48">IF(ISNUMBER(J99), (J99 - $B99) / $B99, "")</f>
        <v>-1.4184397163120567E-2</v>
      </c>
      <c r="L99" s="18">
        <f>IF(ISNUMBER(J99), $B118 * K99, "")</f>
        <v>-1418.4397163120568</v>
      </c>
      <c r="M99" s="31">
        <v>141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70"/>
      <c r="R99" s="270"/>
      <c r="S99" s="270"/>
    </row>
    <row r="100" spans="1:19" ht="17.25" thickBot="1">
      <c r="A100" s="125" t="s">
        <v>176</v>
      </c>
      <c r="B100" s="126">
        <v>1855</v>
      </c>
      <c r="C100" s="77">
        <v>9.1176470600000004E-2</v>
      </c>
      <c r="D100" s="15">
        <v>1830</v>
      </c>
      <c r="E100" s="32">
        <f t="shared" si="46"/>
        <v>-1.3477088948787063E-2</v>
      </c>
      <c r="F100" s="18">
        <f>IF(ISNUMBER(D100), $B118 * E100, "")</f>
        <v>-1347.7088948787064</v>
      </c>
      <c r="G100" s="31">
        <v>1900</v>
      </c>
      <c r="H100" s="32">
        <f t="shared" si="47"/>
        <v>2.4258760107816711E-2</v>
      </c>
      <c r="I100" s="101">
        <f>IF(ISNUMBER(G100), $B118 * H100, "")</f>
        <v>2425.8760107816711</v>
      </c>
      <c r="J100" s="15">
        <v>1965</v>
      </c>
      <c r="K100" s="32">
        <f t="shared" si="48"/>
        <v>5.9299191374663072E-2</v>
      </c>
      <c r="L100" s="18">
        <f>IF(ISNUMBER(J100), $B118 * K100, "")</f>
        <v>5929.9191374663069</v>
      </c>
      <c r="M100" s="31">
        <v>1950</v>
      </c>
      <c r="N100" s="32">
        <f t="shared" si="49"/>
        <v>5.1212938005390833E-2</v>
      </c>
      <c r="O100" s="18">
        <f>IF(ISNUMBER(M100), $B118 * N100, "")</f>
        <v>5121.2938005390833</v>
      </c>
      <c r="Q100" s="275"/>
      <c r="R100" s="275"/>
      <c r="S100" s="275"/>
    </row>
    <row r="101" spans="1:19" ht="17.25" thickBot="1">
      <c r="A101" s="125" t="s">
        <v>250</v>
      </c>
      <c r="B101" s="126">
        <v>110</v>
      </c>
      <c r="C101" s="77">
        <v>8.9108910900000005E-2</v>
      </c>
      <c r="D101" s="15">
        <v>107</v>
      </c>
      <c r="E101" s="32">
        <f t="shared" si="46"/>
        <v>-2.7272727272727271E-2</v>
      </c>
      <c r="F101" s="18">
        <f>IF(ISNUMBER(D101), $B118 * E101, "")</f>
        <v>-2727.272727272727</v>
      </c>
      <c r="G101" s="31">
        <v>109</v>
      </c>
      <c r="H101" s="32">
        <f t="shared" si="47"/>
        <v>-9.0909090909090905E-3</v>
      </c>
      <c r="I101" s="101">
        <f>IF(ISNUMBER(G101), $B118 * H101, "")</f>
        <v>-909.09090909090901</v>
      </c>
      <c r="J101" s="15">
        <v>108</v>
      </c>
      <c r="K101" s="32">
        <f t="shared" si="48"/>
        <v>-1.8181818181818181E-2</v>
      </c>
      <c r="L101" s="18">
        <f>IF(ISNUMBER(J101), $B118 * K101, "")</f>
        <v>-1818.181818181818</v>
      </c>
      <c r="M101" s="31">
        <v>111</v>
      </c>
      <c r="N101" s="32">
        <f t="shared" si="49"/>
        <v>9.0909090909090905E-3</v>
      </c>
      <c r="O101" s="18">
        <f>IF(ISNUMBER(M101), $B118 * N101, "")</f>
        <v>909.09090909090901</v>
      </c>
      <c r="Q101" s="275"/>
      <c r="R101" s="275"/>
      <c r="S101" s="275"/>
    </row>
    <row r="102" spans="1:19" ht="17.25" thickBot="1">
      <c r="A102" s="127" t="s">
        <v>134</v>
      </c>
      <c r="B102" s="128">
        <v>45470</v>
      </c>
      <c r="C102" s="78">
        <v>8.1074655300000006E-2</v>
      </c>
      <c r="D102" s="20">
        <v>43740</v>
      </c>
      <c r="E102" s="21">
        <f t="shared" si="46"/>
        <v>-3.80470639982406E-2</v>
      </c>
      <c r="F102" s="22">
        <f>IF(ISNUMBER(D102), $B118 * E102, "")</f>
        <v>-3804.7063998240601</v>
      </c>
      <c r="G102" s="30">
        <v>43580</v>
      </c>
      <c r="H102" s="21">
        <f t="shared" si="47"/>
        <v>-4.1565867605014295E-2</v>
      </c>
      <c r="I102" s="105">
        <f>IF(ISNUMBER(G102), $B118 * H102, "")</f>
        <v>-4156.5867605014291</v>
      </c>
      <c r="J102" s="20">
        <v>43370</v>
      </c>
      <c r="K102" s="21">
        <f t="shared" si="48"/>
        <v>-4.6184297338904771E-2</v>
      </c>
      <c r="L102" s="22">
        <f>IF(ISNUMBER(J102), $B118 * K102, "")</f>
        <v>-4618.4297338904771</v>
      </c>
      <c r="M102" s="30">
        <v>43240</v>
      </c>
      <c r="N102" s="21">
        <f t="shared" si="49"/>
        <v>-4.9043325269408404E-2</v>
      </c>
      <c r="O102" s="22">
        <f>IF(ISNUMBER(M102), $B118 * N102, "")</f>
        <v>-4904.3325269408406</v>
      </c>
      <c r="Q102" s="275"/>
      <c r="R102" s="275"/>
      <c r="S102" s="275"/>
    </row>
    <row r="103" spans="1:19" ht="17.25" thickBot="1">
      <c r="A103" s="125" t="s">
        <v>244</v>
      </c>
      <c r="B103" s="129">
        <v>2050</v>
      </c>
      <c r="C103" s="80">
        <v>6.7708333300000006E-2</v>
      </c>
      <c r="D103" s="106">
        <v>2060</v>
      </c>
      <c r="E103" s="107">
        <f>IF(ISNUMBER(D103), (D103 - $B103) / $B103, "")</f>
        <v>4.8780487804878049E-3</v>
      </c>
      <c r="F103" s="108">
        <f>IF(ISNUMBER(D103), $B118 * E103, "")</f>
        <v>487.80487804878049</v>
      </c>
      <c r="G103" s="109">
        <v>2230</v>
      </c>
      <c r="H103" s="107">
        <f>IF(ISNUMBER(G103), (G103 - $B103) / $B103, "")</f>
        <v>8.7804878048780483E-2</v>
      </c>
      <c r="I103" s="110">
        <f>IF(ISNUMBER(G103), $B118 * H103, "")</f>
        <v>8780.4878048780483</v>
      </c>
      <c r="J103" s="106">
        <v>2435</v>
      </c>
      <c r="K103" s="107">
        <f>IF(ISNUMBER(J103), (J103 - $B103) / $B103, "")</f>
        <v>0.18780487804878049</v>
      </c>
      <c r="L103" s="108">
        <f>IF(ISNUMBER(J103), $B118 * K103, "")</f>
        <v>18780.487804878048</v>
      </c>
      <c r="M103" s="109">
        <v>2295</v>
      </c>
      <c r="N103" s="107">
        <f>IF(ISNUMBER(M103), (M103 - $B103) / $B103, "")</f>
        <v>0.11951219512195121</v>
      </c>
      <c r="O103" s="108">
        <f>IF(ISNUMBER(M103), $B118 * N103, "")</f>
        <v>11951.219512195121</v>
      </c>
      <c r="Q103" s="275"/>
      <c r="R103" s="275"/>
      <c r="S103" s="275"/>
    </row>
    <row r="104" spans="1:19" ht="17.25" thickBot="1">
      <c r="A104" s="125" t="s">
        <v>65</v>
      </c>
      <c r="B104" s="126">
        <v>85.6</v>
      </c>
      <c r="C104" s="77">
        <v>6.6002490699999999E-2</v>
      </c>
      <c r="D104" s="15">
        <v>94.2</v>
      </c>
      <c r="E104" s="32">
        <f t="shared" ref="E104:E107" si="50">IF(ISNUMBER(D104), (D104 - $B104) / $B104, "")</f>
        <v>0.10046728971962628</v>
      </c>
      <c r="F104" s="18">
        <f>IF(ISNUMBER(D104), $B118 * E104, "")</f>
        <v>10046.728971962628</v>
      </c>
      <c r="G104" s="31">
        <v>91.7</v>
      </c>
      <c r="H104" s="32">
        <f t="shared" ref="H104:H107" si="51">IF(ISNUMBER(G104), (G104 - $B104) / $B104, "")</f>
        <v>7.1261682242990759E-2</v>
      </c>
      <c r="I104" s="101">
        <f>IF(ISNUMBER(G104), $B118 * H104, "")</f>
        <v>7126.1682242990755</v>
      </c>
      <c r="J104" s="15">
        <v>92.4</v>
      </c>
      <c r="K104" s="32">
        <f t="shared" ref="K104:K107" si="52">IF(ISNUMBER(J104), (J104 - $B104) / $B104, "")</f>
        <v>7.9439252336448732E-2</v>
      </c>
      <c r="L104" s="18">
        <f>IF(ISNUMBER(J104), $B118 * K104, "")</f>
        <v>7943.9252336448735</v>
      </c>
      <c r="M104" s="31">
        <v>92.2</v>
      </c>
      <c r="N104" s="32">
        <f t="shared" ref="N104:N107" si="53">IF(ISNUMBER(M104), (M104 - $B104) / $B104, "")</f>
        <v>7.7102803738317863E-2</v>
      </c>
      <c r="O104" s="18">
        <f>IF(ISNUMBER(M104), $B118 * N104, "")</f>
        <v>7710.2803738317862</v>
      </c>
      <c r="Q104" s="275"/>
      <c r="R104" s="275"/>
      <c r="S104" s="275"/>
    </row>
    <row r="105" spans="1:19" ht="17.25" thickBot="1">
      <c r="A105" s="125" t="s">
        <v>54</v>
      </c>
      <c r="B105" s="126">
        <v>555</v>
      </c>
      <c r="C105" s="77">
        <v>6.52591171E-2</v>
      </c>
      <c r="D105" s="15">
        <v>634</v>
      </c>
      <c r="E105" s="32">
        <f t="shared" si="50"/>
        <v>0.14234234234234233</v>
      </c>
      <c r="F105" s="18">
        <f>IF(ISNUMBER(D105), $B118 * E105, "")</f>
        <v>14234.234234234233</v>
      </c>
      <c r="G105" s="31">
        <v>640</v>
      </c>
      <c r="H105" s="32">
        <f t="shared" si="51"/>
        <v>0.15315315315315314</v>
      </c>
      <c r="I105" s="101">
        <f>IF(ISNUMBER(G105), $B118 * H105, "")</f>
        <v>15315.315315315314</v>
      </c>
      <c r="J105" s="15">
        <v>653</v>
      </c>
      <c r="K105" s="32">
        <f t="shared" si="52"/>
        <v>0.17657657657657658</v>
      </c>
      <c r="L105" s="18">
        <f>IF(ISNUMBER(J105), $B118 * K105, "")</f>
        <v>17657.657657657659</v>
      </c>
      <c r="M105" s="31">
        <v>626</v>
      </c>
      <c r="N105" s="32">
        <f t="shared" si="53"/>
        <v>0.12792792792792793</v>
      </c>
      <c r="O105" s="18">
        <f>IF(ISNUMBER(M105), $B118 * N105, "")</f>
        <v>12792.792792792792</v>
      </c>
      <c r="Q105" s="275"/>
      <c r="R105" s="275"/>
      <c r="S105" s="275"/>
    </row>
    <row r="106" spans="1:19" ht="17.25" thickBot="1">
      <c r="A106" s="125" t="s">
        <v>76</v>
      </c>
      <c r="B106" s="126">
        <v>34680</v>
      </c>
      <c r="C106" s="77">
        <v>6.5110565100000004E-2</v>
      </c>
      <c r="D106" s="15">
        <v>35840</v>
      </c>
      <c r="E106" s="32">
        <f t="shared" si="50"/>
        <v>3.3448673587081888E-2</v>
      </c>
      <c r="F106" s="18">
        <f>IF(ISNUMBER(D106), $B118 * E106, "")</f>
        <v>3344.8673587081889</v>
      </c>
      <c r="G106" s="31">
        <v>36260</v>
      </c>
      <c r="H106" s="32">
        <f t="shared" si="51"/>
        <v>4.5559400230680509E-2</v>
      </c>
      <c r="I106" s="101">
        <f>IF(ISNUMBER(G106), $B118 * H106, "")</f>
        <v>4555.9400230680512</v>
      </c>
      <c r="J106" s="15">
        <v>37100</v>
      </c>
      <c r="K106" s="32">
        <f t="shared" si="52"/>
        <v>6.9780853517877744E-2</v>
      </c>
      <c r="L106" s="18">
        <f>IF(ISNUMBER(J106), $B118 * K106, "")</f>
        <v>6978.085351787774</v>
      </c>
      <c r="M106" s="31">
        <v>37100</v>
      </c>
      <c r="N106" s="32">
        <f t="shared" si="53"/>
        <v>6.9780853517877744E-2</v>
      </c>
      <c r="O106" s="18">
        <f>IF(ISNUMBER(M106), $B118 * N106, "")</f>
        <v>6978.085351787774</v>
      </c>
      <c r="Q106" s="33"/>
      <c r="R106" s="33"/>
    </row>
    <row r="107" spans="1:19" ht="17.25" thickBot="1">
      <c r="A107" s="130" t="s">
        <v>63</v>
      </c>
      <c r="B107" s="131">
        <v>61760</v>
      </c>
      <c r="C107" s="79">
        <v>5.5546060500000001E-2</v>
      </c>
      <c r="D107" s="24">
        <v>61300</v>
      </c>
      <c r="E107" s="25">
        <f t="shared" si="50"/>
        <v>-7.4481865284974089E-3</v>
      </c>
      <c r="F107" s="104">
        <f>IF(ISNUMBER(D107), $B118 * E107, "")</f>
        <v>-744.81865284974094</v>
      </c>
      <c r="G107" s="102">
        <v>61540</v>
      </c>
      <c r="H107" s="25">
        <f t="shared" si="51"/>
        <v>-3.5621761658031089E-3</v>
      </c>
      <c r="I107" s="103">
        <f>IF(ISNUMBER(G107), $B118 * H107, "")</f>
        <v>-356.2176165803109</v>
      </c>
      <c r="J107" s="24">
        <v>61830</v>
      </c>
      <c r="K107" s="25">
        <f t="shared" si="52"/>
        <v>1.1334196891191709E-3</v>
      </c>
      <c r="L107" s="104">
        <f>IF(ISNUMBER(J107), $B118 * K107, "")</f>
        <v>113.34196891191709</v>
      </c>
      <c r="M107" s="102">
        <v>62210</v>
      </c>
      <c r="N107" s="25">
        <f t="shared" si="53"/>
        <v>7.2862694300518133E-3</v>
      </c>
      <c r="O107" s="104">
        <f>IF(ISNUMBER(M107), $B118 * N107, "")</f>
        <v>728.62694300518137</v>
      </c>
      <c r="Q107" s="284"/>
      <c r="R107" s="285"/>
      <c r="S107" s="286"/>
    </row>
    <row r="108" spans="1:19">
      <c r="A108" s="123" t="s">
        <v>106</v>
      </c>
      <c r="B108" s="124">
        <v>279900</v>
      </c>
      <c r="C108" s="76">
        <v>4.8903878599999999E-2</v>
      </c>
      <c r="D108" s="13">
        <v>314200</v>
      </c>
      <c r="E108" s="14">
        <f>IF(ISNUMBER(D108), (D108 - $B108) / $B108, "")</f>
        <v>0.12254376563058235</v>
      </c>
      <c r="F108" s="16">
        <f>IF(ISNUMBER(D108), $B118 * E108, "")</f>
        <v>12254.376563058235</v>
      </c>
      <c r="G108" s="29">
        <v>313150</v>
      </c>
      <c r="H108" s="14">
        <f>IF(ISNUMBER(G108), (G108 - $B108) / $B108, "")</f>
        <v>0.11879242586638085</v>
      </c>
      <c r="I108" s="100">
        <f>IF(ISNUMBER(G108), $B118 * H108, "")</f>
        <v>11879.242586638085</v>
      </c>
      <c r="J108" s="13">
        <v>313500</v>
      </c>
      <c r="K108" s="14">
        <f>IF(ISNUMBER(J108), (J108 - $B108) / $B108, "")</f>
        <v>0.12004287245444802</v>
      </c>
      <c r="L108" s="16">
        <f>IF(ISNUMBER(J108), $B118 * K108, "")</f>
        <v>12004.287245444802</v>
      </c>
      <c r="M108" s="29">
        <v>310300</v>
      </c>
      <c r="N108" s="14">
        <f>IF(ISNUMBER(M108), (M108 - $B108) / $B108, "")</f>
        <v>0.10861021793497677</v>
      </c>
      <c r="O108" s="16">
        <f>IF(ISNUMBER(M108), $B118 * N108, "")</f>
        <v>10861.021793497677</v>
      </c>
      <c r="Q108" s="287"/>
      <c r="R108" s="288"/>
      <c r="S108" s="289"/>
    </row>
    <row r="109" spans="1:19" ht="17.25" thickBot="1">
      <c r="A109" s="125" t="s">
        <v>86</v>
      </c>
      <c r="B109" s="126">
        <v>407</v>
      </c>
      <c r="C109" s="77">
        <v>4.6272493599999999E-2</v>
      </c>
      <c r="D109" s="15">
        <v>399</v>
      </c>
      <c r="E109" s="32">
        <f t="shared" ref="E109:E112" si="54">IF(ISNUMBER(D109), (D109 - $B109) / $B109, "")</f>
        <v>-1.9656019656019656E-2</v>
      </c>
      <c r="F109" s="18">
        <f>IF(ISNUMBER(D109), $B118 * E109, "")</f>
        <v>-1965.6019656019655</v>
      </c>
      <c r="G109" s="31">
        <v>401</v>
      </c>
      <c r="H109" s="32">
        <f t="shared" ref="H109:H112" si="55">IF(ISNUMBER(G109), (G109 - $B109) / $B109, "")</f>
        <v>-1.4742014742014743E-2</v>
      </c>
      <c r="I109" s="101">
        <f>IF(ISNUMBER(G109), $B118 * H109, "")</f>
        <v>-1474.2014742014742</v>
      </c>
      <c r="J109" s="15">
        <v>404</v>
      </c>
      <c r="K109" s="32">
        <f t="shared" ref="K109:K112" si="56">IF(ISNUMBER(J109), (J109 - $B109) / $B109, "")</f>
        <v>-7.3710073710073713E-3</v>
      </c>
      <c r="L109" s="18">
        <f>IF(ISNUMBER(J109), $B118 * K109, "")</f>
        <v>-737.10073710073709</v>
      </c>
      <c r="M109" s="31">
        <v>408</v>
      </c>
      <c r="N109" s="32">
        <f t="shared" ref="N109:N112" si="57">IF(ISNUMBER(M109), (M109 - $B109) / $B109, "")</f>
        <v>2.4570024570024569E-3</v>
      </c>
      <c r="O109" s="18">
        <f>IF(ISNUMBER(M109), $B118 * N109, "")</f>
        <v>245.70024570024569</v>
      </c>
      <c r="Q109" s="290"/>
      <c r="R109" s="291"/>
      <c r="S109" s="292"/>
    </row>
    <row r="110" spans="1:19" ht="17.25" thickBot="1">
      <c r="A110" s="125" t="s">
        <v>142</v>
      </c>
      <c r="B110" s="126">
        <v>12070</v>
      </c>
      <c r="C110" s="77">
        <v>4.32152118E-2</v>
      </c>
      <c r="D110" s="15">
        <v>11850</v>
      </c>
      <c r="E110" s="32">
        <f t="shared" si="54"/>
        <v>-1.8227009113504555E-2</v>
      </c>
      <c r="F110" s="18">
        <f>IF(ISNUMBER(D110), $B118 * E110, "")</f>
        <v>-1822.7009113504555</v>
      </c>
      <c r="G110" s="31">
        <v>11890</v>
      </c>
      <c r="H110" s="32">
        <f t="shared" si="55"/>
        <v>-1.4913007456503728E-2</v>
      </c>
      <c r="I110" s="101">
        <f>IF(ISNUMBER(G110), $B118 * H110, "")</f>
        <v>-1491.3007456503728</v>
      </c>
      <c r="J110" s="15">
        <v>11980</v>
      </c>
      <c r="K110" s="32">
        <f t="shared" si="56"/>
        <v>-7.4565037282518639E-3</v>
      </c>
      <c r="L110" s="18">
        <f>IF(ISNUMBER(J110), $B118 * K110, "")</f>
        <v>-745.65037282518642</v>
      </c>
      <c r="M110" s="31">
        <v>12010</v>
      </c>
      <c r="N110" s="32">
        <f t="shared" si="57"/>
        <v>-4.9710024855012429E-3</v>
      </c>
      <c r="O110" s="18">
        <f>IF(ISNUMBER(M110), $B118 * N110, "")</f>
        <v>-497.10024855012426</v>
      </c>
      <c r="Q110" s="275"/>
      <c r="R110" s="275"/>
      <c r="S110" s="275"/>
    </row>
    <row r="111" spans="1:19" ht="17.25" thickBot="1">
      <c r="A111" s="125" t="s">
        <v>102</v>
      </c>
      <c r="B111" s="126">
        <v>1210</v>
      </c>
      <c r="C111" s="77">
        <v>4.31034483E-2</v>
      </c>
      <c r="D111" s="15">
        <v>1190</v>
      </c>
      <c r="E111" s="32">
        <f t="shared" si="54"/>
        <v>-1.6528925619834711E-2</v>
      </c>
      <c r="F111" s="18">
        <f>IF(ISNUMBER(D111), $B118 * E111, "")</f>
        <v>-1652.8925619834711</v>
      </c>
      <c r="G111" s="31">
        <v>1205</v>
      </c>
      <c r="H111" s="32">
        <f t="shared" si="55"/>
        <v>-4.1322314049586778E-3</v>
      </c>
      <c r="I111" s="101">
        <f>IF(ISNUMBER(G111), $B118 * H111, "")</f>
        <v>-413.22314049586777</v>
      </c>
      <c r="J111" s="15">
        <v>1205</v>
      </c>
      <c r="K111" s="32">
        <f t="shared" si="56"/>
        <v>-4.1322314049586778E-3</v>
      </c>
      <c r="L111" s="18">
        <f>IF(ISNUMBER(J111), $B118 * K111, "")</f>
        <v>-413.22314049586777</v>
      </c>
      <c r="M111" s="31">
        <v>1225</v>
      </c>
      <c r="N111" s="32">
        <f t="shared" si="57"/>
        <v>1.2396694214876033E-2</v>
      </c>
      <c r="O111" s="18">
        <f>IF(ISNUMBER(M111), $B118 * N111, "")</f>
        <v>1239.6694214876034</v>
      </c>
      <c r="Q111" s="270"/>
      <c r="R111" s="270"/>
      <c r="S111" s="270"/>
    </row>
    <row r="112" spans="1:19" ht="17.25" thickBot="1">
      <c r="A112" s="127" t="s">
        <v>212</v>
      </c>
      <c r="B112" s="128">
        <v>1395</v>
      </c>
      <c r="C112" s="78">
        <v>4.1044776099999999E-2</v>
      </c>
      <c r="D112" s="20">
        <v>1420</v>
      </c>
      <c r="E112" s="21">
        <f t="shared" si="54"/>
        <v>1.7921146953405017E-2</v>
      </c>
      <c r="F112" s="22">
        <f>IF(ISNUMBER(D112), $B118 * E112, "")</f>
        <v>1792.1146953405016</v>
      </c>
      <c r="G112" s="30">
        <v>1425</v>
      </c>
      <c r="H112" s="21">
        <f t="shared" si="55"/>
        <v>2.1505376344086023E-2</v>
      </c>
      <c r="I112" s="105">
        <f>IF(ISNUMBER(G112), $B118 * H112, "")</f>
        <v>2150.5376344086021</v>
      </c>
      <c r="J112" s="20">
        <v>1435</v>
      </c>
      <c r="K112" s="21">
        <f t="shared" si="56"/>
        <v>2.8673835125448029E-2</v>
      </c>
      <c r="L112" s="22">
        <f>IF(ISNUMBER(J112), $B118 * K112, "")</f>
        <v>2867.3835125448027</v>
      </c>
      <c r="M112" s="30">
        <v>1440</v>
      </c>
      <c r="N112" s="21">
        <f t="shared" si="57"/>
        <v>3.2258064516129031E-2</v>
      </c>
      <c r="O112" s="22">
        <f>IF(ISNUMBER(M112), $B118 * N112, "")</f>
        <v>3225.8064516129029</v>
      </c>
      <c r="Q112" s="270"/>
      <c r="R112" s="270"/>
      <c r="S112" s="270"/>
    </row>
    <row r="113" spans="1:19" ht="17.25" thickBot="1">
      <c r="A113" s="125" t="s">
        <v>214</v>
      </c>
      <c r="B113" s="129">
        <v>1060</v>
      </c>
      <c r="C113" s="80">
        <v>3.9215686299999997E-2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1090</v>
      </c>
      <c r="H113" s="107">
        <f>IF(ISNUMBER(G113), (G113 - $B113) / $B113, "")</f>
        <v>2.8301886792452831E-2</v>
      </c>
      <c r="I113" s="110">
        <f>IF(ISNUMBER(G113), $B118 * H113, "")</f>
        <v>2830.1886792452833</v>
      </c>
      <c r="J113" s="106">
        <v>1090</v>
      </c>
      <c r="K113" s="107">
        <f>IF(ISNUMBER(J113), (J113 - $B113) / $B113, "")</f>
        <v>2.8301886792452831E-2</v>
      </c>
      <c r="L113" s="108">
        <f>IF(ISNUMBER(J113), $B118 * K113, "")</f>
        <v>2830.1886792452833</v>
      </c>
      <c r="M113" s="109">
        <v>1080</v>
      </c>
      <c r="N113" s="107">
        <f>IF(ISNUMBER(M113), (M113 - $B113) / $B113, "")</f>
        <v>1.8867924528301886E-2</v>
      </c>
      <c r="O113" s="108">
        <f>IF(ISNUMBER(M113), $B118 * N113, "")</f>
        <v>1886.7924528301885</v>
      </c>
      <c r="Q113" s="275"/>
      <c r="R113" s="275"/>
      <c r="S113" s="275"/>
    </row>
    <row r="114" spans="1:19" ht="17.25" thickBot="1">
      <c r="A114" s="125" t="s">
        <v>49</v>
      </c>
      <c r="B114" s="126">
        <v>56294000</v>
      </c>
      <c r="C114" s="77">
        <v>3.7218557700000002E-2</v>
      </c>
      <c r="D114" s="15">
        <v>56323000</v>
      </c>
      <c r="E114" s="32">
        <f t="shared" ref="E114:E117" si="58">IF(ISNUMBER(D114), (D114 - $B114) / $B114, "")</f>
        <v>5.1515259175045295E-4</v>
      </c>
      <c r="F114" s="18">
        <f>IF(ISNUMBER(D114), $B118 * E114, "")</f>
        <v>51.515259175045294</v>
      </c>
      <c r="G114" s="31">
        <v>56401000</v>
      </c>
      <c r="H114" s="32">
        <f t="shared" ref="H114:H117" si="59">IF(ISNUMBER(G114), (G114 - $B114) / $B114, "")</f>
        <v>1.9007354247344299E-3</v>
      </c>
      <c r="I114" s="101">
        <f>IF(ISNUMBER(G114), $B118 * H114, "")</f>
        <v>190.07354247344298</v>
      </c>
      <c r="J114" s="15">
        <v>56837000</v>
      </c>
      <c r="K114" s="32">
        <f t="shared" ref="K114:K117" si="60">IF(ISNUMBER(J114), (J114 - $B114) / $B114, "")</f>
        <v>9.6457881834653789E-3</v>
      </c>
      <c r="L114" s="18">
        <f>IF(ISNUMBER(J114), $B118 * K114, "")</f>
        <v>964.5788183465379</v>
      </c>
      <c r="M114" s="31">
        <v>57431000</v>
      </c>
      <c r="N114" s="32">
        <f t="shared" ref="N114:N117" si="61">IF(ISNUMBER(M114), (M114 - $B114) / $B114, "")</f>
        <v>2.0197534373112589E-2</v>
      </c>
      <c r="O114" s="18">
        <f>IF(ISNUMBER(M114), $B118 * N114, "")</f>
        <v>2019.7534373112589</v>
      </c>
      <c r="Q114" s="275"/>
      <c r="R114" s="275"/>
      <c r="S114" s="275"/>
    </row>
    <row r="115" spans="1:19" ht="17.25" thickBot="1">
      <c r="A115" s="125" t="s">
        <v>128</v>
      </c>
      <c r="B115" s="126">
        <v>141</v>
      </c>
      <c r="C115" s="77">
        <v>3.67647059E-2</v>
      </c>
      <c r="D115" s="15">
        <v>139</v>
      </c>
      <c r="E115" s="32">
        <f t="shared" si="58"/>
        <v>-1.4184397163120567E-2</v>
      </c>
      <c r="F115" s="18">
        <f>IF(ISNUMBER(D115), $B118 * E115, "")</f>
        <v>-1418.4397163120568</v>
      </c>
      <c r="G115" s="31">
        <v>140</v>
      </c>
      <c r="H115" s="32">
        <f t="shared" si="59"/>
        <v>-7.0921985815602835E-3</v>
      </c>
      <c r="I115" s="101">
        <f>IF(ISNUMBER(G115), $B118 * H115, "")</f>
        <v>-709.21985815602841</v>
      </c>
      <c r="J115" s="15">
        <v>144</v>
      </c>
      <c r="K115" s="32">
        <f t="shared" si="60"/>
        <v>2.1276595744680851E-2</v>
      </c>
      <c r="L115" s="18">
        <f>IF(ISNUMBER(J115), $B118 * K115, "")</f>
        <v>2127.6595744680849</v>
      </c>
      <c r="M115" s="31">
        <v>144</v>
      </c>
      <c r="N115" s="32">
        <f t="shared" si="61"/>
        <v>2.1276595744680851E-2</v>
      </c>
      <c r="O115" s="18">
        <f>IF(ISNUMBER(M115), $B118 * N115, "")</f>
        <v>2127.6595744680849</v>
      </c>
      <c r="Q115" s="275"/>
      <c r="R115" s="275"/>
      <c r="S115" s="275"/>
    </row>
    <row r="116" spans="1:19">
      <c r="A116" s="125" t="s">
        <v>114</v>
      </c>
      <c r="B116" s="126">
        <v>932</v>
      </c>
      <c r="C116" s="77">
        <v>3.4406215300000001E-2</v>
      </c>
      <c r="D116" s="15">
        <v>923</v>
      </c>
      <c r="E116" s="32">
        <f t="shared" si="58"/>
        <v>-9.6566523605150223E-3</v>
      </c>
      <c r="F116" s="18">
        <f>IF(ISNUMBER(D116), $B118 * E116, "")</f>
        <v>-965.66523605150223</v>
      </c>
      <c r="G116" s="31">
        <v>931</v>
      </c>
      <c r="H116" s="32">
        <f t="shared" si="59"/>
        <v>-1.0729613733905579E-3</v>
      </c>
      <c r="I116" s="101">
        <f>IF(ISNUMBER(G116), $B118 * H116, "")</f>
        <v>-107.29613733905579</v>
      </c>
      <c r="J116" s="15">
        <v>933</v>
      </c>
      <c r="K116" s="32">
        <f t="shared" si="60"/>
        <v>1.0729613733905579E-3</v>
      </c>
      <c r="L116" s="18">
        <f>IF(ISNUMBER(J116), $B118 * K116, "")</f>
        <v>107.29613733905579</v>
      </c>
      <c r="M116" s="31">
        <v>940</v>
      </c>
      <c r="N116" s="32">
        <f t="shared" si="61"/>
        <v>8.5836909871244635E-3</v>
      </c>
      <c r="O116" s="18">
        <f>IF(ISNUMBER(M116), $B118 * N116, "")</f>
        <v>858.36909871244632</v>
      </c>
      <c r="Q116" s="297"/>
      <c r="R116" s="298"/>
      <c r="S116" s="299"/>
    </row>
    <row r="117" spans="1:19" ht="17.25" thickBot="1">
      <c r="A117" s="130" t="s">
        <v>98</v>
      </c>
      <c r="B117" s="131">
        <v>4.8899999999999997</v>
      </c>
      <c r="C117" s="79">
        <v>3.3826638499999999E-2</v>
      </c>
      <c r="D117" s="24">
        <v>4.8099999999999996</v>
      </c>
      <c r="E117" s="25">
        <f t="shared" si="58"/>
        <v>-1.6359918200409013E-2</v>
      </c>
      <c r="F117" s="104">
        <f>IF(ISNUMBER(D117), $B118 * E117, "")</f>
        <v>-1635.9918200409013</v>
      </c>
      <c r="G117" s="102">
        <v>4.83</v>
      </c>
      <c r="H117" s="25">
        <f t="shared" si="59"/>
        <v>-1.2269938650306669E-2</v>
      </c>
      <c r="I117" s="103">
        <f>IF(ISNUMBER(G117), $B118 * H117, "")</f>
        <v>-1226.9938650306669</v>
      </c>
      <c r="J117" s="24">
        <v>4.8499999999999996</v>
      </c>
      <c r="K117" s="25">
        <f t="shared" si="60"/>
        <v>-8.1799591002045067E-3</v>
      </c>
      <c r="L117" s="104">
        <f>IF(ISNUMBER(J117), $B118 * K117, "")</f>
        <v>-817.99591002045065</v>
      </c>
      <c r="M117" s="102">
        <v>4.8899999999999997</v>
      </c>
      <c r="N117" s="25">
        <f t="shared" si="61"/>
        <v>0</v>
      </c>
      <c r="O117" s="104">
        <f>IF(ISNUMBER(M117), $B118 * N117, "")</f>
        <v>0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1.0559548083222955E-2</v>
      </c>
      <c r="F118" s="28">
        <f>SUM(F98:F117)</f>
        <v>21119.096166445906</v>
      </c>
      <c r="G118" s="26" t="s">
        <v>271</v>
      </c>
      <c r="H118" s="27">
        <f>IF(COUNT(H98:H117), SUM(H98:H117) / COUNT(H98:H117), 0)</f>
        <v>1.9857537726939541E-2</v>
      </c>
      <c r="I118" s="28">
        <f>SUM(I98:I117)</f>
        <v>39715.075453879093</v>
      </c>
      <c r="J118" s="26" t="s">
        <v>271</v>
      </c>
      <c r="K118" s="27">
        <f>IF(COUNT(K98:K117), SUM(K98:K117) / COUNT(K98:K117), 0)</f>
        <v>3.264021627502571E-2</v>
      </c>
      <c r="L118" s="28">
        <f>SUM(L98:L117)</f>
        <v>65280.432550051417</v>
      </c>
      <c r="M118" s="26" t="s">
        <v>271</v>
      </c>
      <c r="N118" s="27">
        <f>IF(COUNT(N98:N117), SUM(N98:N117) / COUNT(N98:N117), 0)</f>
        <v>3.0213674215495569E-2</v>
      </c>
      <c r="O118" s="28">
        <f>SUM(O98:O117)</f>
        <v>60427.348430991129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13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2021-09-15(수) 오전 00:00</v>
      </c>
      <c r="C123" s="313"/>
      <c r="D123" s="272" t="str">
        <f>TEXT($G$1, "[$-ko-KR]yyyy-mm-dd(ddd) ") &amp; "오후 14:00"</f>
        <v>2021-09-15(수) 오후 14:00</v>
      </c>
      <c r="E123" s="273"/>
      <c r="F123" s="274"/>
      <c r="G123" s="272" t="str">
        <f>TEXT($G$1, "[$-ko-KR]yyyy-mm-dd(ddd) ") &amp; "오후 19:00"</f>
        <v>2021-09-15(수) 오후 19:00</v>
      </c>
      <c r="H123" s="273"/>
      <c r="I123" s="274"/>
      <c r="J123" s="272" t="str">
        <f>TEXT($G$1, "[$-ko-KR]yyyy-mm-dd(ddd) ") &amp; "오후 21:00"</f>
        <v>2021-09-15(수) 오후 21:00</v>
      </c>
      <c r="K123" s="273"/>
      <c r="L123" s="274"/>
      <c r="M123" s="272" t="str">
        <f>TEXT($G$1+1, "[$-ko-KR]yyyy-mm-dd(ddd) ") &amp; "오전 00:00"</f>
        <v>2021-09-16(목)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4" t="s">
        <v>58</v>
      </c>
      <c r="H124" s="215" t="s">
        <v>268</v>
      </c>
      <c r="I124" s="21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65</v>
      </c>
      <c r="B125" s="124">
        <v>85.6</v>
      </c>
      <c r="C125" s="76">
        <v>6.6002490699999999E-2</v>
      </c>
      <c r="D125" s="13">
        <v>94.2</v>
      </c>
      <c r="E125" s="14">
        <f>IF(ISNUMBER(D125), (D125 - $B125) / $B125, "")</f>
        <v>0.10046728971962628</v>
      </c>
      <c r="F125" s="16">
        <f>IF(ISNUMBER(D125), $B145 * E125, "")</f>
        <v>10046.728971962628</v>
      </c>
      <c r="G125" s="29">
        <v>91.7</v>
      </c>
      <c r="H125" s="14">
        <f>IF(ISNUMBER(G125), (G125 - $B125) / $B125, "")</f>
        <v>7.1261682242990759E-2</v>
      </c>
      <c r="I125" s="100">
        <f>IF(ISNUMBER(G125), $B145 * H125, "")</f>
        <v>7126.1682242990755</v>
      </c>
      <c r="J125" s="13">
        <v>92.4</v>
      </c>
      <c r="K125" s="14">
        <f>IF(ISNUMBER(J125), (J125 - $B125) / $B125, "")</f>
        <v>7.9439252336448732E-2</v>
      </c>
      <c r="L125" s="16">
        <f>IF(ISNUMBER(J125), $B145 * K125, "")</f>
        <v>7943.9252336448735</v>
      </c>
      <c r="M125" s="29">
        <v>92.2</v>
      </c>
      <c r="N125" s="14">
        <f>IF(ISNUMBER(M125), (M125 - $B125) / $B125, "")</f>
        <v>7.7102803738317863E-2</v>
      </c>
      <c r="O125" s="16">
        <f>IF(ISNUMBER(M125), $B145 * N125, "")</f>
        <v>7710.2803738317862</v>
      </c>
      <c r="Q125" s="270"/>
      <c r="R125" s="270"/>
      <c r="S125" s="270"/>
    </row>
    <row r="126" spans="1:19" ht="17.25" thickBot="1">
      <c r="A126" s="125" t="s">
        <v>98</v>
      </c>
      <c r="B126" s="126">
        <v>4.8899999999999997</v>
      </c>
      <c r="C126" s="77">
        <v>3.3826638499999999E-2</v>
      </c>
      <c r="D126" s="15">
        <v>4.8099999999999996</v>
      </c>
      <c r="E126" s="32">
        <f t="shared" ref="E126:E129" si="62">IF(ISNUMBER(D126), (D126 - $B126) / $B126, "")</f>
        <v>-1.6359918200409013E-2</v>
      </c>
      <c r="F126" s="18">
        <f>IF(ISNUMBER(D126), $B145 * E126, "")</f>
        <v>-1635.9918200409013</v>
      </c>
      <c r="G126" s="31">
        <v>4.83</v>
      </c>
      <c r="H126" s="32">
        <f t="shared" ref="H126:H129" si="63">IF(ISNUMBER(G126), (G126 - $B126) / $B126, "")</f>
        <v>-1.2269938650306669E-2</v>
      </c>
      <c r="I126" s="101">
        <f>IF(ISNUMBER(G126), $B145 * H126, "")</f>
        <v>-1226.9938650306669</v>
      </c>
      <c r="J126" s="15">
        <v>4.8499999999999996</v>
      </c>
      <c r="K126" s="32">
        <f t="shared" ref="K126:K129" si="64">IF(ISNUMBER(J126), (J126 - $B126) / $B126, "")</f>
        <v>-8.1799591002045067E-3</v>
      </c>
      <c r="L126" s="18">
        <f>IF(ISNUMBER(J126), $B145 * K126, "")</f>
        <v>-817.99591002045065</v>
      </c>
      <c r="M126" s="31">
        <v>4.8899999999999997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0"/>
      <c r="R126" s="270"/>
      <c r="S126" s="270"/>
    </row>
    <row r="127" spans="1:19" ht="17.25" thickBot="1">
      <c r="A127" s="125" t="s">
        <v>150</v>
      </c>
      <c r="B127" s="126">
        <v>13.3</v>
      </c>
      <c r="C127" s="77">
        <v>2.3076923100000001E-2</v>
      </c>
      <c r="D127" s="15">
        <v>13.3</v>
      </c>
      <c r="E127" s="32">
        <f t="shared" si="62"/>
        <v>0</v>
      </c>
      <c r="F127" s="18">
        <f>IF(ISNUMBER(D127), $B145 * E127, "")</f>
        <v>0</v>
      </c>
      <c r="G127" s="31">
        <v>13.4</v>
      </c>
      <c r="H127" s="32">
        <f t="shared" si="63"/>
        <v>7.5187969924811757E-3</v>
      </c>
      <c r="I127" s="101">
        <f>IF(ISNUMBER(G127), $B145 * H127, "")</f>
        <v>751.87969924811762</v>
      </c>
      <c r="J127" s="15">
        <v>13.4</v>
      </c>
      <c r="K127" s="32">
        <f t="shared" si="64"/>
        <v>7.5187969924811757E-3</v>
      </c>
      <c r="L127" s="18">
        <f>IF(ISNUMBER(J127), $B145 * K127, "")</f>
        <v>751.87969924811762</v>
      </c>
      <c r="M127" s="31">
        <v>13.5</v>
      </c>
      <c r="N127" s="32">
        <f t="shared" si="65"/>
        <v>1.5037593984962351E-2</v>
      </c>
      <c r="O127" s="18">
        <f>IF(ISNUMBER(M127), $B145 * N127, "")</f>
        <v>1503.7593984962352</v>
      </c>
      <c r="Q127" s="275"/>
      <c r="R127" s="275"/>
      <c r="S127" s="275"/>
    </row>
    <row r="128" spans="1:19" ht="17.25" thickBot="1">
      <c r="A128" s="125" t="s">
        <v>148</v>
      </c>
      <c r="B128" s="126">
        <v>22.4</v>
      </c>
      <c r="C128" s="77">
        <v>2.2831050200000001E-2</v>
      </c>
      <c r="D128" s="15">
        <v>22.3</v>
      </c>
      <c r="E128" s="32">
        <f t="shared" si="62"/>
        <v>-4.4642857142856195E-3</v>
      </c>
      <c r="F128" s="18">
        <f>IF(ISNUMBER(D128), $B145 * E128, "")</f>
        <v>-446.42857142856195</v>
      </c>
      <c r="G128" s="31">
        <v>22.4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1.3392857142857175E-2</v>
      </c>
      <c r="L128" s="18">
        <f>IF(ISNUMBER(J128), $B145 * K128, "")</f>
        <v>1339.2857142857174</v>
      </c>
      <c r="M128" s="31">
        <v>22.9</v>
      </c>
      <c r="N128" s="32">
        <f t="shared" si="65"/>
        <v>2.2321428571428572E-2</v>
      </c>
      <c r="O128" s="18">
        <f>IF(ISNUMBER(M128), $B145 * N128, "")</f>
        <v>2232.1428571428573</v>
      </c>
      <c r="Q128" s="275"/>
      <c r="R128" s="275"/>
      <c r="S128" s="275"/>
    </row>
    <row r="129" spans="1:19" ht="17.25" thickBot="1">
      <c r="A129" s="127" t="s">
        <v>234</v>
      </c>
      <c r="B129" s="128">
        <v>85.6</v>
      </c>
      <c r="C129" s="78">
        <v>2.2700119500000001E-2</v>
      </c>
      <c r="D129" s="20">
        <v>86.5</v>
      </c>
      <c r="E129" s="21">
        <f t="shared" si="62"/>
        <v>1.0514018691588852E-2</v>
      </c>
      <c r="F129" s="22">
        <f>IF(ISNUMBER(D129), $B145 * E129, "")</f>
        <v>1051.4018691588851</v>
      </c>
      <c r="G129" s="30">
        <v>86.3</v>
      </c>
      <c r="H129" s="21">
        <f t="shared" si="63"/>
        <v>8.1775700934579778E-3</v>
      </c>
      <c r="I129" s="105">
        <f>IF(ISNUMBER(G129), $B145 * H129, "")</f>
        <v>817.75700934579777</v>
      </c>
      <c r="J129" s="20">
        <v>86.8</v>
      </c>
      <c r="K129" s="21">
        <f t="shared" si="64"/>
        <v>1.4018691588785081E-2</v>
      </c>
      <c r="L129" s="22">
        <f>IF(ISNUMBER(J129), $B145 * K129, "")</f>
        <v>1401.8691588785082</v>
      </c>
      <c r="M129" s="30">
        <v>87.7</v>
      </c>
      <c r="N129" s="21">
        <f t="shared" si="65"/>
        <v>2.4532710280373932E-2</v>
      </c>
      <c r="O129" s="22">
        <f>IF(ISNUMBER(M129), $B145 * N129, "")</f>
        <v>2453.2710280373931</v>
      </c>
      <c r="Q129" s="275"/>
      <c r="R129" s="275"/>
      <c r="S129" s="275"/>
    </row>
    <row r="130" spans="1:19" ht="17.25" thickBot="1">
      <c r="A130" s="125" t="s">
        <v>190</v>
      </c>
      <c r="B130" s="129">
        <v>18.5</v>
      </c>
      <c r="C130" s="80">
        <v>2.2099447500000001E-2</v>
      </c>
      <c r="D130" s="106">
        <v>18.399999999999999</v>
      </c>
      <c r="E130" s="107">
        <f>IF(ISNUMBER(D130), (D130 - $B130) / $B130, "")</f>
        <v>-5.405405405405482E-3</v>
      </c>
      <c r="F130" s="108">
        <f>IF(ISNUMBER(D130), $B145 * E130, "")</f>
        <v>-540.54054054054825</v>
      </c>
      <c r="G130" s="109">
        <v>18.399999999999999</v>
      </c>
      <c r="H130" s="107">
        <f>IF(ISNUMBER(G130), (G130 - $B130) / $B130, "")</f>
        <v>-5.405405405405482E-3</v>
      </c>
      <c r="I130" s="110">
        <f>IF(ISNUMBER(G130), $B145 * H130, "")</f>
        <v>-540.54054054054825</v>
      </c>
      <c r="J130" s="106">
        <v>18.600000000000001</v>
      </c>
      <c r="K130" s="107">
        <f>IF(ISNUMBER(J130), (J130 - $B130) / $B130, "")</f>
        <v>5.405405405405482E-3</v>
      </c>
      <c r="L130" s="108">
        <f>IF(ISNUMBER(J130), $B145 * K130, "")</f>
        <v>540.54054054054825</v>
      </c>
      <c r="M130" s="109">
        <v>18.600000000000001</v>
      </c>
      <c r="N130" s="107">
        <f>IF(ISNUMBER(M130), (M130 - $B130) / $B130, "")</f>
        <v>5.405405405405482E-3</v>
      </c>
      <c r="O130" s="108">
        <f>IF(ISNUMBER(M130), $B145 * N130, "")</f>
        <v>540.54054054054825</v>
      </c>
      <c r="Q130" s="275"/>
      <c r="R130" s="275"/>
      <c r="S130" s="275"/>
    </row>
    <row r="131" spans="1:19" ht="17.25" thickBot="1">
      <c r="A131" s="125" t="s">
        <v>210</v>
      </c>
      <c r="B131" s="126">
        <v>14.7</v>
      </c>
      <c r="C131" s="77">
        <v>2.08333333E-2</v>
      </c>
      <c r="D131" s="15">
        <v>14.9</v>
      </c>
      <c r="E131" s="32">
        <f t="shared" ref="E131:E134" si="66">IF(ISNUMBER(D131), (D131 - $B131) / $B131, "")</f>
        <v>1.3605442176870821E-2</v>
      </c>
      <c r="F131" s="18">
        <f>IF(ISNUMBER(D131), $B145 * E131, "")</f>
        <v>1360.544217687082</v>
      </c>
      <c r="G131" s="31">
        <v>15</v>
      </c>
      <c r="H131" s="32">
        <f t="shared" ref="H131:H134" si="67">IF(ISNUMBER(G131), (G131 - $B131) / $B131, "")</f>
        <v>2.0408163265306173E-2</v>
      </c>
      <c r="I131" s="101">
        <f>IF(ISNUMBER(G131), $B145 * H131, "")</f>
        <v>2040.8163265306173</v>
      </c>
      <c r="J131" s="15">
        <v>15.1</v>
      </c>
      <c r="K131" s="32">
        <f t="shared" ref="K131:K134" si="68">IF(ISNUMBER(J131), (J131 - $B131) / $B131, "")</f>
        <v>2.7210884353741523E-2</v>
      </c>
      <c r="L131" s="18">
        <f>IF(ISNUMBER(J131), $B145 * K131, "")</f>
        <v>2721.0884353741521</v>
      </c>
      <c r="M131" s="31">
        <v>15.1</v>
      </c>
      <c r="N131" s="32">
        <f t="shared" ref="N131:N134" si="69">IF(ISNUMBER(M131), (M131 - $B131) / $B131, "")</f>
        <v>2.7210884353741523E-2</v>
      </c>
      <c r="O131" s="18">
        <f>IF(ISNUMBER(M131), $B145 * N131, "")</f>
        <v>2721.0884353741521</v>
      </c>
      <c r="Q131" s="275"/>
      <c r="R131" s="275"/>
      <c r="S131" s="275"/>
    </row>
    <row r="132" spans="1:19" ht="17.25" thickBot="1">
      <c r="A132" s="125" t="s">
        <v>208</v>
      </c>
      <c r="B132" s="126">
        <v>14.3</v>
      </c>
      <c r="C132" s="77">
        <v>1.4184397200000001E-2</v>
      </c>
      <c r="D132" s="15">
        <v>14.4</v>
      </c>
      <c r="E132" s="32">
        <f t="shared" si="66"/>
        <v>6.9930069930069678E-3</v>
      </c>
      <c r="F132" s="18">
        <f>IF(ISNUMBER(D132), $B145 * E132, "")</f>
        <v>699.30069930069681</v>
      </c>
      <c r="G132" s="31">
        <v>14.7</v>
      </c>
      <c r="H132" s="32">
        <f t="shared" si="67"/>
        <v>2.7972027972027871E-2</v>
      </c>
      <c r="I132" s="101">
        <f>IF(ISNUMBER(G132), $B145 * H132, "")</f>
        <v>2797.2027972027872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15.1</v>
      </c>
      <c r="N132" s="32">
        <f t="shared" si="69"/>
        <v>5.5944055944055868E-2</v>
      </c>
      <c r="O132" s="18">
        <f>IF(ISNUMBER(M132), $B145 * N132, "")</f>
        <v>5594.4055944055872</v>
      </c>
      <c r="Q132" s="275"/>
      <c r="R132" s="275"/>
      <c r="S132" s="275"/>
    </row>
    <row r="133" spans="1:19" ht="17.25" thickBot="1">
      <c r="A133" s="125" t="s">
        <v>240</v>
      </c>
      <c r="B133" s="126">
        <v>71.3</v>
      </c>
      <c r="C133" s="77">
        <v>1.13475177E-2</v>
      </c>
      <c r="D133" s="15">
        <v>71</v>
      </c>
      <c r="E133" s="32">
        <f t="shared" si="66"/>
        <v>-4.2075736325385294E-3</v>
      </c>
      <c r="F133" s="18">
        <f>IF(ISNUMBER(D133), $B145 * E133, "")</f>
        <v>-420.75736325385293</v>
      </c>
      <c r="G133" s="31">
        <v>71.2</v>
      </c>
      <c r="H133" s="32">
        <f t="shared" si="67"/>
        <v>-1.4025245441794435E-3</v>
      </c>
      <c r="I133" s="101">
        <f>IF(ISNUMBER(G133), $B145 * H133, "")</f>
        <v>-140.25245441794436</v>
      </c>
      <c r="J133" s="15">
        <v>71.5</v>
      </c>
      <c r="K133" s="32">
        <f t="shared" si="68"/>
        <v>2.8050490883590861E-3</v>
      </c>
      <c r="L133" s="18">
        <f>IF(ISNUMBER(J133), $B145 * K133, "")</f>
        <v>280.50490883590862</v>
      </c>
      <c r="M133" s="31">
        <v>72.2</v>
      </c>
      <c r="N133" s="32">
        <f t="shared" si="69"/>
        <v>1.2622720897615788E-2</v>
      </c>
      <c r="O133" s="18">
        <f>IF(ISNUMBER(M133), $B145 * N133, "")</f>
        <v>1262.2720897615789</v>
      </c>
      <c r="Q133" s="33"/>
      <c r="R133" s="33"/>
    </row>
    <row r="134" spans="1:19" ht="17.25" thickBot="1">
      <c r="A134" s="130" t="s">
        <v>202</v>
      </c>
      <c r="B134" s="131">
        <v>86.7</v>
      </c>
      <c r="C134" s="79">
        <v>1.04895105E-2</v>
      </c>
      <c r="D134" s="24">
        <v>88.4</v>
      </c>
      <c r="E134" s="25">
        <f t="shared" si="66"/>
        <v>1.9607843137254933E-2</v>
      </c>
      <c r="F134" s="104">
        <f>IF(ISNUMBER(D134), $B145 * E134, "")</f>
        <v>1960.7843137254933</v>
      </c>
      <c r="G134" s="102">
        <v>88.9</v>
      </c>
      <c r="H134" s="25">
        <f t="shared" si="67"/>
        <v>2.5374855824682845E-2</v>
      </c>
      <c r="I134" s="103">
        <f>IF(ISNUMBER(G134), $B145 * H134, "")</f>
        <v>2537.4855824682845</v>
      </c>
      <c r="J134" s="24">
        <v>89.2</v>
      </c>
      <c r="K134" s="25">
        <f t="shared" si="68"/>
        <v>2.8835063437139562E-2</v>
      </c>
      <c r="L134" s="104">
        <f>IF(ISNUMBER(J134), $B145 * K134, "")</f>
        <v>2883.5063437139561</v>
      </c>
      <c r="M134" s="102">
        <v>89.6</v>
      </c>
      <c r="N134" s="25">
        <f t="shared" si="69"/>
        <v>3.3448673587081791E-2</v>
      </c>
      <c r="O134" s="104">
        <f>IF(ISNUMBER(M134), $B145 * N134, "")</f>
        <v>3344.8673587081789</v>
      </c>
      <c r="Q134" s="284"/>
      <c r="R134" s="285"/>
      <c r="S134" s="286"/>
    </row>
    <row r="135" spans="1:19">
      <c r="A135" s="123" t="s">
        <v>216</v>
      </c>
      <c r="B135" s="124">
        <v>11.4</v>
      </c>
      <c r="C135" s="76">
        <v>8.8495575000000007E-3</v>
      </c>
      <c r="D135" s="13">
        <v>11.3</v>
      </c>
      <c r="E135" s="14">
        <f>IF(ISNUMBER(D135), (D135 - $B135) / $B135, "")</f>
        <v>-8.7719298245613718E-3</v>
      </c>
      <c r="F135" s="16">
        <f>IF(ISNUMBER(D135), $B145 * E135, "")</f>
        <v>-877.1929824561372</v>
      </c>
      <c r="G135" s="29">
        <v>11.4</v>
      </c>
      <c r="H135" s="14">
        <f>IF(ISNUMBER(G135), (G135 - $B135) / $B135, "")</f>
        <v>0</v>
      </c>
      <c r="I135" s="100">
        <f>IF(ISNUMBER(G135), $B145 * H135, "")</f>
        <v>0</v>
      </c>
      <c r="J135" s="13">
        <v>11.4</v>
      </c>
      <c r="K135" s="14">
        <f>IF(ISNUMBER(J135), (J135 - $B135) / $B135, "")</f>
        <v>0</v>
      </c>
      <c r="L135" s="16">
        <f>IF(ISNUMBER(J135), $B145 * K135, "")</f>
        <v>0</v>
      </c>
      <c r="M135" s="29">
        <v>11.6</v>
      </c>
      <c r="N135" s="14">
        <f>IF(ISNUMBER(M135), (M135 - $B135) / $B135, "")</f>
        <v>1.7543859649122744E-2</v>
      </c>
      <c r="O135" s="16">
        <f>IF(ISNUMBER(M135), $B145 * N135, "")</f>
        <v>1754.3859649122744</v>
      </c>
      <c r="Q135" s="287"/>
      <c r="R135" s="288"/>
      <c r="S135" s="289"/>
    </row>
    <row r="136" spans="1:19" ht="17.25" thickBot="1">
      <c r="A136" s="125" t="s">
        <v>204</v>
      </c>
      <c r="B136" s="126">
        <v>16.899999999999999</v>
      </c>
      <c r="C136" s="77">
        <v>5.9523809999999996E-3</v>
      </c>
      <c r="D136" s="15">
        <v>16.899999999999999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16.899999999999999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17</v>
      </c>
      <c r="K136" s="32">
        <f t="shared" ref="K136:K139" si="72">IF(ISNUMBER(J136), (J136 - $B136) / $B136, "")</f>
        <v>5.9171597633136943E-3</v>
      </c>
      <c r="L136" s="18">
        <f>IF(ISNUMBER(J136), $B145 * K136, "")</f>
        <v>591.71597633136946</v>
      </c>
      <c r="M136" s="31">
        <v>17.2</v>
      </c>
      <c r="N136" s="32">
        <f t="shared" ref="N136:N139" si="73">IF(ISNUMBER(M136), (M136 - $B136) / $B136, "")</f>
        <v>1.775147928994087E-2</v>
      </c>
      <c r="O136" s="18">
        <f>IF(ISNUMBER(M136), $B145 * N136, "")</f>
        <v>1775.1479289940871</v>
      </c>
      <c r="Q136" s="290"/>
      <c r="R136" s="291"/>
      <c r="S136" s="292"/>
    </row>
    <row r="137" spans="1:19" ht="17.25" thickBot="1">
      <c r="A137" s="125" t="s">
        <v>122</v>
      </c>
      <c r="B137" s="126">
        <v>39.9</v>
      </c>
      <c r="C137" s="77">
        <v>2.5125628000000001E-3</v>
      </c>
      <c r="D137" s="15">
        <v>39.9</v>
      </c>
      <c r="E137" s="32">
        <f t="shared" si="70"/>
        <v>0</v>
      </c>
      <c r="F137" s="18">
        <f>IF(ISNUMBER(D137), $B145 * E137, "")</f>
        <v>0</v>
      </c>
      <c r="G137" s="31">
        <v>40</v>
      </c>
      <c r="H137" s="32">
        <f t="shared" si="71"/>
        <v>2.5062656641604369E-3</v>
      </c>
      <c r="I137" s="101">
        <f>IF(ISNUMBER(G137), $B145 * H137, "")</f>
        <v>250.62656641604369</v>
      </c>
      <c r="J137" s="15">
        <v>40.5</v>
      </c>
      <c r="K137" s="32">
        <f t="shared" si="72"/>
        <v>1.5037593984962442E-2</v>
      </c>
      <c r="L137" s="18">
        <f>IF(ISNUMBER(J137), $B145 * K137, "")</f>
        <v>1503.7593984962441</v>
      </c>
      <c r="M137" s="31">
        <v>41.2</v>
      </c>
      <c r="N137" s="32">
        <f t="shared" si="73"/>
        <v>3.2581453634085322E-2</v>
      </c>
      <c r="O137" s="18">
        <f>IF(ISNUMBER(M137), $B145 * N137, "")</f>
        <v>3258.1453634085324</v>
      </c>
      <c r="Q137" s="275"/>
      <c r="R137" s="275"/>
      <c r="S137" s="275"/>
    </row>
    <row r="138" spans="1:19" ht="17.25" thickBot="1">
      <c r="A138" s="125" t="s">
        <v>188</v>
      </c>
      <c r="B138" s="126">
        <v>14.5</v>
      </c>
      <c r="C138" s="77">
        <v>0</v>
      </c>
      <c r="D138" s="15">
        <v>14.6</v>
      </c>
      <c r="E138" s="32">
        <f t="shared" si="70"/>
        <v>6.8965517241379067E-3</v>
      </c>
      <c r="F138" s="18">
        <f>IF(ISNUMBER(D138), $B145 * E138, "")</f>
        <v>689.65517241379064</v>
      </c>
      <c r="G138" s="31">
        <v>14.6</v>
      </c>
      <c r="H138" s="32">
        <f t="shared" si="71"/>
        <v>6.8965517241379067E-3</v>
      </c>
      <c r="I138" s="101">
        <f>IF(ISNUMBER(G138), $B145 * H138, "")</f>
        <v>689.65517241379064</v>
      </c>
      <c r="J138" s="15">
        <v>14.7</v>
      </c>
      <c r="K138" s="32">
        <f t="shared" si="72"/>
        <v>1.3793103448275813E-2</v>
      </c>
      <c r="L138" s="18">
        <f>IF(ISNUMBER(J138), $B145 * K138, "")</f>
        <v>1379.3103448275813</v>
      </c>
      <c r="M138" s="31">
        <v>14.7</v>
      </c>
      <c r="N138" s="32">
        <f t="shared" si="73"/>
        <v>1.3793103448275813E-2</v>
      </c>
      <c r="O138" s="18">
        <f>IF(ISNUMBER(M138), $B145 * N138, "")</f>
        <v>1379.3103448275813</v>
      </c>
      <c r="Q138" s="270"/>
      <c r="R138" s="270"/>
      <c r="S138" s="270"/>
    </row>
    <row r="139" spans="1:19" ht="17.25" thickBot="1">
      <c r="A139" s="127" t="s">
        <v>72</v>
      </c>
      <c r="B139" s="128">
        <v>27.6</v>
      </c>
      <c r="C139" s="78">
        <v>-3.6101083E-3</v>
      </c>
      <c r="D139" s="20">
        <v>27.4</v>
      </c>
      <c r="E139" s="21">
        <f t="shared" si="70"/>
        <v>-7.2463768115943053E-3</v>
      </c>
      <c r="F139" s="22">
        <f>IF(ISNUMBER(D139), $B145 * E139, "")</f>
        <v>-724.63768115943049</v>
      </c>
      <c r="G139" s="30">
        <v>27.4</v>
      </c>
      <c r="H139" s="21">
        <f t="shared" si="71"/>
        <v>-7.2463768115943053E-3</v>
      </c>
      <c r="I139" s="105">
        <f>IF(ISNUMBER(G139), $B145 * H139, "")</f>
        <v>-724.63768115943049</v>
      </c>
      <c r="J139" s="20">
        <v>27.4</v>
      </c>
      <c r="K139" s="21">
        <f t="shared" si="72"/>
        <v>-7.2463768115943053E-3</v>
      </c>
      <c r="L139" s="22">
        <f>IF(ISNUMBER(J139), $B145 * K139, "")</f>
        <v>-724.63768115943049</v>
      </c>
      <c r="M139" s="30">
        <v>27.9</v>
      </c>
      <c r="N139" s="21">
        <f t="shared" si="73"/>
        <v>1.08695652173912E-2</v>
      </c>
      <c r="O139" s="22">
        <f>IF(ISNUMBER(M139), $B145 * N139, "")</f>
        <v>1086.95652173912</v>
      </c>
      <c r="Q139" s="270"/>
      <c r="R139" s="270"/>
      <c r="S139" s="270"/>
    </row>
    <row r="140" spans="1:19" ht="17.25" thickBot="1">
      <c r="A140" s="125" t="s">
        <v>178</v>
      </c>
      <c r="B140" s="129">
        <v>20</v>
      </c>
      <c r="C140" s="80">
        <v>-2.4390243900000001E-2</v>
      </c>
      <c r="D140" s="106">
        <v>19.600000000000001</v>
      </c>
      <c r="E140" s="107">
        <f>IF(ISNUMBER(D140), (D140 - $B140) / $B140, "")</f>
        <v>-1.9999999999999928E-2</v>
      </c>
      <c r="F140" s="108">
        <f>IF(ISNUMBER(D140), $B145 * E140, "")</f>
        <v>-1999.9999999999927</v>
      </c>
      <c r="G140" s="109">
        <v>19.7</v>
      </c>
      <c r="H140" s="107">
        <f>IF(ISNUMBER(G140), (G140 - $B140) / $B140, "")</f>
        <v>-1.5000000000000036E-2</v>
      </c>
      <c r="I140" s="110">
        <f>IF(ISNUMBER(G140), $B145 * H140, "")</f>
        <v>-1500.0000000000036</v>
      </c>
      <c r="J140" s="106">
        <v>19.7</v>
      </c>
      <c r="K140" s="107">
        <f>IF(ISNUMBER(J140), (J140 - $B140) / $B140, "")</f>
        <v>-1.5000000000000036E-2</v>
      </c>
      <c r="L140" s="108">
        <f>IF(ISNUMBER(J140), $B145 * K140, "")</f>
        <v>-1500.0000000000036</v>
      </c>
      <c r="M140" s="109">
        <v>19.899999999999999</v>
      </c>
      <c r="N140" s="107">
        <f>IF(ISNUMBER(M140), (M140 - $B140) / $B140, "")</f>
        <v>-5.0000000000000712E-3</v>
      </c>
      <c r="O140" s="108">
        <f>IF(ISNUMBER(M140), $B145 * N140, "")</f>
        <v>-500.00000000000711</v>
      </c>
      <c r="Q140" s="275"/>
      <c r="R140" s="275"/>
      <c r="S140" s="27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5.7267914283557191E-3</v>
      </c>
      <c r="F145" s="28">
        <f>SUM(F125:F144)</f>
        <v>9162.8662853691476</v>
      </c>
      <c r="G145" s="26" t="s">
        <v>271</v>
      </c>
      <c r="H145" s="27">
        <f>IF(COUNT(H125:H144), SUM(H125:H144) / COUNT(H125:H144), 0)</f>
        <v>8.0494792729849489E-3</v>
      </c>
      <c r="I145" s="28">
        <f>SUM(I125:I144)</f>
        <v>12879.166836775918</v>
      </c>
      <c r="J145" s="26" t="s">
        <v>271</v>
      </c>
      <c r="K145" s="27">
        <f>IF(COUNT(K125:K144), SUM(K125:K144) / COUNT(K125:K144), 0)</f>
        <v>1.4930723598376673E-2</v>
      </c>
      <c r="L145" s="28">
        <f>SUM(L125:L144)</f>
        <v>23889.157757402678</v>
      </c>
      <c r="M145" s="26" t="s">
        <v>271</v>
      </c>
      <c r="N145" s="27">
        <f>IF(COUNT(N125:N144), SUM(N125:N144) / COUNT(N125:N144), 0)</f>
        <v>2.2572858625112442E-2</v>
      </c>
      <c r="O145" s="28">
        <f>SUM(O125:O144)</f>
        <v>36116.573800179904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13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2021-09-15(수) 오전 00:00</v>
      </c>
      <c r="C150" s="313"/>
      <c r="D150" s="272" t="str">
        <f>TEXT($G$1, "[$-ko-KR]yyyy-mm-dd(ddd) ") &amp; "오후 14:00"</f>
        <v>2021-09-15(수) 오후 14:00</v>
      </c>
      <c r="E150" s="273"/>
      <c r="F150" s="274"/>
      <c r="G150" s="272" t="str">
        <f>TEXT($G$1, "[$-ko-KR]yyyy-mm-dd(ddd) ") &amp; "오후 19:00"</f>
        <v>2021-09-15(수) 오후 19:00</v>
      </c>
      <c r="H150" s="273"/>
      <c r="I150" s="274"/>
      <c r="J150" s="272" t="str">
        <f>TEXT($G$1, "[$-ko-KR]yyyy-mm-dd(ddd) ") &amp; "오후 21:00"</f>
        <v>2021-09-15(수) 오후 21:00</v>
      </c>
      <c r="K150" s="273"/>
      <c r="L150" s="274"/>
      <c r="M150" s="272" t="str">
        <f>TEXT($G$1+1, "[$-ko-KR]yyyy-mm-dd(ddd) ") &amp; "오전 00:00"</f>
        <v>2021-09-16(목)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4" t="s">
        <v>58</v>
      </c>
      <c r="H151" s="215" t="s">
        <v>268</v>
      </c>
      <c r="I151" s="21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130</v>
      </c>
      <c r="B152" s="124">
        <v>160</v>
      </c>
      <c r="C152" s="76">
        <v>1.9108280299999999E-2</v>
      </c>
      <c r="D152" s="13">
        <v>169</v>
      </c>
      <c r="E152" s="14">
        <f>IF(ISNUMBER(D152), (D152 - $B152) / $B152, "")</f>
        <v>5.6250000000000001E-2</v>
      </c>
      <c r="F152" s="16">
        <f>IF(ISNUMBER(D152), $B172 * E152, "")</f>
        <v>5625</v>
      </c>
      <c r="G152" s="29">
        <v>168</v>
      </c>
      <c r="H152" s="14">
        <f>IF(ISNUMBER(G152), (G152 - $B152) / $B152, "")</f>
        <v>0.05</v>
      </c>
      <c r="I152" s="100">
        <f>IF(ISNUMBER(G152), $B172 * H152, "")</f>
        <v>5000</v>
      </c>
      <c r="J152" s="13">
        <v>170</v>
      </c>
      <c r="K152" s="14">
        <f>IF(ISNUMBER(J152), (J152 - $B152) / $B152, "")</f>
        <v>6.25E-2</v>
      </c>
      <c r="L152" s="16">
        <f>IF(ISNUMBER(J152), $B172 * K152, "")</f>
        <v>6250</v>
      </c>
      <c r="M152" s="29">
        <v>169</v>
      </c>
      <c r="N152" s="14">
        <f>IF(ISNUMBER(M152), (M152 - $B152) / $B152, "")</f>
        <v>5.6250000000000001E-2</v>
      </c>
      <c r="O152" s="16">
        <f>IF(ISNUMBER(M152), $B172 * N152, "")</f>
        <v>5625</v>
      </c>
      <c r="Q152" s="270"/>
      <c r="R152" s="270"/>
      <c r="S152" s="270"/>
    </row>
    <row r="153" spans="1:19" ht="17.25" thickBot="1">
      <c r="A153" s="125" t="s">
        <v>57</v>
      </c>
      <c r="B153" s="126">
        <v>219</v>
      </c>
      <c r="C153" s="77">
        <v>1.8604651199999999E-2</v>
      </c>
      <c r="D153" s="15">
        <v>218</v>
      </c>
      <c r="E153" s="32">
        <f t="shared" ref="E153:E156" si="78">IF(ISNUMBER(D153), (D153 - $B153) / $B153, "")</f>
        <v>-4.5662100456621002E-3</v>
      </c>
      <c r="F153" s="18">
        <f>IF(ISNUMBER(D153), $B172 * E153, "")</f>
        <v>-456.62100456621005</v>
      </c>
      <c r="G153" s="31">
        <v>220</v>
      </c>
      <c r="H153" s="32">
        <f t="shared" ref="H153:H156" si="79">IF(ISNUMBER(G153), (G153 - $B153) / $B153, "")</f>
        <v>4.5662100456621002E-3</v>
      </c>
      <c r="I153" s="101">
        <f>IF(ISNUMBER(G153), $B172 * H153, "")</f>
        <v>456.62100456621005</v>
      </c>
      <c r="J153" s="15">
        <v>220</v>
      </c>
      <c r="K153" s="32">
        <f t="shared" ref="K153:K156" si="80">IF(ISNUMBER(J153), (J153 - $B153) / $B153, "")</f>
        <v>4.5662100456621002E-3</v>
      </c>
      <c r="L153" s="18">
        <f>IF(ISNUMBER(J153), $B172 * K153, "")</f>
        <v>456.62100456621005</v>
      </c>
      <c r="M153" s="31">
        <v>223</v>
      </c>
      <c r="N153" s="32">
        <f t="shared" ref="N153:N156" si="81">IF(ISNUMBER(M153), (M153 - $B153) / $B153, "")</f>
        <v>1.8264840182648401E-2</v>
      </c>
      <c r="O153" s="18">
        <f>IF(ISNUMBER(M153), $B172 * N153, "")</f>
        <v>1826.4840182648402</v>
      </c>
      <c r="Q153" s="270"/>
      <c r="R153" s="270"/>
      <c r="S153" s="270"/>
    </row>
    <row r="154" spans="1:19" ht="17.25" thickBot="1">
      <c r="A154" s="125" t="s">
        <v>162</v>
      </c>
      <c r="B154" s="126">
        <v>111</v>
      </c>
      <c r="C154" s="77">
        <v>1.83486239E-2</v>
      </c>
      <c r="D154" s="15">
        <v>111</v>
      </c>
      <c r="E154" s="32">
        <f t="shared" si="78"/>
        <v>0</v>
      </c>
      <c r="F154" s="18">
        <f>IF(ISNUMBER(D154), $B172 * E154, "")</f>
        <v>0</v>
      </c>
      <c r="G154" s="31">
        <v>111</v>
      </c>
      <c r="H154" s="32">
        <f t="shared" si="79"/>
        <v>0</v>
      </c>
      <c r="I154" s="101">
        <f>IF(ISNUMBER(G154), $B172 * H154, "")</f>
        <v>0</v>
      </c>
      <c r="J154" s="15">
        <v>111</v>
      </c>
      <c r="K154" s="32">
        <f t="shared" si="80"/>
        <v>0</v>
      </c>
      <c r="L154" s="18">
        <f>IF(ISNUMBER(J154), $B172 * K154, "")</f>
        <v>0</v>
      </c>
      <c r="M154" s="31">
        <v>112</v>
      </c>
      <c r="N154" s="32">
        <f t="shared" si="81"/>
        <v>9.0090090090090089E-3</v>
      </c>
      <c r="O154" s="18">
        <f>IF(ISNUMBER(M154), $B172 * N154, "")</f>
        <v>900.90090090090087</v>
      </c>
      <c r="Q154" s="275"/>
      <c r="R154" s="275"/>
      <c r="S154" s="275"/>
    </row>
    <row r="155" spans="1:19" ht="17.25" thickBot="1">
      <c r="A155" s="125" t="s">
        <v>166</v>
      </c>
      <c r="B155" s="126">
        <v>224</v>
      </c>
      <c r="C155" s="77">
        <v>1.8181818200000002E-2</v>
      </c>
      <c r="D155" s="15">
        <v>223</v>
      </c>
      <c r="E155" s="32">
        <f t="shared" si="78"/>
        <v>-4.464285714285714E-3</v>
      </c>
      <c r="F155" s="18">
        <f>IF(ISNUMBER(D155), $B172 * E155, "")</f>
        <v>-446.42857142857139</v>
      </c>
      <c r="G155" s="31">
        <v>224</v>
      </c>
      <c r="H155" s="32">
        <f t="shared" si="79"/>
        <v>0</v>
      </c>
      <c r="I155" s="101">
        <f>IF(ISNUMBER(G155), $B172 * H155, "")</f>
        <v>0</v>
      </c>
      <c r="J155" s="15">
        <v>226</v>
      </c>
      <c r="K155" s="32">
        <f t="shared" si="80"/>
        <v>8.9285714285714281E-3</v>
      </c>
      <c r="L155" s="18">
        <f>IF(ISNUMBER(J155), $B172 * K155, "")</f>
        <v>892.85714285714278</v>
      </c>
      <c r="M155" s="31">
        <v>228</v>
      </c>
      <c r="N155" s="32">
        <f t="shared" si="81"/>
        <v>1.7857142857142856E-2</v>
      </c>
      <c r="O155" s="18">
        <f>IF(ISNUMBER(M155), $B172 * N155, "")</f>
        <v>1785.7142857142856</v>
      </c>
      <c r="Q155" s="275"/>
      <c r="R155" s="275"/>
      <c r="S155" s="275"/>
    </row>
    <row r="156" spans="1:19" ht="17.25" thickBot="1">
      <c r="A156" s="127" t="s">
        <v>266</v>
      </c>
      <c r="B156" s="128">
        <v>289</v>
      </c>
      <c r="C156" s="78">
        <v>1.7605633799999999E-2</v>
      </c>
      <c r="D156" s="20">
        <v>287</v>
      </c>
      <c r="E156" s="21">
        <f t="shared" si="78"/>
        <v>-6.920415224913495E-3</v>
      </c>
      <c r="F156" s="22">
        <f>IF(ISNUMBER(D156), $B172 * E156, "")</f>
        <v>-692.0415224913495</v>
      </c>
      <c r="G156" s="30">
        <v>289</v>
      </c>
      <c r="H156" s="21">
        <f t="shared" si="79"/>
        <v>0</v>
      </c>
      <c r="I156" s="105">
        <f>IF(ISNUMBER(G156), $B172 * H156, "")</f>
        <v>0</v>
      </c>
      <c r="J156" s="20">
        <v>289</v>
      </c>
      <c r="K156" s="21">
        <f t="shared" si="80"/>
        <v>0</v>
      </c>
      <c r="L156" s="22">
        <f>IF(ISNUMBER(J156), $B172 * K156, "")</f>
        <v>0</v>
      </c>
      <c r="M156" s="30">
        <v>292</v>
      </c>
      <c r="N156" s="21">
        <f t="shared" si="81"/>
        <v>1.0380622837370242E-2</v>
      </c>
      <c r="O156" s="22">
        <f>IF(ISNUMBER(M156), $B172 * N156, "")</f>
        <v>1038.0622837370242</v>
      </c>
      <c r="Q156" s="275"/>
      <c r="R156" s="275"/>
      <c r="S156" s="275"/>
    </row>
    <row r="157" spans="1:19" ht="17.25" thickBot="1">
      <c r="A157" s="125" t="s">
        <v>110</v>
      </c>
      <c r="B157" s="129">
        <v>183</v>
      </c>
      <c r="C157" s="80">
        <v>1.6666666699999999E-2</v>
      </c>
      <c r="D157" s="106">
        <v>185</v>
      </c>
      <c r="E157" s="107">
        <f>IF(ISNUMBER(D157), (D157 - $B157) / $B157, "")</f>
        <v>1.092896174863388E-2</v>
      </c>
      <c r="F157" s="108">
        <f>IF(ISNUMBER(D157), $B172 * E157, "")</f>
        <v>1092.8961748633881</v>
      </c>
      <c r="G157" s="109">
        <v>183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183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186</v>
      </c>
      <c r="N157" s="107">
        <f>IF(ISNUMBER(M157), (M157 - $B157) / $B157, "")</f>
        <v>1.6393442622950821E-2</v>
      </c>
      <c r="O157" s="108">
        <f>IF(ISNUMBER(M157), $B172 * N157, "")</f>
        <v>1639.344262295082</v>
      </c>
      <c r="Q157" s="275"/>
      <c r="R157" s="275"/>
      <c r="S157" s="275"/>
    </row>
    <row r="158" spans="1:19" ht="17.25" thickBot="1">
      <c r="A158" s="125" t="s">
        <v>242</v>
      </c>
      <c r="B158" s="126">
        <v>617</v>
      </c>
      <c r="C158" s="77">
        <v>1.4802631599999999E-2</v>
      </c>
      <c r="D158" s="15">
        <v>599</v>
      </c>
      <c r="E158" s="32">
        <f t="shared" ref="E158:E161" si="82">IF(ISNUMBER(D158), (D158 - $B158) / $B158, "")</f>
        <v>-2.9173419773095625E-2</v>
      </c>
      <c r="F158" s="18">
        <f>IF(ISNUMBER(D158), $B172 * E158, "")</f>
        <v>-2917.3419773095625</v>
      </c>
      <c r="G158" s="31">
        <v>604</v>
      </c>
      <c r="H158" s="32">
        <f t="shared" ref="H158:H161" si="83">IF(ISNUMBER(G158), (G158 - $B158) / $B158, "")</f>
        <v>-2.1069692058346839E-2</v>
      </c>
      <c r="I158" s="101">
        <f>IF(ISNUMBER(G158), $B172 * H158, "")</f>
        <v>-2106.9692058346841</v>
      </c>
      <c r="J158" s="15">
        <v>610</v>
      </c>
      <c r="K158" s="32">
        <f t="shared" ref="K158:K161" si="84">IF(ISNUMBER(J158), (J158 - $B158) / $B158, "")</f>
        <v>-1.1345218800648298E-2</v>
      </c>
      <c r="L158" s="18">
        <f>IF(ISNUMBER(J158), $B172 * K158, "")</f>
        <v>-1134.5218800648299</v>
      </c>
      <c r="M158" s="31">
        <v>610</v>
      </c>
      <c r="N158" s="32">
        <f t="shared" ref="N158:N161" si="85">IF(ISNUMBER(M158), (M158 - $B158) / $B158, "")</f>
        <v>-1.1345218800648298E-2</v>
      </c>
      <c r="O158" s="18">
        <f>IF(ISNUMBER(M158), $B172 * N158, "")</f>
        <v>-1134.5218800648299</v>
      </c>
      <c r="Q158" s="275"/>
      <c r="R158" s="275"/>
      <c r="S158" s="275"/>
    </row>
    <row r="159" spans="1:19" ht="17.25" thickBot="1">
      <c r="A159" s="125" t="s">
        <v>254</v>
      </c>
      <c r="B159" s="126">
        <v>404</v>
      </c>
      <c r="C159" s="77">
        <v>1.25313283E-2</v>
      </c>
      <c r="D159" s="15">
        <v>403</v>
      </c>
      <c r="E159" s="32">
        <f t="shared" si="82"/>
        <v>-2.4752475247524753E-3</v>
      </c>
      <c r="F159" s="18">
        <f>IF(ISNUMBER(D159), $B172 * E159, "")</f>
        <v>-247.52475247524754</v>
      </c>
      <c r="G159" s="31">
        <v>405</v>
      </c>
      <c r="H159" s="32">
        <f t="shared" si="83"/>
        <v>2.4752475247524753E-3</v>
      </c>
      <c r="I159" s="101">
        <f>IF(ISNUMBER(G159), $B172 * H159, "")</f>
        <v>247.52475247524754</v>
      </c>
      <c r="J159" s="15">
        <v>409</v>
      </c>
      <c r="K159" s="32">
        <f t="shared" si="84"/>
        <v>1.2376237623762377E-2</v>
      </c>
      <c r="L159" s="18">
        <f>IF(ISNUMBER(J159), $B172 * K159, "")</f>
        <v>1237.6237623762377</v>
      </c>
      <c r="M159" s="31">
        <v>421</v>
      </c>
      <c r="N159" s="32">
        <f t="shared" si="85"/>
        <v>4.2079207920792082E-2</v>
      </c>
      <c r="O159" s="18">
        <f>IF(ISNUMBER(M159), $B172 * N159, "")</f>
        <v>4207.9207920792078</v>
      </c>
      <c r="Q159" s="275"/>
      <c r="R159" s="275"/>
      <c r="S159" s="275"/>
    </row>
    <row r="160" spans="1:19" ht="17.25" thickBot="1">
      <c r="A160" s="125" t="s">
        <v>51</v>
      </c>
      <c r="B160" s="126">
        <v>389</v>
      </c>
      <c r="C160" s="77">
        <v>1.0389610400000001E-2</v>
      </c>
      <c r="D160" s="15">
        <v>398</v>
      </c>
      <c r="E160" s="32">
        <f t="shared" si="82"/>
        <v>2.313624678663239E-2</v>
      </c>
      <c r="F160" s="18">
        <f>IF(ISNUMBER(D160), $B172 * E160, "")</f>
        <v>2313.6246786632391</v>
      </c>
      <c r="G160" s="31">
        <v>402</v>
      </c>
      <c r="H160" s="32">
        <f t="shared" si="83"/>
        <v>3.3419023136246784E-2</v>
      </c>
      <c r="I160" s="101">
        <f>IF(ISNUMBER(G160), $B172 * H160, "")</f>
        <v>3341.9023136246783</v>
      </c>
      <c r="J160" s="15">
        <v>398</v>
      </c>
      <c r="K160" s="32">
        <f t="shared" si="84"/>
        <v>2.313624678663239E-2</v>
      </c>
      <c r="L160" s="18">
        <f>IF(ISNUMBER(J160), $B172 * K160, "")</f>
        <v>2313.6246786632391</v>
      </c>
      <c r="M160" s="31">
        <v>404</v>
      </c>
      <c r="N160" s="32">
        <f t="shared" si="85"/>
        <v>3.8560411311053984E-2</v>
      </c>
      <c r="O160" s="18">
        <f>IF(ISNUMBER(M160), $B172 * N160, "")</f>
        <v>3856.0411311053986</v>
      </c>
      <c r="Q160" s="33"/>
      <c r="R160" s="33"/>
    </row>
    <row r="161" spans="1:19" ht="17.25" thickBot="1">
      <c r="A161" s="130" t="s">
        <v>194</v>
      </c>
      <c r="B161" s="131">
        <v>130</v>
      </c>
      <c r="C161" s="79">
        <v>7.7519379999999999E-3</v>
      </c>
      <c r="D161" s="24">
        <v>133</v>
      </c>
      <c r="E161" s="25">
        <f t="shared" si="82"/>
        <v>2.3076923076923078E-2</v>
      </c>
      <c r="F161" s="104">
        <f>IF(ISNUMBER(D161), $B172 * E161, "")</f>
        <v>2307.6923076923076</v>
      </c>
      <c r="G161" s="102">
        <v>132</v>
      </c>
      <c r="H161" s="25">
        <f t="shared" si="83"/>
        <v>1.5384615384615385E-2</v>
      </c>
      <c r="I161" s="103">
        <f>IF(ISNUMBER(G161), $B172 * H161, "")</f>
        <v>1538.4615384615386</v>
      </c>
      <c r="J161" s="24">
        <v>135</v>
      </c>
      <c r="K161" s="25">
        <f t="shared" si="84"/>
        <v>3.8461538461538464E-2</v>
      </c>
      <c r="L161" s="104">
        <f>IF(ISNUMBER(J161), $B172 * K161, "")</f>
        <v>3846.1538461538462</v>
      </c>
      <c r="M161" s="102">
        <v>136</v>
      </c>
      <c r="N161" s="25">
        <f t="shared" si="85"/>
        <v>4.6153846153846156E-2</v>
      </c>
      <c r="O161" s="104">
        <f>IF(ISNUMBER(M161), $B172 * N161, "")</f>
        <v>4615.3846153846152</v>
      </c>
      <c r="Q161" s="284"/>
      <c r="R161" s="285"/>
      <c r="S161" s="286"/>
    </row>
    <row r="162" spans="1:19">
      <c r="A162" s="123" t="s">
        <v>218</v>
      </c>
      <c r="B162" s="124">
        <v>145</v>
      </c>
      <c r="C162" s="76">
        <v>6.9444444000000003E-3</v>
      </c>
      <c r="D162" s="13">
        <v>149</v>
      </c>
      <c r="E162" s="14">
        <f>IF(ISNUMBER(D162), (D162 - $B162) / $B162, "")</f>
        <v>2.7586206896551724E-2</v>
      </c>
      <c r="F162" s="16">
        <f>IF(ISNUMBER(D162), $B172 * E162, "")</f>
        <v>2758.6206896551726</v>
      </c>
      <c r="G162" s="29">
        <v>151</v>
      </c>
      <c r="H162" s="14">
        <f>IF(ISNUMBER(G162), (G162 - $B162) / $B162, "")</f>
        <v>4.1379310344827586E-2</v>
      </c>
      <c r="I162" s="100">
        <f>IF(ISNUMBER(G162), $B172 * H162, "")</f>
        <v>4137.9310344827582</v>
      </c>
      <c r="J162" s="13">
        <v>151</v>
      </c>
      <c r="K162" s="14">
        <f>IF(ISNUMBER(J162), (J162 - $B162) / $B162, "")</f>
        <v>4.1379310344827586E-2</v>
      </c>
      <c r="L162" s="16">
        <f>IF(ISNUMBER(J162), $B172 * K162, "")</f>
        <v>4137.9310344827582</v>
      </c>
      <c r="M162" s="29">
        <v>152</v>
      </c>
      <c r="N162" s="14">
        <f>IF(ISNUMBER(M162), (M162 - $B162) / $B162, "")</f>
        <v>4.8275862068965517E-2</v>
      </c>
      <c r="O162" s="16">
        <f>IF(ISNUMBER(M162), $B172 * N162, "")</f>
        <v>4827.5862068965516</v>
      </c>
      <c r="Q162" s="287"/>
      <c r="R162" s="288"/>
      <c r="S162" s="289"/>
    </row>
    <row r="163" spans="1:19" ht="17.25" thickBot="1">
      <c r="A163" s="125" t="s">
        <v>236</v>
      </c>
      <c r="B163" s="126">
        <v>726</v>
      </c>
      <c r="C163" s="77">
        <v>6.9348127999999997E-3</v>
      </c>
      <c r="D163" s="15">
        <v>743</v>
      </c>
      <c r="E163" s="32">
        <f t="shared" ref="E163:E166" si="86">IF(ISNUMBER(D163), (D163 - $B163) / $B163, "")</f>
        <v>2.3415977961432508E-2</v>
      </c>
      <c r="F163" s="18">
        <f>IF(ISNUMBER(D163), $B172 * E163, "")</f>
        <v>2341.5977961432509</v>
      </c>
      <c r="G163" s="31">
        <v>749</v>
      </c>
      <c r="H163" s="32">
        <f t="shared" ref="H163:H166" si="87">IF(ISNUMBER(G163), (G163 - $B163) / $B163, "")</f>
        <v>3.1680440771349863E-2</v>
      </c>
      <c r="I163" s="101">
        <f>IF(ISNUMBER(G163), $B172 * H163, "")</f>
        <v>3168.0440771349863</v>
      </c>
      <c r="J163" s="15">
        <v>791</v>
      </c>
      <c r="K163" s="32">
        <f t="shared" ref="K163:K166" si="88">IF(ISNUMBER(J163), (J163 - $B163) / $B163, "")</f>
        <v>8.9531680440771352E-2</v>
      </c>
      <c r="L163" s="18">
        <f>IF(ISNUMBER(J163), $B172 * K163, "")</f>
        <v>8953.1680440771361</v>
      </c>
      <c r="M163" s="31">
        <v>769</v>
      </c>
      <c r="N163" s="32">
        <f t="shared" ref="N163:N166" si="89">IF(ISNUMBER(M163), (M163 - $B163) / $B163, "")</f>
        <v>5.9228650137741048E-2</v>
      </c>
      <c r="O163" s="18">
        <f>IF(ISNUMBER(M163), $B172 * N163, "")</f>
        <v>5922.8650137741051</v>
      </c>
      <c r="Q163" s="290"/>
      <c r="R163" s="291"/>
      <c r="S163" s="292"/>
    </row>
    <row r="164" spans="1:19" ht="17.25" thickBot="1">
      <c r="A164" s="125" t="s">
        <v>230</v>
      </c>
      <c r="B164" s="126">
        <v>343</v>
      </c>
      <c r="C164" s="77">
        <v>5.8651025999999998E-3</v>
      </c>
      <c r="D164" s="15">
        <v>336</v>
      </c>
      <c r="E164" s="32">
        <f t="shared" si="86"/>
        <v>-2.0408163265306121E-2</v>
      </c>
      <c r="F164" s="18">
        <f>IF(ISNUMBER(D164), $B172 * E164, "")</f>
        <v>-2040.8163265306121</v>
      </c>
      <c r="G164" s="31">
        <v>338</v>
      </c>
      <c r="H164" s="32">
        <f t="shared" si="87"/>
        <v>-1.4577259475218658E-2</v>
      </c>
      <c r="I164" s="101">
        <f>IF(ISNUMBER(G164), $B172 * H164, "")</f>
        <v>-1457.7259475218659</v>
      </c>
      <c r="J164" s="15">
        <v>341</v>
      </c>
      <c r="K164" s="32">
        <f t="shared" si="88"/>
        <v>-5.8309037900874635E-3</v>
      </c>
      <c r="L164" s="18">
        <f>IF(ISNUMBER(J164), $B172 * K164, "")</f>
        <v>-583.09037900874637</v>
      </c>
      <c r="M164" s="31">
        <v>341</v>
      </c>
      <c r="N164" s="32">
        <f t="shared" si="89"/>
        <v>-5.8309037900874635E-3</v>
      </c>
      <c r="O164" s="18">
        <f>IF(ISNUMBER(M164), $B172 * N164, "")</f>
        <v>-583.09037900874637</v>
      </c>
      <c r="Q164" s="275"/>
      <c r="R164" s="275"/>
      <c r="S164" s="275"/>
    </row>
    <row r="165" spans="1:19" ht="17.25" thickBot="1">
      <c r="A165" s="125" t="s">
        <v>124</v>
      </c>
      <c r="B165" s="126">
        <v>600</v>
      </c>
      <c r="C165" s="77">
        <v>5.0251256000000003E-3</v>
      </c>
      <c r="D165" s="15">
        <v>598</v>
      </c>
      <c r="E165" s="32">
        <f t="shared" si="86"/>
        <v>-3.3333333333333335E-3</v>
      </c>
      <c r="F165" s="18">
        <f>IF(ISNUMBER(D165), $B172 * E165, "")</f>
        <v>-333.33333333333337</v>
      </c>
      <c r="G165" s="31">
        <v>601</v>
      </c>
      <c r="H165" s="32">
        <f t="shared" si="87"/>
        <v>1.6666666666666668E-3</v>
      </c>
      <c r="I165" s="101">
        <f>IF(ISNUMBER(G165), $B172 * H165, "")</f>
        <v>166.66666666666669</v>
      </c>
      <c r="J165" s="15">
        <v>605</v>
      </c>
      <c r="K165" s="32">
        <f t="shared" si="88"/>
        <v>8.3333333333333332E-3</v>
      </c>
      <c r="L165" s="18">
        <f>IF(ISNUMBER(J165), $B172 * K165, "")</f>
        <v>833.33333333333337</v>
      </c>
      <c r="M165" s="31">
        <v>617</v>
      </c>
      <c r="N165" s="32">
        <f t="shared" si="89"/>
        <v>2.8333333333333332E-2</v>
      </c>
      <c r="O165" s="18">
        <f>IF(ISNUMBER(M165), $B172 * N165, "")</f>
        <v>2833.333333333333</v>
      </c>
      <c r="Q165" s="270"/>
      <c r="R165" s="270"/>
      <c r="S165" s="270"/>
    </row>
    <row r="166" spans="1:19" ht="17.25" thickBot="1">
      <c r="A166" s="127" t="s">
        <v>220</v>
      </c>
      <c r="B166" s="128">
        <v>231</v>
      </c>
      <c r="C166" s="78">
        <v>0</v>
      </c>
      <c r="D166" s="20">
        <v>234</v>
      </c>
      <c r="E166" s="21">
        <f t="shared" si="86"/>
        <v>1.2987012987012988E-2</v>
      </c>
      <c r="F166" s="22">
        <f>IF(ISNUMBER(D166), $B172 * E166, "")</f>
        <v>1298.7012987012988</v>
      </c>
      <c r="G166" s="30">
        <v>234</v>
      </c>
      <c r="H166" s="21">
        <f t="shared" si="87"/>
        <v>1.2987012987012988E-2</v>
      </c>
      <c r="I166" s="105">
        <f>IF(ISNUMBER(G166), $B172 * H166, "")</f>
        <v>1298.7012987012988</v>
      </c>
      <c r="J166" s="20">
        <v>234</v>
      </c>
      <c r="K166" s="21">
        <f t="shared" si="88"/>
        <v>1.2987012987012988E-2</v>
      </c>
      <c r="L166" s="22">
        <f>IF(ISNUMBER(J166), $B172 * K166, "")</f>
        <v>1298.7012987012988</v>
      </c>
      <c r="M166" s="30">
        <v>238</v>
      </c>
      <c r="N166" s="21">
        <f t="shared" si="89"/>
        <v>3.0303030303030304E-2</v>
      </c>
      <c r="O166" s="22">
        <f>IF(ISNUMBER(M166), $B172 * N166, "")</f>
        <v>3030.3030303030305</v>
      </c>
      <c r="Q166" s="270"/>
      <c r="R166" s="270"/>
      <c r="S166" s="270"/>
    </row>
    <row r="167" spans="1:19" ht="17.25" thickBot="1">
      <c r="A167" s="125" t="s">
        <v>200</v>
      </c>
      <c r="B167" s="129">
        <v>210</v>
      </c>
      <c r="C167" s="80">
        <v>0</v>
      </c>
      <c r="D167" s="106">
        <v>211</v>
      </c>
      <c r="E167" s="107">
        <f>IF(ISNUMBER(D167), (D167 - $B167) / $B167, "")</f>
        <v>4.7619047619047623E-3</v>
      </c>
      <c r="F167" s="108">
        <f>IF(ISNUMBER(D167), $B172 * E167, "")</f>
        <v>476.19047619047626</v>
      </c>
      <c r="G167" s="109">
        <v>209</v>
      </c>
      <c r="H167" s="107">
        <f>IF(ISNUMBER(G167), (G167 - $B167) / $B167, "")</f>
        <v>-4.7619047619047623E-3</v>
      </c>
      <c r="I167" s="110">
        <f>IF(ISNUMBER(G167), $B172 * H167, "")</f>
        <v>-476.19047619047626</v>
      </c>
      <c r="J167" s="106">
        <v>210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1.9047619047619049E-2</v>
      </c>
      <c r="O167" s="108">
        <f>IF(ISNUMBER(M167), $B172 * N167, "")</f>
        <v>1904.761904761905</v>
      </c>
      <c r="Q167" s="275"/>
      <c r="R167" s="275"/>
      <c r="S167" s="275"/>
    </row>
    <row r="168" spans="1:19" ht="17.25" thickBot="1">
      <c r="A168" s="125" t="s">
        <v>192</v>
      </c>
      <c r="B168" s="126">
        <v>340</v>
      </c>
      <c r="C168" s="77">
        <v>-5.8479532000000004E-3</v>
      </c>
      <c r="D168" s="15">
        <v>346</v>
      </c>
      <c r="E168" s="32">
        <f t="shared" ref="E168:E171" si="90">IF(ISNUMBER(D168), (D168 - $B168) / $B168, "")</f>
        <v>1.7647058823529412E-2</v>
      </c>
      <c r="F168" s="18">
        <f>IF(ISNUMBER(D168), $B172 * E168, "")</f>
        <v>1764.7058823529412</v>
      </c>
      <c r="G168" s="31">
        <v>347</v>
      </c>
      <c r="H168" s="32">
        <f t="shared" ref="H168:H171" si="91">IF(ISNUMBER(G168), (G168 - $B168) / $B168, "")</f>
        <v>2.0588235294117647E-2</v>
      </c>
      <c r="I168" s="101">
        <f>IF(ISNUMBER(G168), $B172 * H168, "")</f>
        <v>2058.8235294117649</v>
      </c>
      <c r="J168" s="15">
        <v>351</v>
      </c>
      <c r="K168" s="32">
        <f t="shared" ref="K168:K171" si="92">IF(ISNUMBER(J168), (J168 - $B168) / $B168, "")</f>
        <v>3.2352941176470591E-2</v>
      </c>
      <c r="L168" s="18">
        <f>IF(ISNUMBER(J168), $B172 * K168, "")</f>
        <v>3235.294117647059</v>
      </c>
      <c r="M168" s="31">
        <v>361</v>
      </c>
      <c r="N168" s="32">
        <f t="shared" ref="N168:N171" si="93">IF(ISNUMBER(M168), (M168 - $B168) / $B168, "")</f>
        <v>6.1764705882352944E-2</v>
      </c>
      <c r="O168" s="18">
        <f>IF(ISNUMBER(M168), $B172 * N168, "")</f>
        <v>6176.4705882352946</v>
      </c>
      <c r="Q168" s="275"/>
      <c r="R168" s="275"/>
      <c r="S168" s="275"/>
    </row>
    <row r="169" spans="1:19" ht="17.25" thickBot="1">
      <c r="A169" s="125" t="s">
        <v>232</v>
      </c>
      <c r="B169" s="126">
        <v>905</v>
      </c>
      <c r="C169" s="77">
        <v>-1.8438177900000002E-2</v>
      </c>
      <c r="D169" s="15">
        <v>888</v>
      </c>
      <c r="E169" s="32">
        <f t="shared" si="90"/>
        <v>-1.8784530386740331E-2</v>
      </c>
      <c r="F169" s="18">
        <f>IF(ISNUMBER(D169), $B172 * E169, "")</f>
        <v>-1878.4530386740332</v>
      </c>
      <c r="G169" s="31">
        <v>891</v>
      </c>
      <c r="H169" s="32">
        <f t="shared" si="91"/>
        <v>-1.5469613259668509E-2</v>
      </c>
      <c r="I169" s="101">
        <f>IF(ISNUMBER(G169), $B172 * H169, "")</f>
        <v>-1546.9613259668508</v>
      </c>
      <c r="J169" s="15">
        <v>894</v>
      </c>
      <c r="K169" s="32">
        <f t="shared" si="92"/>
        <v>-1.2154696132596685E-2</v>
      </c>
      <c r="L169" s="18">
        <f>IF(ISNUMBER(J169), $B172 * K169, "")</f>
        <v>-1215.4696132596684</v>
      </c>
      <c r="M169" s="31">
        <v>897</v>
      </c>
      <c r="N169" s="32">
        <f t="shared" si="93"/>
        <v>-8.8397790055248626E-3</v>
      </c>
      <c r="O169" s="18">
        <f>IF(ISNUMBER(M169), $B172 * N169, "")</f>
        <v>-883.97790055248629</v>
      </c>
      <c r="Q169" s="275"/>
      <c r="R169" s="275"/>
      <c r="S169" s="275"/>
    </row>
    <row r="170" spans="1:19">
      <c r="A170" s="125" t="s">
        <v>164</v>
      </c>
      <c r="B170" s="126">
        <v>811</v>
      </c>
      <c r="C170" s="77">
        <v>-3.9099526099999997E-2</v>
      </c>
      <c r="D170" s="15">
        <v>816</v>
      </c>
      <c r="E170" s="32">
        <f t="shared" si="90"/>
        <v>6.1652281134401974E-3</v>
      </c>
      <c r="F170" s="18">
        <f>IF(ISNUMBER(D170), $B172 * E170, "")</f>
        <v>616.52281134401971</v>
      </c>
      <c r="G170" s="31">
        <v>835</v>
      </c>
      <c r="H170" s="32">
        <f t="shared" si="91"/>
        <v>2.9593094944512947E-2</v>
      </c>
      <c r="I170" s="101">
        <f>IF(ISNUMBER(G170), $B172 * H170, "")</f>
        <v>2959.3094944512945</v>
      </c>
      <c r="J170" s="15">
        <v>841</v>
      </c>
      <c r="K170" s="32">
        <f t="shared" si="92"/>
        <v>3.6991368680641186E-2</v>
      </c>
      <c r="L170" s="18">
        <f>IF(ISNUMBER(J170), $B172 * K170, "")</f>
        <v>3699.1368680641185</v>
      </c>
      <c r="M170" s="31">
        <v>838</v>
      </c>
      <c r="N170" s="32">
        <f t="shared" si="93"/>
        <v>3.3292231812577067E-2</v>
      </c>
      <c r="O170" s="18">
        <f>IF(ISNUMBER(M170), $B172 * N170, "")</f>
        <v>3329.2231812577065</v>
      </c>
      <c r="Q170" s="297"/>
      <c r="R170" s="298"/>
      <c r="S170" s="299"/>
    </row>
    <row r="171" spans="1:19" ht="17.25" thickBot="1">
      <c r="A171" s="130" t="s">
        <v>206</v>
      </c>
      <c r="B171" s="131">
        <v>868</v>
      </c>
      <c r="C171" s="79">
        <v>-0.10330578510000001</v>
      </c>
      <c r="D171" s="24">
        <v>822</v>
      </c>
      <c r="E171" s="25">
        <f t="shared" si="90"/>
        <v>-5.2995391705069124E-2</v>
      </c>
      <c r="F171" s="104">
        <f>IF(ISNUMBER(D171), $B172 * E171, "")</f>
        <v>-5299.5391705069123</v>
      </c>
      <c r="G171" s="102">
        <v>830</v>
      </c>
      <c r="H171" s="25">
        <f t="shared" si="91"/>
        <v>-4.377880184331797E-2</v>
      </c>
      <c r="I171" s="103">
        <f>IF(ISNUMBER(G171), $B172 * H171, "")</f>
        <v>-4377.880184331797</v>
      </c>
      <c r="J171" s="24">
        <v>829</v>
      </c>
      <c r="K171" s="25">
        <f t="shared" si="92"/>
        <v>-4.4930875576036866E-2</v>
      </c>
      <c r="L171" s="104">
        <f>IF(ISNUMBER(J171), $B172 * K171, "")</f>
        <v>-4493.0875576036869</v>
      </c>
      <c r="M171" s="102">
        <v>836</v>
      </c>
      <c r="N171" s="25">
        <f t="shared" si="93"/>
        <v>-3.6866359447004608E-2</v>
      </c>
      <c r="O171" s="104">
        <f>IF(ISNUMBER(M171), $B172 * N171, "")</f>
        <v>-3686.6359447004606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3.1417262091451318E-3</v>
      </c>
      <c r="F172" s="28">
        <f>SUM(F152:F171)</f>
        <v>6283.4524182902605</v>
      </c>
      <c r="G172" s="26" t="s">
        <v>271</v>
      </c>
      <c r="H172" s="27">
        <f>IF(COUNT(H152:H171), SUM(H152:H171) / COUNT(H152:H171), 0)</f>
        <v>7.2041292850653863E-3</v>
      </c>
      <c r="I172" s="28">
        <f>SUM(I152:I171)</f>
        <v>14408.258570130769</v>
      </c>
      <c r="J172" s="26" t="s">
        <v>271</v>
      </c>
      <c r="K172" s="27">
        <f>IF(COUNT(K152:K171), SUM(K152:K171) / COUNT(K152:K171), 0)</f>
        <v>1.4864137850492726E-2</v>
      </c>
      <c r="L172" s="28">
        <f>SUM(L152:L171)</f>
        <v>29728.275700985454</v>
      </c>
      <c r="M172" s="26" t="s">
        <v>271</v>
      </c>
      <c r="N172" s="27">
        <f>IF(COUNT(N152:N171), SUM(N152:N171) / COUNT(N152:N171), 0)</f>
        <v>2.3615584721858377E-2</v>
      </c>
      <c r="O172" s="28">
        <f>SUM(O152:O171)</f>
        <v>47231.169443716768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13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2021-09-15(수) 오전 00:00</v>
      </c>
      <c r="C177" s="313"/>
      <c r="D177" s="272" t="str">
        <f>TEXT($G$1, "[$-ko-KR]yyyy-mm-dd(ddd) ") &amp; "오후 14:00"</f>
        <v>2021-09-15(수) 오후 14:00</v>
      </c>
      <c r="E177" s="273"/>
      <c r="F177" s="274"/>
      <c r="G177" s="272" t="str">
        <f>TEXT($G$1, "[$-ko-KR]yyyy-mm-dd(ddd) ") &amp; "오후 19:00"</f>
        <v>2021-09-15(수) 오후 19:00</v>
      </c>
      <c r="H177" s="273"/>
      <c r="I177" s="274"/>
      <c r="J177" s="272" t="str">
        <f>TEXT($G$1, "[$-ko-KR]yyyy-mm-dd(ddd) ") &amp; "오후 21:00"</f>
        <v>2021-09-15(수) 오후 21:00</v>
      </c>
      <c r="K177" s="273"/>
      <c r="L177" s="274"/>
      <c r="M177" s="272" t="str">
        <f>TEXT($G$1+1, "[$-ko-KR]yyyy-mm-dd(ddd) ") &amp; "오전 00:00"</f>
        <v>2021-09-16(목)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4" t="s">
        <v>58</v>
      </c>
      <c r="H178" s="215" t="s">
        <v>268</v>
      </c>
      <c r="I178" s="21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124</v>
      </c>
      <c r="B179" s="124">
        <v>600</v>
      </c>
      <c r="C179" s="76">
        <v>5.0251256000000003E-3</v>
      </c>
      <c r="D179" s="13">
        <v>598</v>
      </c>
      <c r="E179" s="14">
        <f>IF(ISNUMBER(D179), (D179 - $B179) / $B179, "")</f>
        <v>-3.3333333333333335E-3</v>
      </c>
      <c r="F179" s="16">
        <f>IF(ISNUMBER(D179), $B199 * E179, "")</f>
        <v>-333.33333333333337</v>
      </c>
      <c r="G179" s="29">
        <v>601</v>
      </c>
      <c r="H179" s="14">
        <f>IF(ISNUMBER(G179), (G179 - $B179) / $B179, "")</f>
        <v>1.6666666666666668E-3</v>
      </c>
      <c r="I179" s="100">
        <f>IF(ISNUMBER(G179), $B199 * H179, "")</f>
        <v>166.66666666666669</v>
      </c>
      <c r="J179" s="13">
        <v>605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617</v>
      </c>
      <c r="N179" s="14">
        <f>IF(ISNUMBER(M179), (M179 - $B179) / $B179, "")</f>
        <v>2.8333333333333332E-2</v>
      </c>
      <c r="O179" s="16">
        <f>IF(ISNUMBER(M179), $B199 * N179, "")</f>
        <v>2833.333333333333</v>
      </c>
      <c r="Q179" s="270"/>
      <c r="R179" s="270"/>
      <c r="S179" s="270"/>
    </row>
    <row r="180" spans="1:19" ht="17.25" thickBot="1">
      <c r="A180" s="125" t="s">
        <v>96</v>
      </c>
      <c r="B180" s="126">
        <v>8690</v>
      </c>
      <c r="C180" s="77">
        <v>4.0439053000000001E-3</v>
      </c>
      <c r="D180" s="15">
        <v>8845</v>
      </c>
      <c r="E180" s="32">
        <f t="shared" ref="E180:E183" si="94">IF(ISNUMBER(D180), (D180 - $B180) / $B180, "")</f>
        <v>1.7836593785960874E-2</v>
      </c>
      <c r="F180" s="18">
        <f>IF(ISNUMBER(D180), $B199 * E180, "")</f>
        <v>1783.6593785960874</v>
      </c>
      <c r="G180" s="31">
        <v>8815</v>
      </c>
      <c r="H180" s="32">
        <f t="shared" ref="H180:H183" si="95">IF(ISNUMBER(G180), (G180 - $B180) / $B180, "")</f>
        <v>1.4384349827387802E-2</v>
      </c>
      <c r="I180" s="101">
        <f>IF(ISNUMBER(G180), $B199 * H180, "")</f>
        <v>1438.4349827387803</v>
      </c>
      <c r="J180" s="15">
        <v>8625</v>
      </c>
      <c r="K180" s="32">
        <f t="shared" ref="K180:K183" si="96">IF(ISNUMBER(J180), (J180 - $B180) / $B180, "")</f>
        <v>-7.4798619102416572E-3</v>
      </c>
      <c r="L180" s="18">
        <f>IF(ISNUMBER(J180), $B199 * K180, "")</f>
        <v>-747.98619102416569</v>
      </c>
      <c r="M180" s="31">
        <v>8570</v>
      </c>
      <c r="N180" s="32">
        <f t="shared" ref="N180:N183" si="97">IF(ISNUMBER(M180), (M180 - $B180) / $B180, "")</f>
        <v>-1.3808975834292289E-2</v>
      </c>
      <c r="O180" s="18">
        <f>IF(ISNUMBER(M180), $B199 * N180, "")</f>
        <v>-1380.8975834292289</v>
      </c>
      <c r="Q180" s="270"/>
      <c r="R180" s="270"/>
      <c r="S180" s="270"/>
    </row>
    <row r="181" spans="1:19" ht="17.25" thickBot="1">
      <c r="A181" s="125" t="s">
        <v>122</v>
      </c>
      <c r="B181" s="126">
        <v>39.9</v>
      </c>
      <c r="C181" s="77">
        <v>2.5125628000000001E-3</v>
      </c>
      <c r="D181" s="15">
        <v>39.9</v>
      </c>
      <c r="E181" s="32">
        <f t="shared" si="94"/>
        <v>0</v>
      </c>
      <c r="F181" s="18">
        <f>IF(ISNUMBER(D181), $B199 * E181, "")</f>
        <v>0</v>
      </c>
      <c r="G181" s="31">
        <v>40</v>
      </c>
      <c r="H181" s="32">
        <f t="shared" si="95"/>
        <v>2.5062656641604369E-3</v>
      </c>
      <c r="I181" s="101">
        <f>IF(ISNUMBER(G181), $B199 * H181, "")</f>
        <v>250.62656641604369</v>
      </c>
      <c r="J181" s="15">
        <v>40.5</v>
      </c>
      <c r="K181" s="32">
        <f t="shared" si="96"/>
        <v>1.5037593984962442E-2</v>
      </c>
      <c r="L181" s="18">
        <f>IF(ISNUMBER(J181), $B199 * K181, "")</f>
        <v>1503.7593984962441</v>
      </c>
      <c r="M181" s="31">
        <v>41.2</v>
      </c>
      <c r="N181" s="32">
        <f t="shared" si="97"/>
        <v>3.2581453634085322E-2</v>
      </c>
      <c r="O181" s="18">
        <f>IF(ISNUMBER(M181), $B199 * N181, "")</f>
        <v>3258.1453634085324</v>
      </c>
      <c r="Q181" s="275"/>
      <c r="R181" s="275"/>
      <c r="S181" s="275"/>
    </row>
    <row r="182" spans="1:19" ht="17.25" thickBot="1">
      <c r="A182" s="125" t="s">
        <v>140</v>
      </c>
      <c r="B182" s="126">
        <v>10420</v>
      </c>
      <c r="C182" s="77">
        <v>1.9230769E-3</v>
      </c>
      <c r="D182" s="15">
        <v>10310</v>
      </c>
      <c r="E182" s="32">
        <f t="shared" si="94"/>
        <v>-1.055662188099808E-2</v>
      </c>
      <c r="F182" s="18">
        <f>IF(ISNUMBER(D182), $B199 * E182, "")</f>
        <v>-1055.662188099808</v>
      </c>
      <c r="G182" s="31">
        <v>10400</v>
      </c>
      <c r="H182" s="32">
        <f t="shared" si="95"/>
        <v>-1.9193857965451055E-3</v>
      </c>
      <c r="I182" s="101">
        <f>IF(ISNUMBER(G182), $B199 * H182, "")</f>
        <v>-191.93857965451056</v>
      </c>
      <c r="J182" s="15">
        <v>10460</v>
      </c>
      <c r="K182" s="32">
        <f t="shared" si="96"/>
        <v>3.838771593090211E-3</v>
      </c>
      <c r="L182" s="18">
        <f>IF(ISNUMBER(J182), $B199 * K182, "")</f>
        <v>383.87715930902112</v>
      </c>
      <c r="M182" s="31">
        <v>10530</v>
      </c>
      <c r="N182" s="32">
        <f t="shared" si="97"/>
        <v>1.055662188099808E-2</v>
      </c>
      <c r="O182" s="18">
        <f>IF(ISNUMBER(M182), $B199 * N182, "")</f>
        <v>1055.662188099808</v>
      </c>
      <c r="Q182" s="275"/>
      <c r="R182" s="275"/>
      <c r="S182" s="275"/>
    </row>
    <row r="183" spans="1:19" ht="17.25" thickBot="1">
      <c r="A183" s="127" t="s">
        <v>126</v>
      </c>
      <c r="B183" s="128">
        <v>217550</v>
      </c>
      <c r="C183" s="78">
        <v>1.1504832E-3</v>
      </c>
      <c r="D183" s="20">
        <v>216050</v>
      </c>
      <c r="E183" s="21">
        <f t="shared" si="94"/>
        <v>-6.894966674327741E-3</v>
      </c>
      <c r="F183" s="22">
        <f>IF(ISNUMBER(D183), $B199 * E183, "")</f>
        <v>-689.49666743277407</v>
      </c>
      <c r="G183" s="30">
        <v>216500</v>
      </c>
      <c r="H183" s="21">
        <f t="shared" si="95"/>
        <v>-4.8264766720294188E-3</v>
      </c>
      <c r="I183" s="105">
        <f>IF(ISNUMBER(G183), $B199 * H183, "")</f>
        <v>-482.64766720294188</v>
      </c>
      <c r="J183" s="20">
        <v>217450</v>
      </c>
      <c r="K183" s="21">
        <f t="shared" si="96"/>
        <v>-4.5966444495518271E-4</v>
      </c>
      <c r="L183" s="22">
        <f>IF(ISNUMBER(J183), $B199 * K183, "")</f>
        <v>-45.966444495518267</v>
      </c>
      <c r="M183" s="30">
        <v>219750</v>
      </c>
      <c r="N183" s="21">
        <f t="shared" si="97"/>
        <v>1.011261778901402E-2</v>
      </c>
      <c r="O183" s="22">
        <f>IF(ISNUMBER(M183), $B199 * N183, "")</f>
        <v>1011.261778901402</v>
      </c>
      <c r="Q183" s="275"/>
      <c r="R183" s="275"/>
      <c r="S183" s="275"/>
    </row>
    <row r="184" spans="1:19" ht="17.25" thickBot="1">
      <c r="A184" s="125" t="s">
        <v>220</v>
      </c>
      <c r="B184" s="129">
        <v>231</v>
      </c>
      <c r="C184" s="80">
        <v>0</v>
      </c>
      <c r="D184" s="106">
        <v>234</v>
      </c>
      <c r="E184" s="107">
        <f>IF(ISNUMBER(D184), (D184 - $B184) / $B184, "")</f>
        <v>1.2987012987012988E-2</v>
      </c>
      <c r="F184" s="108">
        <f>IF(ISNUMBER(D184), $B199 * E184, "")</f>
        <v>1298.7012987012988</v>
      </c>
      <c r="G184" s="109">
        <v>234</v>
      </c>
      <c r="H184" s="107">
        <f>IF(ISNUMBER(G184), (G184 - $B184) / $B184, "")</f>
        <v>1.2987012987012988E-2</v>
      </c>
      <c r="I184" s="110">
        <f>IF(ISNUMBER(G184), $B199 * H184, "")</f>
        <v>1298.7012987012988</v>
      </c>
      <c r="J184" s="106">
        <v>234</v>
      </c>
      <c r="K184" s="107">
        <f>IF(ISNUMBER(J184), (J184 - $B184) / $B184, "")</f>
        <v>1.2987012987012988E-2</v>
      </c>
      <c r="L184" s="108">
        <f>IF(ISNUMBER(J184), $B199 * K184, "")</f>
        <v>1298.7012987012988</v>
      </c>
      <c r="M184" s="109">
        <v>238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75"/>
      <c r="R184" s="275"/>
      <c r="S184" s="275"/>
    </row>
    <row r="185" spans="1:19" ht="17.25" thickBot="1">
      <c r="A185" s="125" t="s">
        <v>188</v>
      </c>
      <c r="B185" s="126">
        <v>14.5</v>
      </c>
      <c r="C185" s="77">
        <v>0</v>
      </c>
      <c r="D185" s="15">
        <v>14.6</v>
      </c>
      <c r="E185" s="32">
        <f t="shared" ref="E185:E188" si="98">IF(ISNUMBER(D185), (D185 - $B185) / $B185, "")</f>
        <v>6.8965517241379067E-3</v>
      </c>
      <c r="F185" s="18">
        <f>IF(ISNUMBER(D185), $B199 * E185, "")</f>
        <v>689.65517241379064</v>
      </c>
      <c r="G185" s="31">
        <v>14.6</v>
      </c>
      <c r="H185" s="32">
        <f t="shared" ref="H185:H188" si="99">IF(ISNUMBER(G185), (G185 - $B185) / $B185, "")</f>
        <v>6.8965517241379067E-3</v>
      </c>
      <c r="I185" s="101">
        <f>IF(ISNUMBER(G185), $B199 * H185, "")</f>
        <v>689.65517241379064</v>
      </c>
      <c r="J185" s="15">
        <v>14.7</v>
      </c>
      <c r="K185" s="32">
        <f t="shared" ref="K185:K188" si="100">IF(ISNUMBER(J185), (J185 - $B185) / $B185, "")</f>
        <v>1.3793103448275813E-2</v>
      </c>
      <c r="L185" s="18">
        <f>IF(ISNUMBER(J185), $B199 * K185, "")</f>
        <v>1379.3103448275813</v>
      </c>
      <c r="M185" s="31">
        <v>14.7</v>
      </c>
      <c r="N185" s="32">
        <f t="shared" ref="N185:N188" si="101">IF(ISNUMBER(M185), (M185 - $B185) / $B185, "")</f>
        <v>1.3793103448275813E-2</v>
      </c>
      <c r="O185" s="18">
        <f>IF(ISNUMBER(M185), $B199 * N185, "")</f>
        <v>1379.3103448275813</v>
      </c>
      <c r="Q185" s="275"/>
      <c r="R185" s="275"/>
      <c r="S185" s="275"/>
    </row>
    <row r="186" spans="1:19" ht="17.25" thickBot="1">
      <c r="A186" s="125" t="s">
        <v>200</v>
      </c>
      <c r="B186" s="126">
        <v>210</v>
      </c>
      <c r="C186" s="77">
        <v>0</v>
      </c>
      <c r="D186" s="15">
        <v>211</v>
      </c>
      <c r="E186" s="32">
        <f t="shared" si="98"/>
        <v>4.7619047619047623E-3</v>
      </c>
      <c r="F186" s="18">
        <f>IF(ISNUMBER(D186), $B199 * E186, "")</f>
        <v>476.19047619047626</v>
      </c>
      <c r="G186" s="31">
        <v>209</v>
      </c>
      <c r="H186" s="32">
        <f t="shared" si="99"/>
        <v>-4.7619047619047623E-3</v>
      </c>
      <c r="I186" s="101">
        <f>IF(ISNUMBER(G186), $B199 * H186, "")</f>
        <v>-476.19047619047626</v>
      </c>
      <c r="J186" s="15">
        <v>210</v>
      </c>
      <c r="K186" s="32">
        <f t="shared" si="100"/>
        <v>0</v>
      </c>
      <c r="L186" s="18">
        <f>IF(ISNUMBER(J186), $B199 * K186, "")</f>
        <v>0</v>
      </c>
      <c r="M186" s="31">
        <v>214</v>
      </c>
      <c r="N186" s="32">
        <f t="shared" si="101"/>
        <v>1.9047619047619049E-2</v>
      </c>
      <c r="O186" s="18">
        <f>IF(ISNUMBER(M186), $B199 * N186, "")</f>
        <v>1904.761904761905</v>
      </c>
      <c r="Q186" s="275"/>
      <c r="R186" s="275"/>
      <c r="S186" s="275"/>
    </row>
    <row r="187" spans="1:19" ht="17.25" thickBot="1">
      <c r="A187" s="125" t="s">
        <v>168</v>
      </c>
      <c r="B187" s="126">
        <v>1860</v>
      </c>
      <c r="C187" s="77">
        <v>0</v>
      </c>
      <c r="D187" s="15">
        <v>1820</v>
      </c>
      <c r="E187" s="32">
        <f t="shared" si="98"/>
        <v>-2.1505376344086023E-2</v>
      </c>
      <c r="F187" s="18">
        <f>IF(ISNUMBER(D187), $B199 * E187, "")</f>
        <v>-2150.5376344086021</v>
      </c>
      <c r="G187" s="31">
        <v>1820</v>
      </c>
      <c r="H187" s="32">
        <f t="shared" si="99"/>
        <v>-2.1505376344086023E-2</v>
      </c>
      <c r="I187" s="101">
        <f>IF(ISNUMBER(G187), $B199 * H187, "")</f>
        <v>-2150.5376344086021</v>
      </c>
      <c r="J187" s="15">
        <v>1845</v>
      </c>
      <c r="K187" s="32">
        <f t="shared" si="100"/>
        <v>-8.0645161290322578E-3</v>
      </c>
      <c r="L187" s="18">
        <f>IF(ISNUMBER(J187), $B199 * K187, "")</f>
        <v>-806.45161290322574</v>
      </c>
      <c r="M187" s="31">
        <v>1840</v>
      </c>
      <c r="N187" s="32">
        <f t="shared" si="101"/>
        <v>-1.0752688172043012E-2</v>
      </c>
      <c r="O187" s="18">
        <f>IF(ISNUMBER(M187), $B199 * N187, "")</f>
        <v>-1075.2688172043011</v>
      </c>
      <c r="Q187" s="33"/>
      <c r="R187" s="33"/>
    </row>
    <row r="188" spans="1:19" ht="17.25" thickBot="1">
      <c r="A188" s="130" t="s">
        <v>116</v>
      </c>
      <c r="B188" s="131">
        <v>7570</v>
      </c>
      <c r="C188" s="79">
        <v>-1.9775872999999999E-3</v>
      </c>
      <c r="D188" s="24">
        <v>7475</v>
      </c>
      <c r="E188" s="25">
        <f t="shared" si="98"/>
        <v>-1.2549537648612946E-2</v>
      </c>
      <c r="F188" s="104">
        <f>IF(ISNUMBER(D188), $B199 * E188, "")</f>
        <v>-1254.9537648612945</v>
      </c>
      <c r="G188" s="102">
        <v>7595</v>
      </c>
      <c r="H188" s="25">
        <f t="shared" si="99"/>
        <v>3.3025099075297227E-3</v>
      </c>
      <c r="I188" s="103">
        <f>IF(ISNUMBER(G188), $B199 * H188, "")</f>
        <v>330.25099075297226</v>
      </c>
      <c r="J188" s="24">
        <v>7600</v>
      </c>
      <c r="K188" s="25">
        <f t="shared" si="100"/>
        <v>3.9630118890356669E-3</v>
      </c>
      <c r="L188" s="104">
        <f>IF(ISNUMBER(J188), $B199 * K188, "")</f>
        <v>396.3011889035667</v>
      </c>
      <c r="M188" s="102">
        <v>7705</v>
      </c>
      <c r="N188" s="25">
        <f t="shared" si="101"/>
        <v>1.7833553500660501E-2</v>
      </c>
      <c r="O188" s="104">
        <f>IF(ISNUMBER(M188), $B199 * N188, "")</f>
        <v>1783.3553500660501</v>
      </c>
      <c r="Q188" s="284"/>
      <c r="R188" s="285"/>
      <c r="S188" s="286"/>
    </row>
    <row r="189" spans="1:19">
      <c r="A189" s="123" t="s">
        <v>72</v>
      </c>
      <c r="B189" s="124">
        <v>27.6</v>
      </c>
      <c r="C189" s="76">
        <v>-3.6101083E-3</v>
      </c>
      <c r="D189" s="13">
        <v>27.4</v>
      </c>
      <c r="E189" s="14">
        <f>IF(ISNUMBER(D189), (D189 - $B189) / $B189, "")</f>
        <v>-7.2463768115943053E-3</v>
      </c>
      <c r="F189" s="16">
        <f>IF(ISNUMBER(D189), $B199 * E189, "")</f>
        <v>-724.63768115943049</v>
      </c>
      <c r="G189" s="29">
        <v>27.4</v>
      </c>
      <c r="H189" s="14">
        <f>IF(ISNUMBER(G189), (G189 - $B189) / $B189, "")</f>
        <v>-7.2463768115943053E-3</v>
      </c>
      <c r="I189" s="100">
        <f>IF(ISNUMBER(G189), $B199 * H189, "")</f>
        <v>-724.63768115943049</v>
      </c>
      <c r="J189" s="13">
        <v>27.4</v>
      </c>
      <c r="K189" s="14">
        <f>IF(ISNUMBER(J189), (J189 - $B189) / $B189, "")</f>
        <v>-7.2463768115943053E-3</v>
      </c>
      <c r="L189" s="16">
        <f>IF(ISNUMBER(J189), $B199 * K189, "")</f>
        <v>-724.63768115943049</v>
      </c>
      <c r="M189" s="29">
        <v>27.9</v>
      </c>
      <c r="N189" s="14">
        <f>IF(ISNUMBER(M189), (M189 - $B189) / $B189, "")</f>
        <v>1.08695652173912E-2</v>
      </c>
      <c r="O189" s="16">
        <f>IF(ISNUMBER(M189), $B199 * N189, "")</f>
        <v>1086.95652173912</v>
      </c>
      <c r="Q189" s="287"/>
      <c r="R189" s="288"/>
      <c r="S189" s="289"/>
    </row>
    <row r="190" spans="1:19" ht="17.25" thickBot="1">
      <c r="A190" s="125" t="s">
        <v>82</v>
      </c>
      <c r="B190" s="126">
        <v>2885</v>
      </c>
      <c r="C190" s="77">
        <v>-5.1724138000000001E-3</v>
      </c>
      <c r="D190" s="15">
        <v>2845</v>
      </c>
      <c r="E190" s="32">
        <f t="shared" ref="E190:E193" si="102">IF(ISNUMBER(D190), (D190 - $B190) / $B190, "")</f>
        <v>-1.3864818024263431E-2</v>
      </c>
      <c r="F190" s="18">
        <f>IF(ISNUMBER(D190), $B199 * E190, "")</f>
        <v>-1386.4818024263432</v>
      </c>
      <c r="G190" s="31">
        <v>2870</v>
      </c>
      <c r="H190" s="32">
        <f t="shared" ref="H190:H193" si="103">IF(ISNUMBER(G190), (G190 - $B190) / $B190, "")</f>
        <v>-5.1993067590987872E-3</v>
      </c>
      <c r="I190" s="101">
        <f>IF(ISNUMBER(G190), $B199 * H190, "")</f>
        <v>-519.93067590987869</v>
      </c>
      <c r="J190" s="15">
        <v>2865</v>
      </c>
      <c r="K190" s="32">
        <f t="shared" ref="K190:K193" si="104">IF(ISNUMBER(J190), (J190 - $B190) / $B190, "")</f>
        <v>-6.9324090121317154E-3</v>
      </c>
      <c r="L190" s="18">
        <f>IF(ISNUMBER(J190), $B199 * K190, "")</f>
        <v>-693.24090121317158</v>
      </c>
      <c r="M190" s="31">
        <v>3035</v>
      </c>
      <c r="N190" s="32">
        <f t="shared" ref="N190:N193" si="105">IF(ISNUMBER(M190), (M190 - $B190) / $B190, "")</f>
        <v>5.1993067590987867E-2</v>
      </c>
      <c r="O190" s="18">
        <f>IF(ISNUMBER(M190), $B199 * N190, "")</f>
        <v>5199.3067590987866</v>
      </c>
      <c r="Q190" s="290"/>
      <c r="R190" s="291"/>
      <c r="S190" s="292"/>
    </row>
    <row r="191" spans="1:19" ht="17.25" thickBot="1">
      <c r="A191" s="125" t="s">
        <v>192</v>
      </c>
      <c r="B191" s="126">
        <v>340</v>
      </c>
      <c r="C191" s="77">
        <v>-5.8479532000000004E-3</v>
      </c>
      <c r="D191" s="15">
        <v>346</v>
      </c>
      <c r="E191" s="32">
        <f t="shared" si="102"/>
        <v>1.7647058823529412E-2</v>
      </c>
      <c r="F191" s="18">
        <f>IF(ISNUMBER(D191), $B199 * E191, "")</f>
        <v>1764.7058823529412</v>
      </c>
      <c r="G191" s="31">
        <v>347</v>
      </c>
      <c r="H191" s="32">
        <f t="shared" si="103"/>
        <v>2.0588235294117647E-2</v>
      </c>
      <c r="I191" s="101">
        <f>IF(ISNUMBER(G191), $B199 * H191, "")</f>
        <v>2058.8235294117649</v>
      </c>
      <c r="J191" s="15">
        <v>351</v>
      </c>
      <c r="K191" s="32">
        <f t="shared" si="104"/>
        <v>3.2352941176470591E-2</v>
      </c>
      <c r="L191" s="18">
        <f>IF(ISNUMBER(J191), $B199 * K191, "")</f>
        <v>3235.294117647059</v>
      </c>
      <c r="M191" s="31">
        <v>361</v>
      </c>
      <c r="N191" s="32">
        <f t="shared" si="105"/>
        <v>6.1764705882352944E-2</v>
      </c>
      <c r="O191" s="18">
        <f>IF(ISNUMBER(M191), $B199 * N191, "")</f>
        <v>6176.4705882352946</v>
      </c>
      <c r="Q191" s="275"/>
      <c r="R191" s="275"/>
      <c r="S191" s="275"/>
    </row>
    <row r="192" spans="1:19" ht="17.25" thickBot="1">
      <c r="A192" s="125" t="s">
        <v>232</v>
      </c>
      <c r="B192" s="126">
        <v>905</v>
      </c>
      <c r="C192" s="77">
        <v>-1.8438177900000002E-2</v>
      </c>
      <c r="D192" s="15">
        <v>888</v>
      </c>
      <c r="E192" s="32">
        <f t="shared" si="102"/>
        <v>-1.8784530386740331E-2</v>
      </c>
      <c r="F192" s="18">
        <f>IF(ISNUMBER(D192), $B199 * E192, "")</f>
        <v>-1878.4530386740332</v>
      </c>
      <c r="G192" s="31">
        <v>891</v>
      </c>
      <c r="H192" s="32">
        <f t="shared" si="103"/>
        <v>-1.5469613259668509E-2</v>
      </c>
      <c r="I192" s="101">
        <f>IF(ISNUMBER(G192), $B199 * H192, "")</f>
        <v>-1546.9613259668508</v>
      </c>
      <c r="J192" s="15">
        <v>894</v>
      </c>
      <c r="K192" s="32">
        <f t="shared" si="104"/>
        <v>-1.2154696132596685E-2</v>
      </c>
      <c r="L192" s="18">
        <f>IF(ISNUMBER(J192), $B199 * K192, "")</f>
        <v>-1215.4696132596684</v>
      </c>
      <c r="M192" s="31">
        <v>897</v>
      </c>
      <c r="N192" s="32">
        <f t="shared" si="105"/>
        <v>-8.8397790055248626E-3</v>
      </c>
      <c r="O192" s="18">
        <f>IF(ISNUMBER(M192), $B199 * N192, "")</f>
        <v>-883.97790055248629</v>
      </c>
      <c r="Q192" s="270"/>
      <c r="R192" s="270"/>
      <c r="S192" s="270"/>
    </row>
    <row r="193" spans="1:19" ht="17.25" thickBot="1">
      <c r="A193" s="127" t="s">
        <v>158</v>
      </c>
      <c r="B193" s="128">
        <v>35410</v>
      </c>
      <c r="C193" s="78">
        <v>-2.3980154399999998E-2</v>
      </c>
      <c r="D193" s="20">
        <v>34630</v>
      </c>
      <c r="E193" s="21">
        <f t="shared" si="102"/>
        <v>-2.2027675797797231E-2</v>
      </c>
      <c r="F193" s="22">
        <f>IF(ISNUMBER(D193), $B199 * E193, "")</f>
        <v>-2202.7675797797233</v>
      </c>
      <c r="G193" s="30">
        <v>35030</v>
      </c>
      <c r="H193" s="21">
        <f t="shared" si="103"/>
        <v>-1.0731431798926857E-2</v>
      </c>
      <c r="I193" s="105">
        <f>IF(ISNUMBER(G193), $B199 * H193, "")</f>
        <v>-1073.1431798926856</v>
      </c>
      <c r="J193" s="20">
        <v>35400</v>
      </c>
      <c r="K193" s="21">
        <f t="shared" si="104"/>
        <v>-2.8240609997175941E-4</v>
      </c>
      <c r="L193" s="22">
        <f>IF(ISNUMBER(J193), $B199 * K193, "")</f>
        <v>-28.240609997175941</v>
      </c>
      <c r="M193" s="30">
        <v>35530</v>
      </c>
      <c r="N193" s="21">
        <f t="shared" si="105"/>
        <v>3.3888731996611129E-3</v>
      </c>
      <c r="O193" s="22">
        <f>IF(ISNUMBER(M193), $B199 * N193, "")</f>
        <v>338.88731996611131</v>
      </c>
      <c r="Q193" s="270"/>
      <c r="R193" s="270"/>
      <c r="S193" s="270"/>
    </row>
    <row r="194" spans="1:19" ht="17.25" thickBot="1">
      <c r="A194" s="125" t="s">
        <v>178</v>
      </c>
      <c r="B194" s="129">
        <v>20</v>
      </c>
      <c r="C194" s="80">
        <v>-2.4390243900000001E-2</v>
      </c>
      <c r="D194" s="106">
        <v>19.600000000000001</v>
      </c>
      <c r="E194" s="107">
        <f>IF(ISNUMBER(D194), (D194 - $B194) / $B194, "")</f>
        <v>-1.9999999999999928E-2</v>
      </c>
      <c r="F194" s="108">
        <f>IF(ISNUMBER(D194), $B199 * E194, "")</f>
        <v>-1999.9999999999927</v>
      </c>
      <c r="G194" s="109">
        <v>19.7</v>
      </c>
      <c r="H194" s="107">
        <f>IF(ISNUMBER(G194), (G194 - $B194) / $B194, "")</f>
        <v>-1.5000000000000036E-2</v>
      </c>
      <c r="I194" s="110">
        <f>IF(ISNUMBER(G194), $B199 * H194, "")</f>
        <v>-1500.0000000000036</v>
      </c>
      <c r="J194" s="106">
        <v>19.7</v>
      </c>
      <c r="K194" s="107">
        <f>IF(ISNUMBER(J194), (J194 - $B194) / $B194, "")</f>
        <v>-1.5000000000000036E-2</v>
      </c>
      <c r="L194" s="108">
        <f>IF(ISNUMBER(J194), $B199 * K194, "")</f>
        <v>-1500.0000000000036</v>
      </c>
      <c r="M194" s="109">
        <v>19.899999999999999</v>
      </c>
      <c r="N194" s="107">
        <f>IF(ISNUMBER(M194), (M194 - $B194) / $B194, "")</f>
        <v>-5.0000000000000712E-3</v>
      </c>
      <c r="O194" s="108">
        <f>IF(ISNUMBER(M194), $B199 * N194, "")</f>
        <v>-500.00000000000711</v>
      </c>
      <c r="Q194" s="275"/>
      <c r="R194" s="275"/>
      <c r="S194" s="275"/>
    </row>
    <row r="195" spans="1:19" ht="17.25" thickBot="1">
      <c r="A195" s="125" t="s">
        <v>164</v>
      </c>
      <c r="B195" s="126">
        <v>811</v>
      </c>
      <c r="C195" s="77">
        <v>-3.9099526099999997E-2</v>
      </c>
      <c r="D195" s="15">
        <v>816</v>
      </c>
      <c r="E195" s="32">
        <f t="shared" ref="E195:E198" si="106">IF(ISNUMBER(D195), (D195 - $B195) / $B195, "")</f>
        <v>6.1652281134401974E-3</v>
      </c>
      <c r="F195" s="18">
        <f>IF(ISNUMBER(D195), $B199 * E195, "")</f>
        <v>616.52281134401971</v>
      </c>
      <c r="G195" s="31">
        <v>835</v>
      </c>
      <c r="H195" s="32">
        <f t="shared" ref="H195:H198" si="107">IF(ISNUMBER(G195), (G195 - $B195) / $B195, "")</f>
        <v>2.9593094944512947E-2</v>
      </c>
      <c r="I195" s="101">
        <f>IF(ISNUMBER(G195), $B199 * H195, "")</f>
        <v>2959.3094944512945</v>
      </c>
      <c r="J195" s="15">
        <v>841</v>
      </c>
      <c r="K195" s="32">
        <f t="shared" ref="K195:K198" si="108">IF(ISNUMBER(J195), (J195 - $B195) / $B195, "")</f>
        <v>3.6991368680641186E-2</v>
      </c>
      <c r="L195" s="18">
        <f>IF(ISNUMBER(J195), $B199 * K195, "")</f>
        <v>3699.1368680641185</v>
      </c>
      <c r="M195" s="31">
        <v>838</v>
      </c>
      <c r="N195" s="32">
        <f t="shared" ref="N195:N198" si="109">IF(ISNUMBER(M195), (M195 - $B195) / $B195, "")</f>
        <v>3.3292231812577067E-2</v>
      </c>
      <c r="O195" s="18">
        <f>IF(ISNUMBER(M195), $B199 * N195, "")</f>
        <v>3329.2231812577065</v>
      </c>
      <c r="Q195" s="275"/>
      <c r="R195" s="275"/>
      <c r="S195" s="275"/>
    </row>
    <row r="196" spans="1:19" ht="17.25" thickBot="1">
      <c r="A196" s="125" t="s">
        <v>74</v>
      </c>
      <c r="B196" s="126">
        <v>41320</v>
      </c>
      <c r="C196" s="77">
        <v>-4.4624277499999997E-2</v>
      </c>
      <c r="D196" s="15">
        <v>39770</v>
      </c>
      <c r="E196" s="32">
        <f t="shared" si="106"/>
        <v>-3.7512100677637945E-2</v>
      </c>
      <c r="F196" s="18">
        <f>IF(ISNUMBER(D196), $B199 * E196, "")</f>
        <v>-3751.2100677637945</v>
      </c>
      <c r="G196" s="31">
        <v>40440</v>
      </c>
      <c r="H196" s="32">
        <f t="shared" si="107"/>
        <v>-2.1297192642787996E-2</v>
      </c>
      <c r="I196" s="101">
        <f>IF(ISNUMBER(G196), $B199 * H196, "")</f>
        <v>-2129.7192642787995</v>
      </c>
      <c r="J196" s="15">
        <v>39920</v>
      </c>
      <c r="K196" s="32">
        <f t="shared" si="108"/>
        <v>-3.3881897386253627E-2</v>
      </c>
      <c r="L196" s="18">
        <f>IF(ISNUMBER(J196), $B199 * K196, "")</f>
        <v>-3388.1897386253627</v>
      </c>
      <c r="M196" s="31">
        <v>39570</v>
      </c>
      <c r="N196" s="32">
        <f t="shared" si="109"/>
        <v>-4.2352371732817036E-2</v>
      </c>
      <c r="O196" s="18">
        <f>IF(ISNUMBER(M196), $B199 * N196, "")</f>
        <v>-4235.2371732817037</v>
      </c>
      <c r="Q196" s="275"/>
      <c r="R196" s="275"/>
      <c r="S196" s="275"/>
    </row>
    <row r="197" spans="1:19">
      <c r="A197" s="125" t="s">
        <v>69</v>
      </c>
      <c r="B197" s="126">
        <v>12760</v>
      </c>
      <c r="C197" s="77">
        <v>-5.96904937E-2</v>
      </c>
      <c r="D197" s="15">
        <v>12210</v>
      </c>
      <c r="E197" s="32">
        <f t="shared" si="106"/>
        <v>-4.3103448275862072E-2</v>
      </c>
      <c r="F197" s="18">
        <f>IF(ISNUMBER(D197), $B199 * E197, "")</f>
        <v>-4310.3448275862074</v>
      </c>
      <c r="G197" s="31">
        <v>12530</v>
      </c>
      <c r="H197" s="32">
        <f t="shared" si="107"/>
        <v>-1.8025078369905956E-2</v>
      </c>
      <c r="I197" s="101">
        <f>IF(ISNUMBER(G197), $B199 * H197, "")</f>
        <v>-1802.5078369905957</v>
      </c>
      <c r="J197" s="15">
        <v>12680</v>
      </c>
      <c r="K197" s="32">
        <f t="shared" si="108"/>
        <v>-6.269592476489028E-3</v>
      </c>
      <c r="L197" s="18">
        <f>IF(ISNUMBER(J197), $B199 * K197, "")</f>
        <v>-626.95924764890276</v>
      </c>
      <c r="M197" s="31">
        <v>12760</v>
      </c>
      <c r="N197" s="32">
        <f t="shared" si="109"/>
        <v>0</v>
      </c>
      <c r="O197" s="18">
        <f>IF(ISNUMBER(M197), $B199 * N197, "")</f>
        <v>0</v>
      </c>
      <c r="Q197" s="297"/>
      <c r="R197" s="298"/>
      <c r="S197" s="299"/>
    </row>
    <row r="198" spans="1:19" ht="17.25" thickBot="1">
      <c r="A198" s="130" t="s">
        <v>206</v>
      </c>
      <c r="B198" s="131">
        <v>868</v>
      </c>
      <c r="C198" s="79">
        <v>-0.10330578510000001</v>
      </c>
      <c r="D198" s="24">
        <v>822</v>
      </c>
      <c r="E198" s="25">
        <f t="shared" si="106"/>
        <v>-5.2995391705069124E-2</v>
      </c>
      <c r="F198" s="104">
        <f>IF(ISNUMBER(D198), $B199 * E198, "")</f>
        <v>-5299.5391705069123</v>
      </c>
      <c r="G198" s="102">
        <v>830</v>
      </c>
      <c r="H198" s="25">
        <f t="shared" si="107"/>
        <v>-4.377880184331797E-2</v>
      </c>
      <c r="I198" s="103">
        <f>IF(ISNUMBER(G198), $B199 * H198, "")</f>
        <v>-4377.880184331797</v>
      </c>
      <c r="J198" s="24">
        <v>829</v>
      </c>
      <c r="K198" s="25">
        <f t="shared" si="108"/>
        <v>-4.4930875576036866E-2</v>
      </c>
      <c r="L198" s="104">
        <f>IF(ISNUMBER(J198), $B199 * K198, "")</f>
        <v>-4493.0875576036869</v>
      </c>
      <c r="M198" s="102">
        <v>836</v>
      </c>
      <c r="N198" s="25">
        <f t="shared" si="109"/>
        <v>-3.6866359447004608E-2</v>
      </c>
      <c r="O198" s="104">
        <f>IF(ISNUMBER(M198), $B199 * N198, "")</f>
        <v>-3686.6359447004606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-1.0203991368216817E-2</v>
      </c>
      <c r="F199" s="28">
        <f>SUM(F179:F198)</f>
        <v>-20407.982736433634</v>
      </c>
      <c r="G199" s="26" t="s">
        <v>271</v>
      </c>
      <c r="H199" s="27">
        <f>IF(COUNT(H179:H198), SUM(H179:H198) / COUNT(H179:H198), 0)</f>
        <v>-3.8918129022169805E-3</v>
      </c>
      <c r="I199" s="28">
        <f>SUM(I179:I198)</f>
        <v>-7783.6258044339602</v>
      </c>
      <c r="J199" s="26" t="s">
        <v>271</v>
      </c>
      <c r="K199" s="27">
        <f>IF(COUNT(K179:K198), SUM(K179:K198) / COUNT(K179:K198), 0)</f>
        <v>-7.7025794432404452E-4</v>
      </c>
      <c r="L199" s="28">
        <f>SUM(L179:L198)</f>
        <v>-1540.5158886480895</v>
      </c>
      <c r="M199" s="26" t="s">
        <v>271</v>
      </c>
      <c r="N199" s="27">
        <f>IF(COUNT(N179:N198), SUM(N179:N198) / COUNT(N179:N198), 0)</f>
        <v>1.031248012241524E-2</v>
      </c>
      <c r="O199" s="28">
        <f>SUM(O179:O198)</f>
        <v>20624.960244830469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7C1C-B03C-4ED3-B1CA-B0AD7AEF4CB5}">
  <sheetPr codeName="Sheet22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44455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-23,277 KRW (-1.16%)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4,307 KRW (0.27%)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7,548 KRW (0.38%)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1,308 KRW (0.07%)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17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2021-09-16(목) 오전 00:00</v>
      </c>
      <c r="C15" s="316"/>
      <c r="D15" s="272" t="str">
        <f>TEXT($G$1, "[$-ko-KR]yyyy-mm-dd(ddd) ") &amp; "오후 14:00"</f>
        <v>2021-09-16(목) 오후 14:00</v>
      </c>
      <c r="E15" s="273"/>
      <c r="F15" s="274"/>
      <c r="G15" s="272" t="str">
        <f>TEXT($G$1, "[$-ko-KR]yyyy-mm-dd(ddd) ") &amp; "오후 19:00"</f>
        <v>2021-09-16(목) 오후 19:00</v>
      </c>
      <c r="H15" s="273"/>
      <c r="I15" s="274"/>
      <c r="J15" s="272" t="str">
        <f>TEXT($G$1, "[$-ko-KR]yyyy-mm-dd(ddd) ") &amp; "오후 21:00"</f>
        <v>2021-09-16(목) 오후 21:00</v>
      </c>
      <c r="K15" s="273"/>
      <c r="L15" s="274"/>
      <c r="M15" s="272" t="str">
        <f>TEXT($G$1+1, "[$-ko-KR]yyyy-mm-dd(ddd) ") &amp; "오전 00:00"</f>
        <v>2021-09-17(금)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17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2021-09-16(목) 오전 00:00</v>
      </c>
      <c r="C42" s="313"/>
      <c r="D42" s="272" t="str">
        <f>TEXT($G$1, "[$-ko-KR]yyyy-mm-dd(ddd) ") &amp; "오후 14:00"</f>
        <v>2021-09-16(목) 오후 14:00</v>
      </c>
      <c r="E42" s="273"/>
      <c r="F42" s="274"/>
      <c r="G42" s="272" t="str">
        <f>TEXT($G$1, "[$-ko-KR]yyyy-mm-dd(ddd) ") &amp; "오후 19:00"</f>
        <v>2021-09-16(목) 오후 19:00</v>
      </c>
      <c r="H42" s="273"/>
      <c r="I42" s="274"/>
      <c r="J42" s="272" t="str">
        <f>TEXT($G$1, "[$-ko-KR]yyyy-mm-dd(ddd) ") &amp; "오후 21:00"</f>
        <v>2021-09-16(목) 오후 21:00</v>
      </c>
      <c r="K42" s="273"/>
      <c r="L42" s="274"/>
      <c r="M42" s="272" t="str">
        <f>TEXT($G$1+1, "[$-ko-KR]yyyy-mm-dd(ddd) ") &amp; "오전 00:00"</f>
        <v>2021-09-17(금)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8" t="s">
        <v>58</v>
      </c>
      <c r="H43" s="219" t="s">
        <v>268</v>
      </c>
      <c r="I43" s="22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65</v>
      </c>
      <c r="B44" s="124">
        <v>92.2</v>
      </c>
      <c r="C44" s="76">
        <v>3.5955056200000002E-2</v>
      </c>
      <c r="D44" s="13">
        <v>89.8</v>
      </c>
      <c r="E44" s="14">
        <f>IF(ISNUMBER(D44), (D44 - $B44) / $B44, "")</f>
        <v>-2.6030368763557545E-2</v>
      </c>
      <c r="F44" s="16">
        <f>IF(ISNUMBER(D44), $B64 * E44, "")</f>
        <v>-2603.0368763557544</v>
      </c>
      <c r="G44" s="29">
        <v>88.8</v>
      </c>
      <c r="H44" s="14">
        <f>IF(ISNUMBER(G44), (G44 - $B44) / $B44, "")</f>
        <v>-3.6876355748373162E-2</v>
      </c>
      <c r="I44" s="100">
        <f>IF(ISNUMBER(G44), $B64 * H44, "")</f>
        <v>-3687.6355748373162</v>
      </c>
      <c r="J44" s="13">
        <v>88.2</v>
      </c>
      <c r="K44" s="14">
        <f>IF(ISNUMBER(J44), (J44 - $B44) / $B44, "")</f>
        <v>-4.3383947939262472E-2</v>
      </c>
      <c r="L44" s="16">
        <f>IF(ISNUMBER(J44), $B64 * K44, "")</f>
        <v>-4338.3947939262471</v>
      </c>
      <c r="M44" s="29">
        <v>87.6</v>
      </c>
      <c r="N44" s="14">
        <f>IF(ISNUMBER(M44), (M44 - $B44) / $B44, "")</f>
        <v>-4.9891540130151936E-2</v>
      </c>
      <c r="O44" s="16">
        <f>IF(ISNUMBER(M44), $B64 * N44, "")</f>
        <v>-4989.1540130151934</v>
      </c>
      <c r="Q44" s="270"/>
      <c r="R44" s="270"/>
      <c r="S44" s="270"/>
    </row>
    <row r="45" spans="1:19" ht="17.25" customHeight="1" thickBot="1">
      <c r="A45" s="125" t="s">
        <v>208</v>
      </c>
      <c r="B45" s="126">
        <v>15.1</v>
      </c>
      <c r="C45" s="77">
        <v>2.72108844E-2</v>
      </c>
      <c r="D45" s="15">
        <v>15.2</v>
      </c>
      <c r="E45" s="32">
        <f t="shared" ref="E45:E48" si="14">IF(ISNUMBER(D45), (D45 - $B45) / $B45, "")</f>
        <v>6.6225165562913673E-3</v>
      </c>
      <c r="F45" s="18">
        <f>IF(ISNUMBER(D45), $B64 * E45, "")</f>
        <v>662.25165562913674</v>
      </c>
      <c r="G45" s="31">
        <v>15</v>
      </c>
      <c r="H45" s="32">
        <f t="shared" ref="H45:H48" si="15">IF(ISNUMBER(G45), (G45 - $B45) / $B45, "")</f>
        <v>-6.6225165562913673E-3</v>
      </c>
      <c r="I45" s="101">
        <f>IF(ISNUMBER(G45), $B64 * H45, "")</f>
        <v>-662.25165562913674</v>
      </c>
      <c r="J45" s="15">
        <v>15.1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15</v>
      </c>
      <c r="N45" s="32">
        <f t="shared" ref="N45:N48" si="17">IF(ISNUMBER(M45), (M45 - $B45) / $B45, "")</f>
        <v>-6.6225165562913673E-3</v>
      </c>
      <c r="O45" s="18">
        <f>IF(ISNUMBER(M45), $B64 * N45, "")</f>
        <v>-662.25165562913674</v>
      </c>
      <c r="Q45" s="270"/>
      <c r="R45" s="270"/>
      <c r="S45" s="270"/>
    </row>
    <row r="46" spans="1:19" ht="17.25" customHeight="1" thickBot="1">
      <c r="A46" s="125" t="s">
        <v>202</v>
      </c>
      <c r="B46" s="126">
        <v>89.6</v>
      </c>
      <c r="C46" s="77">
        <v>1.8181818200000002E-2</v>
      </c>
      <c r="D46" s="15">
        <v>89.1</v>
      </c>
      <c r="E46" s="32">
        <f t="shared" si="14"/>
        <v>-5.580357142857143E-3</v>
      </c>
      <c r="F46" s="18">
        <f>IF(ISNUMBER(D46), $B64 * E46, "")</f>
        <v>-558.03571428571433</v>
      </c>
      <c r="G46" s="31">
        <v>88.7</v>
      </c>
      <c r="H46" s="32">
        <f t="shared" si="15"/>
        <v>-1.0044642857142762E-2</v>
      </c>
      <c r="I46" s="101">
        <f>IF(ISNUMBER(G46), $B64 * H46, "")</f>
        <v>-1004.4642857142762</v>
      </c>
      <c r="J46" s="15">
        <v>88.9</v>
      </c>
      <c r="K46" s="32">
        <f t="shared" si="16"/>
        <v>-7.8124999999998734E-3</v>
      </c>
      <c r="L46" s="18">
        <f>IF(ISNUMBER(J46), $B64 * K46, "")</f>
        <v>-781.24999999998738</v>
      </c>
      <c r="M46" s="31">
        <v>88.7</v>
      </c>
      <c r="N46" s="32">
        <f t="shared" si="17"/>
        <v>-1.0044642857142762E-2</v>
      </c>
      <c r="O46" s="18">
        <f>IF(ISNUMBER(M46), $B64 * N46, "")</f>
        <v>-1004.4642857142762</v>
      </c>
      <c r="Q46" s="275"/>
      <c r="R46" s="275"/>
      <c r="S46" s="275"/>
    </row>
    <row r="47" spans="1:19" ht="17.25" customHeight="1" thickBot="1">
      <c r="A47" s="125" t="s">
        <v>210</v>
      </c>
      <c r="B47" s="126">
        <v>15.1</v>
      </c>
      <c r="C47" s="77">
        <v>1.34228188E-2</v>
      </c>
      <c r="D47" s="15">
        <v>15.6</v>
      </c>
      <c r="E47" s="32">
        <f t="shared" si="14"/>
        <v>3.3112582781456956E-2</v>
      </c>
      <c r="F47" s="18">
        <f>IF(ISNUMBER(D47), $B64 * E47, "")</f>
        <v>3311.2582781456958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15.9</v>
      </c>
      <c r="K47" s="32">
        <f t="shared" si="16"/>
        <v>5.2980132450331174E-2</v>
      </c>
      <c r="L47" s="18">
        <f>IF(ISNUMBER(J47), $B64 * K47, "")</f>
        <v>5298.0132450331175</v>
      </c>
      <c r="M47" s="31">
        <v>15.9</v>
      </c>
      <c r="N47" s="32">
        <f t="shared" si="17"/>
        <v>5.2980132450331174E-2</v>
      </c>
      <c r="O47" s="18">
        <f>IF(ISNUMBER(M47), $B64 * N47, "")</f>
        <v>5298.0132450331175</v>
      </c>
      <c r="Q47" s="275"/>
      <c r="R47" s="275"/>
      <c r="S47" s="275"/>
    </row>
    <row r="48" spans="1:19" ht="17.25" customHeight="1" thickBot="1">
      <c r="A48" s="127" t="s">
        <v>122</v>
      </c>
      <c r="B48" s="128">
        <v>41.2</v>
      </c>
      <c r="C48" s="78">
        <v>1.22850123E-2</v>
      </c>
      <c r="D48" s="20">
        <v>41</v>
      </c>
      <c r="E48" s="21">
        <f t="shared" si="14"/>
        <v>-4.8543689320389039E-3</v>
      </c>
      <c r="F48" s="22">
        <f>IF(ISNUMBER(D48), $B64 * E48, "")</f>
        <v>-485.43689320389041</v>
      </c>
      <c r="G48" s="30">
        <v>40.799999999999997</v>
      </c>
      <c r="H48" s="21">
        <f t="shared" si="15"/>
        <v>-9.7087378640778078E-3</v>
      </c>
      <c r="I48" s="105">
        <f>IF(ISNUMBER(G48), $B64 * H48, "")</f>
        <v>-970.87378640778081</v>
      </c>
      <c r="J48" s="20">
        <v>40.799999999999997</v>
      </c>
      <c r="K48" s="21">
        <f t="shared" si="16"/>
        <v>-9.7087378640778078E-3</v>
      </c>
      <c r="L48" s="22">
        <f>IF(ISNUMBER(J48), $B64 * K48, "")</f>
        <v>-970.87378640778081</v>
      </c>
      <c r="M48" s="30">
        <v>40.4</v>
      </c>
      <c r="N48" s="21">
        <f t="shared" si="17"/>
        <v>-1.9417475728155442E-2</v>
      </c>
      <c r="O48" s="22">
        <f>IF(ISNUMBER(M48), $B64 * N48, "")</f>
        <v>-1941.7475728155441</v>
      </c>
      <c r="Q48" s="275"/>
      <c r="R48" s="275"/>
      <c r="S48" s="275"/>
    </row>
    <row r="49" spans="1:19" ht="17.25" customHeight="1" thickBot="1">
      <c r="A49" s="125" t="s">
        <v>150</v>
      </c>
      <c r="B49" s="129">
        <v>13.5</v>
      </c>
      <c r="C49" s="80">
        <v>7.4626865999999998E-3</v>
      </c>
      <c r="D49" s="106">
        <v>13.5</v>
      </c>
      <c r="E49" s="107">
        <f>IF(ISNUMBER(D49), (D49 - $B49) / $B49, "")</f>
        <v>0</v>
      </c>
      <c r="F49" s="108">
        <f>IF(ISNUMBER(D49), $B64 * E49, "")</f>
        <v>0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13.6</v>
      </c>
      <c r="K49" s="107">
        <f>IF(ISNUMBER(J49), (J49 - $B49) / $B49, "")</f>
        <v>7.4074074074073808E-3</v>
      </c>
      <c r="L49" s="108">
        <f>IF(ISNUMBER(J49), $B64 * K49, "")</f>
        <v>740.74074074073803</v>
      </c>
      <c r="M49" s="109">
        <v>13.5</v>
      </c>
      <c r="N49" s="107">
        <f>IF(ISNUMBER(M49), (M49 - $B49) / $B49, "")</f>
        <v>0</v>
      </c>
      <c r="O49" s="108">
        <f>IF(ISNUMBER(M49), $B64 * N49, "")</f>
        <v>0</v>
      </c>
      <c r="Q49" s="275"/>
      <c r="R49" s="275"/>
      <c r="S49" s="275"/>
    </row>
    <row r="50" spans="1:19" ht="17.25" customHeight="1" thickBot="1">
      <c r="A50" s="125" t="s">
        <v>190</v>
      </c>
      <c r="B50" s="126">
        <v>18.600000000000001</v>
      </c>
      <c r="C50" s="77">
        <v>5.4054054000000004E-3</v>
      </c>
      <c r="D50" s="15">
        <v>19</v>
      </c>
      <c r="E50" s="32">
        <f t="shared" ref="E50:E53" si="18">IF(ISNUMBER(D50), (D50 - $B50) / $B50, "")</f>
        <v>2.1505376344085943E-2</v>
      </c>
      <c r="F50" s="18">
        <f>IF(ISNUMBER(D50), $B64 * E50, "")</f>
        <v>2150.5376344085944</v>
      </c>
      <c r="G50" s="31">
        <v>19.2</v>
      </c>
      <c r="H50" s="32">
        <f t="shared" ref="H50:H53" si="19">IF(ISNUMBER(G50), (G50 - $B50) / $B50, "")</f>
        <v>3.2258064516128913E-2</v>
      </c>
      <c r="I50" s="101">
        <f>IF(ISNUMBER(G50), $B64 * H50, "")</f>
        <v>3225.8064516128911</v>
      </c>
      <c r="J50" s="15">
        <v>19.2</v>
      </c>
      <c r="K50" s="32">
        <f t="shared" ref="K50:K53" si="20">IF(ISNUMBER(J50), (J50 - $B50) / $B50, "")</f>
        <v>3.2258064516128913E-2</v>
      </c>
      <c r="L50" s="18">
        <f>IF(ISNUMBER(J50), $B64 * K50, "")</f>
        <v>3225.8064516128911</v>
      </c>
      <c r="M50" s="31">
        <v>19.100000000000001</v>
      </c>
      <c r="N50" s="32">
        <f t="shared" ref="N50:N53" si="21">IF(ISNUMBER(M50), (M50 - $B50) / $B50, "")</f>
        <v>2.6881720430107524E-2</v>
      </c>
      <c r="O50" s="18">
        <f>IF(ISNUMBER(M50), $B64 * N50, "")</f>
        <v>2688.1720430107525</v>
      </c>
      <c r="Q50" s="275"/>
      <c r="R50" s="275"/>
      <c r="S50" s="275"/>
    </row>
    <row r="51" spans="1:19" ht="17.25" customHeight="1" thickBot="1">
      <c r="A51" s="125" t="s">
        <v>148</v>
      </c>
      <c r="B51" s="126">
        <v>22.9</v>
      </c>
      <c r="C51" s="77">
        <v>4.3859648999999999E-3</v>
      </c>
      <c r="D51" s="15">
        <v>23</v>
      </c>
      <c r="E51" s="32">
        <f t="shared" si="18"/>
        <v>4.366812227074298E-3</v>
      </c>
      <c r="F51" s="18">
        <f>IF(ISNUMBER(D51), $B64 * E51, "")</f>
        <v>436.68122270742981</v>
      </c>
      <c r="G51" s="31">
        <v>22.7</v>
      </c>
      <c r="H51" s="32">
        <f t="shared" si="19"/>
        <v>-8.7336244541484417E-3</v>
      </c>
      <c r="I51" s="101">
        <f>IF(ISNUMBER(G51), $B64 * H51, "")</f>
        <v>-873.36244541484416</v>
      </c>
      <c r="J51" s="15">
        <v>22.9</v>
      </c>
      <c r="K51" s="32">
        <f t="shared" si="20"/>
        <v>0</v>
      </c>
      <c r="L51" s="18">
        <f>IF(ISNUMBER(J51), $B64 * K51, "")</f>
        <v>0</v>
      </c>
      <c r="M51" s="31">
        <v>22.6</v>
      </c>
      <c r="N51" s="32">
        <f t="shared" si="21"/>
        <v>-1.3100436681222584E-2</v>
      </c>
      <c r="O51" s="18">
        <f>IF(ISNUMBER(M51), $B64 * N51, "")</f>
        <v>-1310.0436681222584</v>
      </c>
      <c r="Q51" s="275"/>
      <c r="R51" s="275"/>
      <c r="S51" s="275"/>
    </row>
    <row r="52" spans="1:19" ht="17.25" customHeight="1" thickBot="1">
      <c r="A52" s="125" t="s">
        <v>234</v>
      </c>
      <c r="B52" s="126">
        <v>87.7</v>
      </c>
      <c r="C52" s="77">
        <v>3.4324943E-3</v>
      </c>
      <c r="D52" s="15">
        <v>87.4</v>
      </c>
      <c r="E52" s="32">
        <f t="shared" si="18"/>
        <v>-3.4207525655643918E-3</v>
      </c>
      <c r="F52" s="18">
        <f>IF(ISNUMBER(D52), $B64 * E52, "")</f>
        <v>-342.07525655643917</v>
      </c>
      <c r="G52" s="31">
        <v>87</v>
      </c>
      <c r="H52" s="32">
        <f t="shared" si="19"/>
        <v>-7.9817559863170212E-3</v>
      </c>
      <c r="I52" s="101">
        <f>IF(ISNUMBER(G52), $B64 * H52, "")</f>
        <v>-798.17559863170209</v>
      </c>
      <c r="J52" s="15">
        <v>87.4</v>
      </c>
      <c r="K52" s="32">
        <f t="shared" si="20"/>
        <v>-3.4207525655643918E-3</v>
      </c>
      <c r="L52" s="18">
        <f>IF(ISNUMBER(J52), $B64 * K52, "")</f>
        <v>-342.07525655643917</v>
      </c>
      <c r="M52" s="31">
        <v>87.5</v>
      </c>
      <c r="N52" s="32">
        <f t="shared" si="21"/>
        <v>-2.2805017103763149E-3</v>
      </c>
      <c r="O52" s="18">
        <f>IF(ISNUMBER(M52), $B64 * N52, "")</f>
        <v>-228.05017103763149</v>
      </c>
      <c r="Q52" s="33"/>
      <c r="R52" s="33"/>
    </row>
    <row r="53" spans="1:19" ht="17.25" customHeight="1" thickBot="1">
      <c r="A53" s="130" t="s">
        <v>240</v>
      </c>
      <c r="B53" s="131">
        <v>72.2</v>
      </c>
      <c r="C53" s="79">
        <v>1.3869626E-3</v>
      </c>
      <c r="D53" s="24">
        <v>72.099999999999994</v>
      </c>
      <c r="E53" s="25">
        <f t="shared" si="18"/>
        <v>-1.3850415512466554E-3</v>
      </c>
      <c r="F53" s="104">
        <f>IF(ISNUMBER(D53), $B64 * E53, "")</f>
        <v>-138.50415512466554</v>
      </c>
      <c r="G53" s="102">
        <v>71.8</v>
      </c>
      <c r="H53" s="25">
        <f t="shared" si="19"/>
        <v>-5.5401662049862285E-3</v>
      </c>
      <c r="I53" s="103">
        <f>IF(ISNUMBER(G53), $B64 * H53, "")</f>
        <v>-554.01662049862284</v>
      </c>
      <c r="J53" s="24">
        <v>72.5</v>
      </c>
      <c r="K53" s="25">
        <f t="shared" si="20"/>
        <v>4.1551246537395725E-3</v>
      </c>
      <c r="L53" s="104">
        <f>IF(ISNUMBER(J53), $B64 * K53, "")</f>
        <v>415.51246537395724</v>
      </c>
      <c r="M53" s="102">
        <v>72.400000000000006</v>
      </c>
      <c r="N53" s="25">
        <f t="shared" si="21"/>
        <v>2.7700831024931143E-3</v>
      </c>
      <c r="O53" s="104">
        <f>IF(ISNUMBER(M53), $B64 * N53, "")</f>
        <v>277.00831024931142</v>
      </c>
      <c r="Q53" s="284"/>
      <c r="R53" s="285"/>
      <c r="S53" s="286"/>
    </row>
    <row r="54" spans="1:19" ht="17.25" customHeight="1">
      <c r="A54" s="123" t="s">
        <v>98</v>
      </c>
      <c r="B54" s="124">
        <v>4.8899999999999997</v>
      </c>
      <c r="C54" s="76">
        <v>0</v>
      </c>
      <c r="D54" s="13">
        <v>4.8600000000000003</v>
      </c>
      <c r="E54" s="14">
        <f>IF(ISNUMBER(D54), (D54 - $B54) / $B54, "")</f>
        <v>-6.1349693251532443E-3</v>
      </c>
      <c r="F54" s="16">
        <f>IF(ISNUMBER(D54), $B64 * E54, "")</f>
        <v>-613.49693251532437</v>
      </c>
      <c r="G54" s="29">
        <v>4.8499999999999996</v>
      </c>
      <c r="H54" s="14">
        <f>IF(ISNUMBER(G54), (G54 - $B54) / $B54, "")</f>
        <v>-8.1799591002045067E-3</v>
      </c>
      <c r="I54" s="100">
        <f>IF(ISNUMBER(G54), $B64 * H54, "")</f>
        <v>-817.99591002045065</v>
      </c>
      <c r="J54" s="13">
        <v>4.8600000000000003</v>
      </c>
      <c r="K54" s="14">
        <f>IF(ISNUMBER(J54), (J54 - $B54) / $B54, "")</f>
        <v>-6.1349693251532443E-3</v>
      </c>
      <c r="L54" s="16">
        <f>IF(ISNUMBER(J54), $B64 * K54, "")</f>
        <v>-613.49693251532437</v>
      </c>
      <c r="M54" s="29">
        <v>4.83</v>
      </c>
      <c r="N54" s="14">
        <f>IF(ISNUMBER(M54), (M54 - $B54) / $B54, "")</f>
        <v>-1.2269938650306669E-2</v>
      </c>
      <c r="O54" s="16">
        <f>IF(ISNUMBER(M54), $B64 * N54, "")</f>
        <v>-1226.9938650306669</v>
      </c>
      <c r="Q54" s="287"/>
      <c r="R54" s="288"/>
      <c r="S54" s="289"/>
    </row>
    <row r="55" spans="1:19" ht="17.25" customHeight="1" thickBot="1">
      <c r="A55" s="125" t="s">
        <v>216</v>
      </c>
      <c r="B55" s="126">
        <v>11.6</v>
      </c>
      <c r="C55" s="77">
        <v>0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11.8</v>
      </c>
      <c r="K55" s="32">
        <f t="shared" ref="K55:K58" si="24">IF(ISNUMBER(J55), (J55 - $B55) / $B55, "")</f>
        <v>1.7241379310344921E-2</v>
      </c>
      <c r="L55" s="18">
        <f>IF(ISNUMBER(J55), $B64 * K55, "")</f>
        <v>1724.1379310344921</v>
      </c>
      <c r="M55" s="31">
        <v>11.8</v>
      </c>
      <c r="N55" s="32">
        <f t="shared" ref="N55:N58" si="25">IF(ISNUMBER(M55), (M55 - $B55) / $B55, "")</f>
        <v>1.7241379310344921E-2</v>
      </c>
      <c r="O55" s="18">
        <f>IF(ISNUMBER(M55), $B64 * N55, "")</f>
        <v>1724.1379310344921</v>
      </c>
      <c r="Q55" s="290"/>
      <c r="R55" s="291"/>
      <c r="S55" s="292"/>
    </row>
    <row r="56" spans="1:19" ht="17.25" customHeight="1" thickBot="1">
      <c r="A56" s="125" t="s">
        <v>204</v>
      </c>
      <c r="B56" s="126">
        <v>17.2</v>
      </c>
      <c r="C56" s="77">
        <v>-5.7803467999999998E-3</v>
      </c>
      <c r="D56" s="15">
        <v>17.2</v>
      </c>
      <c r="E56" s="32">
        <f t="shared" si="22"/>
        <v>0</v>
      </c>
      <c r="F56" s="18">
        <f>IF(ISNUMBER(D56), $B64 * E56, "")</f>
        <v>0</v>
      </c>
      <c r="G56" s="31">
        <v>17.100000000000001</v>
      </c>
      <c r="H56" s="32">
        <f t="shared" si="23"/>
        <v>-5.8139534883719689E-3</v>
      </c>
      <c r="I56" s="101">
        <f>IF(ISNUMBER(G56), $B64 * H56, "")</f>
        <v>-581.39534883719693</v>
      </c>
      <c r="J56" s="15">
        <v>17.2</v>
      </c>
      <c r="K56" s="32">
        <f t="shared" si="24"/>
        <v>0</v>
      </c>
      <c r="L56" s="18">
        <f>IF(ISNUMBER(J56), $B64 * K56, "")</f>
        <v>0</v>
      </c>
      <c r="M56" s="31">
        <v>17.100000000000001</v>
      </c>
      <c r="N56" s="32">
        <f t="shared" si="25"/>
        <v>-5.8139534883719689E-3</v>
      </c>
      <c r="O56" s="18">
        <f>IF(ISNUMBER(M56), $B64 * N56, "")</f>
        <v>-581.39534883719693</v>
      </c>
      <c r="Q56" s="275"/>
      <c r="R56" s="275"/>
      <c r="S56" s="275"/>
    </row>
    <row r="57" spans="1:19" ht="17.25" customHeight="1" thickBot="1">
      <c r="A57" s="125" t="s">
        <v>188</v>
      </c>
      <c r="B57" s="126">
        <v>14.7</v>
      </c>
      <c r="C57" s="77">
        <v>-6.7567568000000003E-3</v>
      </c>
      <c r="D57" s="15">
        <v>15.4</v>
      </c>
      <c r="E57" s="32">
        <f t="shared" si="22"/>
        <v>4.7619047619047693E-2</v>
      </c>
      <c r="F57" s="18">
        <f>IF(ISNUMBER(D57), $B64 * E57, "")</f>
        <v>4761.9047619047697</v>
      </c>
      <c r="G57" s="31">
        <v>15.5</v>
      </c>
      <c r="H57" s="32">
        <f t="shared" si="23"/>
        <v>5.4421768707483047E-2</v>
      </c>
      <c r="I57" s="101">
        <f>IF(ISNUMBER(G57), $B64 * H57, "")</f>
        <v>5442.1768707483043</v>
      </c>
      <c r="J57" s="15">
        <v>15.7</v>
      </c>
      <c r="K57" s="32">
        <f t="shared" si="24"/>
        <v>6.8027210884353748E-2</v>
      </c>
      <c r="L57" s="18">
        <f>IF(ISNUMBER(J57), $B64 * K57, "")</f>
        <v>6802.7210884353744</v>
      </c>
      <c r="M57" s="31">
        <v>15.8</v>
      </c>
      <c r="N57" s="32">
        <f t="shared" si="25"/>
        <v>7.4829931972789213E-2</v>
      </c>
      <c r="O57" s="18">
        <f>IF(ISNUMBER(M57), $B64 * N57, "")</f>
        <v>7482.9931972789209</v>
      </c>
      <c r="Q57" s="270"/>
      <c r="R57" s="270"/>
      <c r="S57" s="270"/>
    </row>
    <row r="58" spans="1:19" ht="17.25" customHeight="1" thickBot="1">
      <c r="A58" s="127" t="s">
        <v>178</v>
      </c>
      <c r="B58" s="128">
        <v>19.899999999999999</v>
      </c>
      <c r="C58" s="78">
        <v>-9.9502488000000004E-3</v>
      </c>
      <c r="D58" s="20">
        <v>19.8</v>
      </c>
      <c r="E58" s="21">
        <f t="shared" si="22"/>
        <v>-5.0251256281405969E-3</v>
      </c>
      <c r="F58" s="22">
        <f>IF(ISNUMBER(D58), $B64 * E58, "")</f>
        <v>-502.51256281405966</v>
      </c>
      <c r="G58" s="30">
        <v>19.8</v>
      </c>
      <c r="H58" s="21">
        <f t="shared" si="23"/>
        <v>-5.0251256281405969E-3</v>
      </c>
      <c r="I58" s="105">
        <f>IF(ISNUMBER(G58), $B64 * H58, "")</f>
        <v>-502.51256281405966</v>
      </c>
      <c r="J58" s="20">
        <v>19.8</v>
      </c>
      <c r="K58" s="21">
        <f t="shared" si="24"/>
        <v>-5.0251256281405969E-3</v>
      </c>
      <c r="L58" s="22">
        <f>IF(ISNUMBER(J58), $B64 * K58, "")</f>
        <v>-502.51256281405966</v>
      </c>
      <c r="M58" s="30">
        <v>19.8</v>
      </c>
      <c r="N58" s="21">
        <f t="shared" si="25"/>
        <v>-5.0251256281405969E-3</v>
      </c>
      <c r="O58" s="22">
        <f>IF(ISNUMBER(M58), $B64 * N58, "")</f>
        <v>-502.51256281405966</v>
      </c>
      <c r="Q58" s="270"/>
      <c r="R58" s="270"/>
      <c r="S58" s="270"/>
    </row>
    <row r="59" spans="1:19" ht="17.25" customHeight="1" thickBot="1">
      <c r="A59" s="125" t="s">
        <v>72</v>
      </c>
      <c r="B59" s="129">
        <v>27.9</v>
      </c>
      <c r="C59" s="80">
        <v>-1.4134275599999999E-2</v>
      </c>
      <c r="D59" s="106">
        <v>28.1</v>
      </c>
      <c r="E59" s="107">
        <f>IF(ISNUMBER(D59), (D59 - $B59) / $B59, "")</f>
        <v>7.1684587813621095E-3</v>
      </c>
      <c r="F59" s="108">
        <f>IF(ISNUMBER(D59), $B64 * E59, "")</f>
        <v>716.8458781362109</v>
      </c>
      <c r="G59" s="109">
        <v>27.8</v>
      </c>
      <c r="H59" s="107">
        <f>IF(ISNUMBER(G59), (G59 - $B59) / $B59, "")</f>
        <v>-3.5842293906809273E-3</v>
      </c>
      <c r="I59" s="110">
        <f>IF(ISNUMBER(G59), $B64 * H59, "")</f>
        <v>-358.42293906809272</v>
      </c>
      <c r="J59" s="106">
        <v>28.1</v>
      </c>
      <c r="K59" s="107">
        <f>IF(ISNUMBER(J59), (J59 - $B59) / $B59, "")</f>
        <v>7.1684587813621095E-3</v>
      </c>
      <c r="L59" s="108">
        <f>IF(ISNUMBER(J59), $B64 * K59, "")</f>
        <v>716.8458781362109</v>
      </c>
      <c r="M59" s="109">
        <v>27.7</v>
      </c>
      <c r="N59" s="107">
        <f>IF(ISNUMBER(M59), (M59 - $B59) / $B59, "")</f>
        <v>-7.168458781361982E-3</v>
      </c>
      <c r="O59" s="108">
        <f>IF(ISNUMBER(M59), $B64 * N59, "")</f>
        <v>-716.84587813619817</v>
      </c>
      <c r="Q59" s="275"/>
      <c r="R59" s="275"/>
      <c r="S59" s="27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5.32532435694405E-3</v>
      </c>
      <c r="F64" s="28">
        <f>SUM(F44:F63)</f>
        <v>8520.5189711104813</v>
      </c>
      <c r="G64" s="26" t="s">
        <v>271</v>
      </c>
      <c r="H64" s="27">
        <f>IF(COUNT(H44:H63), SUM(H44:H63) / COUNT(H44:H63), 0)</f>
        <v>1.6337290054176236E-3</v>
      </c>
      <c r="I64" s="28">
        <f>SUM(I44:I63)</f>
        <v>2613.9664086681983</v>
      </c>
      <c r="J64" s="26" t="s">
        <v>271</v>
      </c>
      <c r="K64" s="27">
        <f>IF(COUNT(K44:K63), SUM(K44:K63) / COUNT(K44:K63), 0)</f>
        <v>7.109484042591839E-3</v>
      </c>
      <c r="L64" s="28">
        <f>SUM(L44:L63)</f>
        <v>11375.174468146944</v>
      </c>
      <c r="M64" s="26" t="s">
        <v>271</v>
      </c>
      <c r="N64" s="27">
        <f>IF(COUNT(N44:N63), SUM(N44:N63) / COUNT(N44:N63), 0)</f>
        <v>2.6917910659090198E-3</v>
      </c>
      <c r="O64" s="28">
        <f>SUM(O44:O63)</f>
        <v>4306.8657054544337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17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2021-09-16(목) 오전 00:00</v>
      </c>
      <c r="C69" s="313"/>
      <c r="D69" s="272" t="str">
        <f>TEXT($G$1, "[$-ko-KR]yyyy-mm-dd(ddd) ") &amp; "오후 14:00"</f>
        <v>2021-09-16(목) 오후 14:00</v>
      </c>
      <c r="E69" s="273"/>
      <c r="F69" s="274"/>
      <c r="G69" s="272" t="str">
        <f>TEXT($G$1, "[$-ko-KR]yyyy-mm-dd(ddd) ") &amp; "오후 19:00"</f>
        <v>2021-09-16(목) 오후 19:00</v>
      </c>
      <c r="H69" s="273"/>
      <c r="I69" s="274"/>
      <c r="J69" s="272" t="str">
        <f>TEXT($G$1, "[$-ko-KR]yyyy-mm-dd(ddd) ") &amp; "오후 21:00"</f>
        <v>2021-09-16(목) 오후 21:00</v>
      </c>
      <c r="K69" s="273"/>
      <c r="L69" s="274"/>
      <c r="M69" s="272" t="str">
        <f>TEXT($G$1+1, "[$-ko-KR]yyyy-mm-dd(ddd) ") &amp; "오전 00:00"</f>
        <v>2021-09-17(금)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8" t="s">
        <v>58</v>
      </c>
      <c r="H70" s="219" t="s">
        <v>268</v>
      </c>
      <c r="I70" s="22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54</v>
      </c>
      <c r="B71" s="124">
        <v>626</v>
      </c>
      <c r="C71" s="76">
        <v>0.14233576640000001</v>
      </c>
      <c r="D71" s="13">
        <v>586</v>
      </c>
      <c r="E71" s="14">
        <f>IF(ISNUMBER(D71), (D71 - $B71) / $B71, "")</f>
        <v>-6.3897763578274758E-2</v>
      </c>
      <c r="F71" s="16">
        <f>IF(ISNUMBER(D71), $B91 * E71, "")</f>
        <v>-6389.7763578274762</v>
      </c>
      <c r="G71" s="29">
        <v>580</v>
      </c>
      <c r="H71" s="14">
        <f>IF(ISNUMBER(G71), (G71 - $B71) / $B71, "")</f>
        <v>-7.3482428115015971E-2</v>
      </c>
      <c r="I71" s="100">
        <f>IF(ISNUMBER(G71), $B91 * H71, "")</f>
        <v>-7348.2428115015973</v>
      </c>
      <c r="J71" s="13">
        <v>590</v>
      </c>
      <c r="K71" s="14">
        <f>IF(ISNUMBER(J71), (J71 - $B71) / $B71, "")</f>
        <v>-5.7507987220447282E-2</v>
      </c>
      <c r="L71" s="16">
        <f>IF(ISNUMBER(J71), $B91 * K71, "")</f>
        <v>-5750.7987220447285</v>
      </c>
      <c r="M71" s="29">
        <v>619</v>
      </c>
      <c r="N71" s="14">
        <f>IF(ISNUMBER(M71), (M71 - $B71) / $B71, "")</f>
        <v>-1.1182108626198083E-2</v>
      </c>
      <c r="O71" s="16">
        <f>IF(ISNUMBER(M71), $B91 * N71, "")</f>
        <v>-1118.2108626198083</v>
      </c>
      <c r="Q71" s="270"/>
      <c r="R71" s="270"/>
      <c r="S71" s="270"/>
    </row>
    <row r="72" spans="1:19" ht="17.25" thickBot="1">
      <c r="A72" s="125" t="s">
        <v>236</v>
      </c>
      <c r="B72" s="126">
        <v>769</v>
      </c>
      <c r="C72" s="77">
        <v>4.4836956499999997E-2</v>
      </c>
      <c r="D72" s="15">
        <v>759</v>
      </c>
      <c r="E72" s="32">
        <f t="shared" ref="E72:E75" si="30">IF(ISNUMBER(D72), (D72 - $B72) / $B72, "")</f>
        <v>-1.3003901170351105E-2</v>
      </c>
      <c r="F72" s="18">
        <f>IF(ISNUMBER(D72), $B91 * E72, "")</f>
        <v>-1300.3901170351105</v>
      </c>
      <c r="G72" s="31">
        <v>754</v>
      </c>
      <c r="H72" s="32">
        <f t="shared" ref="H72:H75" si="31">IF(ISNUMBER(G72), (G72 - $B72) / $B72, "")</f>
        <v>-1.950585175552666E-2</v>
      </c>
      <c r="I72" s="101">
        <f>IF(ISNUMBER(G72), $B91 * H72, "")</f>
        <v>-1950.585175552666</v>
      </c>
      <c r="J72" s="15">
        <v>757</v>
      </c>
      <c r="K72" s="32">
        <f t="shared" ref="K72:K75" si="32">IF(ISNUMBER(J72), (J72 - $B72) / $B72, "")</f>
        <v>-1.5604681404421327E-2</v>
      </c>
      <c r="L72" s="18">
        <f>IF(ISNUMBER(J72), $B91 * K72, "")</f>
        <v>-1560.4681404421326</v>
      </c>
      <c r="M72" s="31">
        <v>751</v>
      </c>
      <c r="N72" s="32">
        <f t="shared" ref="N72:N75" si="33">IF(ISNUMBER(M72), (M72 - $B72) / $B72, "")</f>
        <v>-2.3407022106631991E-2</v>
      </c>
      <c r="O72" s="18">
        <f>IF(ISNUMBER(M72), $B91 * N72, "")</f>
        <v>-2340.7022106631989</v>
      </c>
      <c r="Q72" s="270"/>
      <c r="R72" s="270"/>
      <c r="S72" s="270"/>
    </row>
    <row r="73" spans="1:19" ht="17.25" thickBot="1">
      <c r="A73" s="125" t="s">
        <v>192</v>
      </c>
      <c r="B73" s="126">
        <v>361</v>
      </c>
      <c r="C73" s="77">
        <v>4.0345821300000001E-2</v>
      </c>
      <c r="D73" s="15">
        <v>409</v>
      </c>
      <c r="E73" s="32">
        <f t="shared" si="30"/>
        <v>0.1329639889196676</v>
      </c>
      <c r="F73" s="18">
        <f>IF(ISNUMBER(D73), $B91 * E73, "")</f>
        <v>13296.398891966759</v>
      </c>
      <c r="G73" s="31">
        <v>414</v>
      </c>
      <c r="H73" s="32">
        <f t="shared" si="31"/>
        <v>0.14681440443213298</v>
      </c>
      <c r="I73" s="101">
        <f>IF(ISNUMBER(G73), $B91 * H73, "")</f>
        <v>14681.440443213298</v>
      </c>
      <c r="J73" s="15">
        <v>401</v>
      </c>
      <c r="K73" s="32">
        <f t="shared" si="32"/>
        <v>0.11080332409972299</v>
      </c>
      <c r="L73" s="18">
        <f>IF(ISNUMBER(J73), $B91 * K73, "")</f>
        <v>11080.3324099723</v>
      </c>
      <c r="M73" s="31">
        <v>403</v>
      </c>
      <c r="N73" s="32">
        <f t="shared" si="33"/>
        <v>0.11634349030470914</v>
      </c>
      <c r="O73" s="18">
        <f>IF(ISNUMBER(M73), $B91 * N73, "")</f>
        <v>11634.349030470914</v>
      </c>
      <c r="Q73" s="275"/>
      <c r="R73" s="275"/>
      <c r="S73" s="275"/>
    </row>
    <row r="74" spans="1:19" ht="17.25" thickBot="1">
      <c r="A74" s="125" t="s">
        <v>194</v>
      </c>
      <c r="B74" s="126">
        <v>136</v>
      </c>
      <c r="C74" s="77">
        <v>3.8167938899999997E-2</v>
      </c>
      <c r="D74" s="15">
        <v>136</v>
      </c>
      <c r="E74" s="32">
        <f t="shared" si="30"/>
        <v>0</v>
      </c>
      <c r="F74" s="18">
        <f>IF(ISNUMBER(D74), $B91 * E74, "")</f>
        <v>0</v>
      </c>
      <c r="G74" s="31">
        <v>137</v>
      </c>
      <c r="H74" s="32">
        <f t="shared" si="31"/>
        <v>7.3529411764705881E-3</v>
      </c>
      <c r="I74" s="101">
        <f>IF(ISNUMBER(G74), $B91 * H74, "")</f>
        <v>735.29411764705878</v>
      </c>
      <c r="J74" s="15">
        <v>136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75"/>
      <c r="R74" s="275"/>
      <c r="S74" s="275"/>
    </row>
    <row r="75" spans="1:19" ht="17.25" thickBot="1">
      <c r="A75" s="127" t="s">
        <v>130</v>
      </c>
      <c r="B75" s="128">
        <v>169</v>
      </c>
      <c r="C75" s="78">
        <v>3.6809816000000002E-2</v>
      </c>
      <c r="D75" s="20">
        <v>168</v>
      </c>
      <c r="E75" s="21">
        <f t="shared" si="30"/>
        <v>-5.9171597633136093E-3</v>
      </c>
      <c r="F75" s="22">
        <f>IF(ISNUMBER(D75), $B91 * E75, "")</f>
        <v>-591.71597633136093</v>
      </c>
      <c r="G75" s="30">
        <v>166</v>
      </c>
      <c r="H75" s="21">
        <f t="shared" si="31"/>
        <v>-1.7751479289940829E-2</v>
      </c>
      <c r="I75" s="105">
        <f>IF(ISNUMBER(G75), $B91 * H75, "")</f>
        <v>-1775.1479289940828</v>
      </c>
      <c r="J75" s="20">
        <v>170</v>
      </c>
      <c r="K75" s="21">
        <f t="shared" si="32"/>
        <v>5.9171597633136093E-3</v>
      </c>
      <c r="L75" s="22">
        <f>IF(ISNUMBER(J75), $B91 * K75, "")</f>
        <v>591.71597633136093</v>
      </c>
      <c r="M75" s="30">
        <v>167</v>
      </c>
      <c r="N75" s="21">
        <f t="shared" si="33"/>
        <v>-1.1834319526627219E-2</v>
      </c>
      <c r="O75" s="22">
        <f>IF(ISNUMBER(M75), $B91 * N75, "")</f>
        <v>-1183.4319526627219</v>
      </c>
      <c r="Q75" s="275"/>
      <c r="R75" s="275"/>
      <c r="S75" s="275"/>
    </row>
    <row r="76" spans="1:19" ht="17.25" thickBot="1">
      <c r="A76" s="125" t="s">
        <v>218</v>
      </c>
      <c r="B76" s="129">
        <v>152</v>
      </c>
      <c r="C76" s="80">
        <v>2.7027026999999999E-2</v>
      </c>
      <c r="D76" s="106">
        <v>153</v>
      </c>
      <c r="E76" s="107">
        <f>IF(ISNUMBER(D76), (D76 - $B76) / $B76, "")</f>
        <v>6.5789473684210523E-3</v>
      </c>
      <c r="F76" s="108">
        <f>IF(ISNUMBER(D76), $B91 * E76, "")</f>
        <v>657.8947368421052</v>
      </c>
      <c r="G76" s="109">
        <v>155</v>
      </c>
      <c r="H76" s="107">
        <f>IF(ISNUMBER(G76), (G76 - $B76) / $B76, "")</f>
        <v>1.9736842105263157E-2</v>
      </c>
      <c r="I76" s="110">
        <f>IF(ISNUMBER(G76), $B91 * H76, "")</f>
        <v>1973.6842105263156</v>
      </c>
      <c r="J76" s="106">
        <v>155</v>
      </c>
      <c r="K76" s="107">
        <f>IF(ISNUMBER(J76), (J76 - $B76) / $B76, "")</f>
        <v>1.9736842105263157E-2</v>
      </c>
      <c r="L76" s="108">
        <f>IF(ISNUMBER(J76), $B91 * K76, "")</f>
        <v>1973.6842105263156</v>
      </c>
      <c r="M76" s="109">
        <v>154</v>
      </c>
      <c r="N76" s="107">
        <f>IF(ISNUMBER(M76), (M76 - $B76) / $B76, "")</f>
        <v>1.3157894736842105E-2</v>
      </c>
      <c r="O76" s="108">
        <f>IF(ISNUMBER(M76), $B91 * N76, "")</f>
        <v>1315.7894736842104</v>
      </c>
      <c r="Q76" s="275"/>
      <c r="R76" s="275"/>
      <c r="S76" s="275"/>
    </row>
    <row r="77" spans="1:19" ht="17.25" thickBot="1">
      <c r="A77" s="125" t="s">
        <v>138</v>
      </c>
      <c r="B77" s="126">
        <v>388</v>
      </c>
      <c r="C77" s="77">
        <v>2.3746701799999999E-2</v>
      </c>
      <c r="D77" s="15">
        <v>380</v>
      </c>
      <c r="E77" s="32">
        <f t="shared" ref="E77:E80" si="34">IF(ISNUMBER(D77), (D77 - $B77) / $B77, "")</f>
        <v>-2.0618556701030927E-2</v>
      </c>
      <c r="F77" s="18">
        <f>IF(ISNUMBER(D77), $B91 * E77, "")</f>
        <v>-2061.855670103093</v>
      </c>
      <c r="G77" s="31">
        <v>377</v>
      </c>
      <c r="H77" s="32">
        <f t="shared" ref="H77:H80" si="35">IF(ISNUMBER(G77), (G77 - $B77) / $B77, "")</f>
        <v>-2.8350515463917526E-2</v>
      </c>
      <c r="I77" s="101">
        <f>IF(ISNUMBER(G77), $B91 * H77, "")</f>
        <v>-2835.0515463917527</v>
      </c>
      <c r="J77" s="15">
        <v>379</v>
      </c>
      <c r="K77" s="32">
        <f t="shared" ref="K77:K80" si="36">IF(ISNUMBER(J77), (J77 - $B77) / $B77, "")</f>
        <v>-2.3195876288659795E-2</v>
      </c>
      <c r="L77" s="18">
        <f>IF(ISNUMBER(J77), $B91 * K77, "")</f>
        <v>-2319.5876288659792</v>
      </c>
      <c r="M77" s="31">
        <v>376</v>
      </c>
      <c r="N77" s="32">
        <f t="shared" ref="N77:N80" si="37">IF(ISNUMBER(M77), (M77 - $B77) / $B77, "")</f>
        <v>-3.0927835051546393E-2</v>
      </c>
      <c r="O77" s="18">
        <f>IF(ISNUMBER(M77), $B91 * N77, "")</f>
        <v>-3092.7835051546394</v>
      </c>
      <c r="Q77" s="275"/>
      <c r="R77" s="275"/>
      <c r="S77" s="275"/>
    </row>
    <row r="78" spans="1:19" ht="17.25" thickBot="1">
      <c r="A78" s="125" t="s">
        <v>132</v>
      </c>
      <c r="B78" s="126">
        <v>132</v>
      </c>
      <c r="C78" s="77">
        <v>2.3255814E-2</v>
      </c>
      <c r="D78" s="15">
        <v>130</v>
      </c>
      <c r="E78" s="32">
        <f t="shared" si="34"/>
        <v>-1.5151515151515152E-2</v>
      </c>
      <c r="F78" s="18">
        <f>IF(ISNUMBER(D78), $B91 * E78, "")</f>
        <v>-1515.1515151515152</v>
      </c>
      <c r="G78" s="31">
        <v>134</v>
      </c>
      <c r="H78" s="32">
        <f t="shared" si="35"/>
        <v>1.5151515151515152E-2</v>
      </c>
      <c r="I78" s="101">
        <f>IF(ISNUMBER(G78), $B91 * H78, "")</f>
        <v>1515.1515151515152</v>
      </c>
      <c r="J78" s="15">
        <v>136</v>
      </c>
      <c r="K78" s="32">
        <f t="shared" si="36"/>
        <v>3.0303030303030304E-2</v>
      </c>
      <c r="L78" s="18">
        <f>IF(ISNUMBER(J78), $B91 * K78, "")</f>
        <v>3030.3030303030305</v>
      </c>
      <c r="M78" s="31">
        <v>136</v>
      </c>
      <c r="N78" s="32">
        <f t="shared" si="37"/>
        <v>3.0303030303030304E-2</v>
      </c>
      <c r="O78" s="18">
        <f>IF(ISNUMBER(M78), $B91 * N78, "")</f>
        <v>3030.3030303030305</v>
      </c>
      <c r="Q78" s="275"/>
      <c r="R78" s="275"/>
      <c r="S78" s="275"/>
    </row>
    <row r="79" spans="1:19" ht="17.25" thickBot="1">
      <c r="A79" s="125" t="s">
        <v>118</v>
      </c>
      <c r="B79" s="126">
        <v>224</v>
      </c>
      <c r="C79" s="77">
        <v>2.2831050200000001E-2</v>
      </c>
      <c r="D79" s="15">
        <v>227</v>
      </c>
      <c r="E79" s="32">
        <f t="shared" si="34"/>
        <v>1.3392857142857142E-2</v>
      </c>
      <c r="F79" s="18">
        <f>IF(ISNUMBER(D79), $B91 * E79, "")</f>
        <v>1339.2857142857142</v>
      </c>
      <c r="G79" s="31">
        <v>227</v>
      </c>
      <c r="H79" s="32">
        <f t="shared" si="35"/>
        <v>1.3392857142857142E-2</v>
      </c>
      <c r="I79" s="101">
        <f>IF(ISNUMBER(G79), $B91 * H79, "")</f>
        <v>1339.2857142857142</v>
      </c>
      <c r="J79" s="15">
        <v>228</v>
      </c>
      <c r="K79" s="32">
        <f t="shared" si="36"/>
        <v>1.7857142857142856E-2</v>
      </c>
      <c r="L79" s="18">
        <f>IF(ISNUMBER(J79), $B91 * K79, "")</f>
        <v>1785.7142857142856</v>
      </c>
      <c r="M79" s="31">
        <v>226</v>
      </c>
      <c r="N79" s="32">
        <f t="shared" si="37"/>
        <v>8.9285714285714281E-3</v>
      </c>
      <c r="O79" s="18">
        <f>IF(ISNUMBER(M79), $B91 * N79, "")</f>
        <v>892.85714285714278</v>
      </c>
      <c r="Q79" s="33"/>
      <c r="R79" s="33"/>
    </row>
    <row r="80" spans="1:19" ht="17.25" thickBot="1">
      <c r="A80" s="130" t="s">
        <v>254</v>
      </c>
      <c r="B80" s="131">
        <v>421</v>
      </c>
      <c r="C80" s="79">
        <v>2.1844660200000001E-2</v>
      </c>
      <c r="D80" s="24">
        <v>437</v>
      </c>
      <c r="E80" s="25">
        <f t="shared" si="34"/>
        <v>3.800475059382423E-2</v>
      </c>
      <c r="F80" s="104">
        <f>IF(ISNUMBER(D80), $B91 * E80, "")</f>
        <v>3800.4750593824228</v>
      </c>
      <c r="G80" s="102">
        <v>460</v>
      </c>
      <c r="H80" s="25">
        <f t="shared" si="35"/>
        <v>9.2636579572446559E-2</v>
      </c>
      <c r="I80" s="103">
        <f>IF(ISNUMBER(G80), $B91 * H80, "")</f>
        <v>9263.6579572446553</v>
      </c>
      <c r="J80" s="24">
        <v>457</v>
      </c>
      <c r="K80" s="25">
        <f t="shared" si="36"/>
        <v>8.5510688836104506E-2</v>
      </c>
      <c r="L80" s="104">
        <f>IF(ISNUMBER(J80), $B91 * K80, "")</f>
        <v>8551.0688836104509</v>
      </c>
      <c r="M80" s="102">
        <v>471</v>
      </c>
      <c r="N80" s="25">
        <f t="shared" si="37"/>
        <v>0.11876484560570071</v>
      </c>
      <c r="O80" s="104">
        <f>IF(ISNUMBER(M80), $B91 * N80, "")</f>
        <v>11876.48456057007</v>
      </c>
      <c r="Q80" s="284"/>
      <c r="R80" s="285"/>
      <c r="S80" s="286"/>
    </row>
    <row r="81" spans="1:19">
      <c r="A81" s="123" t="s">
        <v>128</v>
      </c>
      <c r="B81" s="124">
        <v>144</v>
      </c>
      <c r="C81" s="76">
        <v>2.1276595700000001E-2</v>
      </c>
      <c r="D81" s="13">
        <v>143</v>
      </c>
      <c r="E81" s="14">
        <f>IF(ISNUMBER(D81), (D81 - $B81) / $B81, "")</f>
        <v>-6.9444444444444441E-3</v>
      </c>
      <c r="F81" s="16">
        <f>IF(ISNUMBER(D81), $B91 * E81, "")</f>
        <v>-694.44444444444446</v>
      </c>
      <c r="G81" s="29">
        <v>142</v>
      </c>
      <c r="H81" s="14">
        <f>IF(ISNUMBER(G81), (G81 - $B81) / $B81, "")</f>
        <v>-1.3888888888888888E-2</v>
      </c>
      <c r="I81" s="100">
        <f>IF(ISNUMBER(G81), $B91 * H81, "")</f>
        <v>-1388.8888888888889</v>
      </c>
      <c r="J81" s="13">
        <v>143</v>
      </c>
      <c r="K81" s="14">
        <f>IF(ISNUMBER(J81), (J81 - $B81) / $B81, "")</f>
        <v>-6.9444444444444441E-3</v>
      </c>
      <c r="L81" s="16">
        <f>IF(ISNUMBER(J81), $B91 * K81, "")</f>
        <v>-694.44444444444446</v>
      </c>
      <c r="M81" s="29">
        <v>139</v>
      </c>
      <c r="N81" s="14">
        <f>IF(ISNUMBER(M81), (M81 - $B81) / $B81, "")</f>
        <v>-3.4722222222222224E-2</v>
      </c>
      <c r="O81" s="16">
        <f>IF(ISNUMBER(M81), $B91 * N81, "")</f>
        <v>-3472.2222222222222</v>
      </c>
      <c r="Q81" s="287"/>
      <c r="R81" s="288"/>
      <c r="S81" s="289"/>
    </row>
    <row r="82" spans="1:19" ht="17.25" thickBot="1">
      <c r="A82" s="125" t="s">
        <v>51</v>
      </c>
      <c r="B82" s="126">
        <v>404</v>
      </c>
      <c r="C82" s="77">
        <v>1.76322418E-2</v>
      </c>
      <c r="D82" s="15">
        <v>401</v>
      </c>
      <c r="E82" s="32">
        <f t="shared" ref="E82:E85" si="38">IF(ISNUMBER(D82), (D82 - $B82) / $B82, "")</f>
        <v>-7.4257425742574254E-3</v>
      </c>
      <c r="F82" s="18">
        <f>IF(ISNUMBER(D82), $B91 * E82, "")</f>
        <v>-742.57425742574253</v>
      </c>
      <c r="G82" s="31">
        <v>400</v>
      </c>
      <c r="H82" s="32">
        <f t="shared" ref="H82:H85" si="39">IF(ISNUMBER(G82), (G82 - $B82) / $B82, "")</f>
        <v>-9.9009900990099011E-3</v>
      </c>
      <c r="I82" s="101">
        <f>IF(ISNUMBER(G82), $B91 * H82, "")</f>
        <v>-990.09900990099015</v>
      </c>
      <c r="J82" s="15">
        <v>399</v>
      </c>
      <c r="K82" s="32">
        <f t="shared" ref="K82:K85" si="40">IF(ISNUMBER(J82), (J82 - $B82) / $B82, "")</f>
        <v>-1.2376237623762377E-2</v>
      </c>
      <c r="L82" s="18">
        <f>IF(ISNUMBER(J82), $B91 * K82, "")</f>
        <v>-1237.6237623762377</v>
      </c>
      <c r="M82" s="31">
        <v>396</v>
      </c>
      <c r="N82" s="32">
        <f t="shared" ref="N82:N85" si="41">IF(ISNUMBER(M82), (M82 - $B82) / $B82, "")</f>
        <v>-1.9801980198019802E-2</v>
      </c>
      <c r="O82" s="18">
        <f>IF(ISNUMBER(M82), $B91 * N82, "")</f>
        <v>-1980.1980198019803</v>
      </c>
      <c r="Q82" s="290"/>
      <c r="R82" s="291"/>
      <c r="S82" s="292"/>
    </row>
    <row r="83" spans="1:19" ht="17.25" thickBot="1">
      <c r="A83" s="125" t="s">
        <v>144</v>
      </c>
      <c r="B83" s="126">
        <v>120</v>
      </c>
      <c r="C83" s="77">
        <v>1.6949152499999998E-2</v>
      </c>
      <c r="D83" s="15">
        <v>120</v>
      </c>
      <c r="E83" s="32">
        <f t="shared" si="38"/>
        <v>0</v>
      </c>
      <c r="F83" s="18">
        <f>IF(ISNUMBER(D83), $B91 * E83, "")</f>
        <v>0</v>
      </c>
      <c r="G83" s="31">
        <v>119</v>
      </c>
      <c r="H83" s="32">
        <f t="shared" si="39"/>
        <v>-8.3333333333333332E-3</v>
      </c>
      <c r="I83" s="101">
        <f>IF(ISNUMBER(G83), $B91 * H83, "")</f>
        <v>-833.33333333333337</v>
      </c>
      <c r="J83" s="15">
        <v>120</v>
      </c>
      <c r="K83" s="32">
        <f t="shared" si="40"/>
        <v>0</v>
      </c>
      <c r="L83" s="18">
        <f>IF(ISNUMBER(J83), $B91 * K83, "")</f>
        <v>0</v>
      </c>
      <c r="M83" s="31">
        <v>118</v>
      </c>
      <c r="N83" s="32">
        <f t="shared" si="41"/>
        <v>-1.6666666666666666E-2</v>
      </c>
      <c r="O83" s="18">
        <f>IF(ISNUMBER(M83), $B91 * N83, "")</f>
        <v>-1666.6666666666667</v>
      </c>
      <c r="Q83" s="275"/>
      <c r="R83" s="275"/>
      <c r="S83" s="275"/>
    </row>
    <row r="84" spans="1:19" ht="17.25" thickBot="1">
      <c r="A84" s="125" t="s">
        <v>124</v>
      </c>
      <c r="B84" s="126">
        <v>617</v>
      </c>
      <c r="C84" s="77">
        <v>1.6474464599999999E-2</v>
      </c>
      <c r="D84" s="15">
        <v>619</v>
      </c>
      <c r="E84" s="32">
        <f t="shared" si="38"/>
        <v>3.2414910858995136E-3</v>
      </c>
      <c r="F84" s="18">
        <f>IF(ISNUMBER(D84), $B91 * E84, "")</f>
        <v>324.14910858995137</v>
      </c>
      <c r="G84" s="31">
        <v>640</v>
      </c>
      <c r="H84" s="32">
        <f t="shared" si="39"/>
        <v>3.7277147487844407E-2</v>
      </c>
      <c r="I84" s="101">
        <f>IF(ISNUMBER(G84), $B91 * H84, "")</f>
        <v>3727.7147487844409</v>
      </c>
      <c r="J84" s="15">
        <v>637</v>
      </c>
      <c r="K84" s="32">
        <f t="shared" si="40"/>
        <v>3.2414910858995137E-2</v>
      </c>
      <c r="L84" s="18">
        <f>IF(ISNUMBER(J84), $B91 * K84, "")</f>
        <v>3241.4910858995136</v>
      </c>
      <c r="M84" s="31">
        <v>625</v>
      </c>
      <c r="N84" s="32">
        <f t="shared" si="41"/>
        <v>1.2965964343598054E-2</v>
      </c>
      <c r="O84" s="18">
        <f>IF(ISNUMBER(M84), $B91 * N84, "")</f>
        <v>1296.5964343598055</v>
      </c>
      <c r="Q84" s="270"/>
      <c r="R84" s="270"/>
      <c r="S84" s="270"/>
    </row>
    <row r="85" spans="1:19" ht="17.25" thickBot="1">
      <c r="A85" s="127" t="s">
        <v>174</v>
      </c>
      <c r="B85" s="128">
        <v>501</v>
      </c>
      <c r="C85" s="78">
        <v>1.41700405E-2</v>
      </c>
      <c r="D85" s="20">
        <v>492</v>
      </c>
      <c r="E85" s="21">
        <f t="shared" si="38"/>
        <v>-1.7964071856287425E-2</v>
      </c>
      <c r="F85" s="22">
        <f>IF(ISNUMBER(D85), $B91 * E85, "")</f>
        <v>-1796.4071856287424</v>
      </c>
      <c r="G85" s="30">
        <v>489</v>
      </c>
      <c r="H85" s="21">
        <f t="shared" si="39"/>
        <v>-2.3952095808383235E-2</v>
      </c>
      <c r="I85" s="105">
        <f>IF(ISNUMBER(G85), $B91 * H85, "")</f>
        <v>-2395.2095808383233</v>
      </c>
      <c r="J85" s="20">
        <v>488</v>
      </c>
      <c r="K85" s="21">
        <f t="shared" si="40"/>
        <v>-2.5948103792415168E-2</v>
      </c>
      <c r="L85" s="22">
        <f>IF(ISNUMBER(J85), $B91 * K85, "")</f>
        <v>-2594.8103792415168</v>
      </c>
      <c r="M85" s="30">
        <v>486</v>
      </c>
      <c r="N85" s="21">
        <f t="shared" si="41"/>
        <v>-2.9940119760479042E-2</v>
      </c>
      <c r="O85" s="22">
        <f>IF(ISNUMBER(M85), $B91 * N85, "")</f>
        <v>-2994.0119760479042</v>
      </c>
      <c r="Q85" s="270"/>
      <c r="R85" s="270"/>
      <c r="S85" s="270"/>
    </row>
    <row r="86" spans="1:19" ht="17.25" thickBot="1">
      <c r="A86" s="125" t="s">
        <v>57</v>
      </c>
      <c r="B86" s="129">
        <v>223</v>
      </c>
      <c r="C86" s="80">
        <v>9.0497738000000008E-3</v>
      </c>
      <c r="D86" s="106">
        <v>222</v>
      </c>
      <c r="E86" s="107">
        <f>IF(ISNUMBER(D86), (D86 - $B86) / $B86, "")</f>
        <v>-4.4843049327354259E-3</v>
      </c>
      <c r="F86" s="108">
        <f>IF(ISNUMBER(D86), $B91 * E86, "")</f>
        <v>-448.4304932735426</v>
      </c>
      <c r="G86" s="109">
        <v>225</v>
      </c>
      <c r="H86" s="107">
        <f>IF(ISNUMBER(G86), (G86 - $B86) / $B86, "")</f>
        <v>8.9686098654708519E-3</v>
      </c>
      <c r="I86" s="110">
        <f>IF(ISNUMBER(G86), $B91 * H86, "")</f>
        <v>896.86098654708519</v>
      </c>
      <c r="J86" s="106">
        <v>226</v>
      </c>
      <c r="K86" s="107">
        <f>IF(ISNUMBER(J86), (J86 - $B86) / $B86, "")</f>
        <v>1.3452914798206279E-2</v>
      </c>
      <c r="L86" s="108">
        <f>IF(ISNUMBER(J86), $B91 * K86, "")</f>
        <v>1345.291479820628</v>
      </c>
      <c r="M86" s="109">
        <v>224</v>
      </c>
      <c r="N86" s="107">
        <f>IF(ISNUMBER(M86), (M86 - $B86) / $B86, "")</f>
        <v>4.4843049327354259E-3</v>
      </c>
      <c r="O86" s="108">
        <f>IF(ISNUMBER(M86), $B91 * N86, "")</f>
        <v>448.4304932735426</v>
      </c>
      <c r="Q86" s="275"/>
      <c r="R86" s="275"/>
      <c r="S86" s="275"/>
    </row>
    <row r="87" spans="1:19" ht="17.25" thickBot="1">
      <c r="A87" s="125" t="s">
        <v>86</v>
      </c>
      <c r="B87" s="126">
        <v>408</v>
      </c>
      <c r="C87" s="77">
        <v>7.4074073999999997E-3</v>
      </c>
      <c r="D87" s="15">
        <v>408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409</v>
      </c>
      <c r="H87" s="32">
        <f t="shared" ref="H87:H90" si="43">IF(ISNUMBER(G87), (G87 - $B87) / $B87, "")</f>
        <v>2.4509803921568627E-3</v>
      </c>
      <c r="I87" s="101">
        <f>IF(ISNUMBER(G87), $B91 * H87, "")</f>
        <v>245.09803921568627</v>
      </c>
      <c r="J87" s="15">
        <v>409</v>
      </c>
      <c r="K87" s="32">
        <f t="shared" ref="K87:K90" si="44">IF(ISNUMBER(J87), (J87 - $B87) / $B87, "")</f>
        <v>2.4509803921568627E-3</v>
      </c>
      <c r="L87" s="18">
        <f>IF(ISNUMBER(J87), $B91 * K87, "")</f>
        <v>245.09803921568627</v>
      </c>
      <c r="M87" s="31">
        <v>412</v>
      </c>
      <c r="N87" s="32">
        <f t="shared" ref="N87:N90" si="45">IF(ISNUMBER(M87), (M87 - $B87) / $B87, "")</f>
        <v>9.8039215686274508E-3</v>
      </c>
      <c r="O87" s="18">
        <f>IF(ISNUMBER(M87), $B91 * N87, "")</f>
        <v>980.39215686274508</v>
      </c>
      <c r="Q87" s="275"/>
      <c r="R87" s="275"/>
      <c r="S87" s="275"/>
    </row>
    <row r="88" spans="1:19" ht="17.25" thickBot="1">
      <c r="A88" s="125" t="s">
        <v>266</v>
      </c>
      <c r="B88" s="126">
        <v>292</v>
      </c>
      <c r="C88" s="77">
        <v>6.8965516999999997E-3</v>
      </c>
      <c r="D88" s="15">
        <v>291</v>
      </c>
      <c r="E88" s="32">
        <f t="shared" si="42"/>
        <v>-3.4246575342465752E-3</v>
      </c>
      <c r="F88" s="18">
        <f>IF(ISNUMBER(D88), $B91 * E88, "")</f>
        <v>-342.46575342465752</v>
      </c>
      <c r="G88" s="31">
        <v>289</v>
      </c>
      <c r="H88" s="32">
        <f t="shared" si="43"/>
        <v>-1.0273972602739725E-2</v>
      </c>
      <c r="I88" s="101">
        <f>IF(ISNUMBER(G88), $B91 * H88, "")</f>
        <v>-1027.3972602739725</v>
      </c>
      <c r="J88" s="15">
        <v>290</v>
      </c>
      <c r="K88" s="32">
        <f t="shared" si="44"/>
        <v>-6.8493150684931503E-3</v>
      </c>
      <c r="L88" s="18">
        <f>IF(ISNUMBER(J88), $B91 * K88, "")</f>
        <v>-684.93150684931504</v>
      </c>
      <c r="M88" s="31">
        <v>287</v>
      </c>
      <c r="N88" s="32">
        <f t="shared" si="45"/>
        <v>-1.7123287671232876E-2</v>
      </c>
      <c r="O88" s="18">
        <f>IF(ISNUMBER(M88), $B91 * N88, "")</f>
        <v>-1712.3287671232877</v>
      </c>
      <c r="Q88" s="275"/>
      <c r="R88" s="275"/>
      <c r="S88" s="275"/>
    </row>
    <row r="89" spans="1:19">
      <c r="A89" s="125" t="s">
        <v>80</v>
      </c>
      <c r="B89" s="126">
        <v>944</v>
      </c>
      <c r="C89" s="77">
        <v>6.3965884999999997E-3</v>
      </c>
      <c r="D89" s="15">
        <v>941</v>
      </c>
      <c r="E89" s="32">
        <f t="shared" si="42"/>
        <v>-3.1779661016949155E-3</v>
      </c>
      <c r="F89" s="18">
        <f>IF(ISNUMBER(D89), $B91 * E89, "")</f>
        <v>-317.79661016949154</v>
      </c>
      <c r="G89" s="31">
        <v>936</v>
      </c>
      <c r="H89" s="32">
        <f t="shared" si="43"/>
        <v>-8.4745762711864406E-3</v>
      </c>
      <c r="I89" s="101">
        <f>IF(ISNUMBER(G89), $B91 * H89, "")</f>
        <v>-847.45762711864404</v>
      </c>
      <c r="J89" s="15">
        <v>948</v>
      </c>
      <c r="K89" s="32">
        <f t="shared" si="44"/>
        <v>4.2372881355932203E-3</v>
      </c>
      <c r="L89" s="18">
        <f>IF(ISNUMBER(J89), $B91 * K89, "")</f>
        <v>423.72881355932202</v>
      </c>
      <c r="M89" s="31">
        <v>930</v>
      </c>
      <c r="N89" s="32">
        <f t="shared" si="45"/>
        <v>-1.4830508474576272E-2</v>
      </c>
      <c r="O89" s="18">
        <f>IF(ISNUMBER(M89), $B91 * N89, "")</f>
        <v>-1483.0508474576272</v>
      </c>
      <c r="Q89" s="297"/>
      <c r="R89" s="298"/>
      <c r="S89" s="299"/>
    </row>
    <row r="90" spans="1:19" ht="17.25" thickBot="1">
      <c r="A90" s="130" t="s">
        <v>164</v>
      </c>
      <c r="B90" s="131">
        <v>838</v>
      </c>
      <c r="C90" s="79">
        <v>2.3923445E-3</v>
      </c>
      <c r="D90" s="24">
        <v>823</v>
      </c>
      <c r="E90" s="25">
        <f t="shared" si="42"/>
        <v>-1.7899761336515514E-2</v>
      </c>
      <c r="F90" s="104">
        <f>IF(ISNUMBER(D90), $B91 * E90, "")</f>
        <v>-1789.9761336515514</v>
      </c>
      <c r="G90" s="102">
        <v>839</v>
      </c>
      <c r="H90" s="25">
        <f t="shared" si="43"/>
        <v>1.1933174224343676E-3</v>
      </c>
      <c r="I90" s="103">
        <f>IF(ISNUMBER(G90), $B91 * H90, "")</f>
        <v>119.33174224343676</v>
      </c>
      <c r="J90" s="24">
        <v>823</v>
      </c>
      <c r="K90" s="25">
        <f t="shared" si="44"/>
        <v>-1.7899761336515514E-2</v>
      </c>
      <c r="L90" s="104">
        <f>IF(ISNUMBER(J90), $B91 * K90, "")</f>
        <v>-1789.9761336515514</v>
      </c>
      <c r="M90" s="102">
        <v>820</v>
      </c>
      <c r="N90" s="25">
        <f t="shared" si="45"/>
        <v>-2.1479713603818614E-2</v>
      </c>
      <c r="O90" s="104">
        <f>IF(ISNUMBER(M90), $B91 * N90, "")</f>
        <v>-2147.9713603818614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7.1360949830011225E-4</v>
      </c>
      <c r="F91" s="28">
        <f>SUM(F71:F90)</f>
        <v>1427.2189966002245</v>
      </c>
      <c r="G91" s="26" t="s">
        <v>271</v>
      </c>
      <c r="H91" s="27">
        <f>IF(COUNT(H71:H90), SUM(H71:H90) / COUNT(H71:H90), 0)</f>
        <v>6.5530531560324765E-3</v>
      </c>
      <c r="I91" s="28">
        <f>SUM(I71:I90)</f>
        <v>13106.106312064956</v>
      </c>
      <c r="J91" s="26" t="s">
        <v>271</v>
      </c>
      <c r="K91" s="27">
        <f>IF(COUNT(K71:K90), SUM(K71:K90) / COUNT(K71:K90), 0)</f>
        <v>7.8178937485184931E-3</v>
      </c>
      <c r="L91" s="28">
        <f>SUM(L71:L90)</f>
        <v>15635.787497036992</v>
      </c>
      <c r="M91" s="26" t="s">
        <v>271</v>
      </c>
      <c r="N91" s="27">
        <f>IF(COUNT(N71:N90), SUM(N71:N90) / COUNT(N71:N90), 0)</f>
        <v>3.774164906966243E-3</v>
      </c>
      <c r="O91" s="28">
        <f>SUM(O71:O90)</f>
        <v>7548.3298139324834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17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2021-09-16(목) 오전 00:00</v>
      </c>
      <c r="C96" s="313"/>
      <c r="D96" s="272" t="str">
        <f>TEXT($G$1, "[$-ko-KR]yyyy-mm-dd(ddd) ") &amp; "오후 14:00"</f>
        <v>2021-09-16(목) 오후 14:00</v>
      </c>
      <c r="E96" s="273"/>
      <c r="F96" s="274"/>
      <c r="G96" s="272" t="str">
        <f>TEXT($G$1, "[$-ko-KR]yyyy-mm-dd(ddd) ") &amp; "오후 19:00"</f>
        <v>2021-09-16(목) 오후 19:00</v>
      </c>
      <c r="H96" s="273"/>
      <c r="I96" s="274"/>
      <c r="J96" s="272" t="str">
        <f>TEXT($G$1, "[$-ko-KR]yyyy-mm-dd(ddd) ") &amp; "오후 21:00"</f>
        <v>2021-09-16(목) 오후 21:00</v>
      </c>
      <c r="K96" s="273"/>
      <c r="L96" s="274"/>
      <c r="M96" s="272" t="str">
        <f>TEXT($G$1+1, "[$-ko-KR]yyyy-mm-dd(ddd) ") &amp; "오전 00:00"</f>
        <v>2021-09-17(금)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8" t="s">
        <v>58</v>
      </c>
      <c r="H97" s="219" t="s">
        <v>268</v>
      </c>
      <c r="I97" s="22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54</v>
      </c>
      <c r="B98" s="124">
        <v>626</v>
      </c>
      <c r="C98" s="76">
        <v>0.14233576640000001</v>
      </c>
      <c r="D98" s="13">
        <v>586</v>
      </c>
      <c r="E98" s="14">
        <f>IF(ISNUMBER(D98), (D98 - $B98) / $B98, "")</f>
        <v>-6.3897763578274758E-2</v>
      </c>
      <c r="F98" s="16">
        <f>IF(ISNUMBER(D98), $B118 * E98, "")</f>
        <v>-6389.7763578274762</v>
      </c>
      <c r="G98" s="29">
        <v>580</v>
      </c>
      <c r="H98" s="14">
        <f>IF(ISNUMBER(G98), (G98 - $B98) / $B98, "")</f>
        <v>-7.3482428115015971E-2</v>
      </c>
      <c r="I98" s="100">
        <f>IF(ISNUMBER(G98), $B118 * H98, "")</f>
        <v>-7348.2428115015973</v>
      </c>
      <c r="J98" s="13">
        <v>590</v>
      </c>
      <c r="K98" s="14">
        <f>IF(ISNUMBER(J98), (J98 - $B98) / $B98, "")</f>
        <v>-5.7507987220447282E-2</v>
      </c>
      <c r="L98" s="16">
        <f>IF(ISNUMBER(J98), $B118 * K98, "")</f>
        <v>-5750.7987220447285</v>
      </c>
      <c r="M98" s="29">
        <v>619</v>
      </c>
      <c r="N98" s="14">
        <f>IF(ISNUMBER(M98), (M98 - $B98) / $B98, "")</f>
        <v>-1.1182108626198083E-2</v>
      </c>
      <c r="O98" s="16">
        <f>IF(ISNUMBER(M98), $B118 * N98, "")</f>
        <v>-1118.2108626198083</v>
      </c>
      <c r="Q98" s="270"/>
      <c r="R98" s="270"/>
      <c r="S98" s="270"/>
    </row>
    <row r="99" spans="1:19" ht="17.25" thickBot="1">
      <c r="A99" s="125" t="s">
        <v>244</v>
      </c>
      <c r="B99" s="126">
        <v>2295</v>
      </c>
      <c r="C99" s="77">
        <v>9.8086124400000002E-2</v>
      </c>
      <c r="D99" s="15">
        <v>2655</v>
      </c>
      <c r="E99" s="32">
        <f t="shared" ref="E99:E102" si="46">IF(ISNUMBER(D99), (D99 - $B99) / $B99, "")</f>
        <v>0.15686274509803921</v>
      </c>
      <c r="F99" s="18">
        <f>IF(ISNUMBER(D99), $B118 * E99, "")</f>
        <v>15686.274509803921</v>
      </c>
      <c r="G99" s="31">
        <v>2505</v>
      </c>
      <c r="H99" s="32">
        <f t="shared" ref="H99:H102" si="47">IF(ISNUMBER(G99), (G99 - $B99) / $B99, "")</f>
        <v>9.1503267973856203E-2</v>
      </c>
      <c r="I99" s="101">
        <f>IF(ISNUMBER(G99), $B118 * H99, "")</f>
        <v>9150.32679738562</v>
      </c>
      <c r="J99" s="15">
        <v>2440</v>
      </c>
      <c r="K99" s="32">
        <f t="shared" ref="K99:K102" si="48">IF(ISNUMBER(J99), (J99 - $B99) / $B99, "")</f>
        <v>6.3180827886710242E-2</v>
      </c>
      <c r="L99" s="18">
        <f>IF(ISNUMBER(J99), $B118 * K99, "")</f>
        <v>6318.082788671024</v>
      </c>
      <c r="M99" s="31">
        <v>2470</v>
      </c>
      <c r="N99" s="32">
        <f t="shared" ref="N99:N102" si="49">IF(ISNUMBER(M99), (M99 - $B99) / $B99, "")</f>
        <v>7.6252723311546838E-2</v>
      </c>
      <c r="O99" s="18">
        <f>IF(ISNUMBER(M99), $B118 * N99, "")</f>
        <v>7625.2723311546843</v>
      </c>
      <c r="Q99" s="270"/>
      <c r="R99" s="270"/>
      <c r="S99" s="270"/>
    </row>
    <row r="100" spans="1:19" ht="17.25" thickBot="1">
      <c r="A100" s="125" t="s">
        <v>106</v>
      </c>
      <c r="B100" s="126">
        <v>310300</v>
      </c>
      <c r="C100" s="77">
        <v>7.7056577599999995E-2</v>
      </c>
      <c r="D100" s="15">
        <v>315150</v>
      </c>
      <c r="E100" s="32">
        <f t="shared" si="46"/>
        <v>1.5630035449564938E-2</v>
      </c>
      <c r="F100" s="18">
        <f>IF(ISNUMBER(D100), $B118 * E100, "")</f>
        <v>1563.0035449564937</v>
      </c>
      <c r="G100" s="31">
        <v>305350</v>
      </c>
      <c r="H100" s="32">
        <f t="shared" si="47"/>
        <v>-1.5952304221720916E-2</v>
      </c>
      <c r="I100" s="101">
        <f>IF(ISNUMBER(G100), $B118 * H100, "")</f>
        <v>-1595.2304221720917</v>
      </c>
      <c r="J100" s="15">
        <v>307450</v>
      </c>
      <c r="K100" s="32">
        <f t="shared" si="48"/>
        <v>-9.1846600064453762E-3</v>
      </c>
      <c r="L100" s="18">
        <f>IF(ISNUMBER(J100), $B118 * K100, "")</f>
        <v>-918.46600064453764</v>
      </c>
      <c r="M100" s="31">
        <v>304150</v>
      </c>
      <c r="N100" s="32">
        <f t="shared" si="49"/>
        <v>-1.9819529487592653E-2</v>
      </c>
      <c r="O100" s="18">
        <f>IF(ISNUMBER(M100), $B118 * N100, "")</f>
        <v>-1981.9529487592652</v>
      </c>
      <c r="Q100" s="275"/>
      <c r="R100" s="275"/>
      <c r="S100" s="275"/>
    </row>
    <row r="101" spans="1:19" ht="17.25" thickBot="1">
      <c r="A101" s="125" t="s">
        <v>146</v>
      </c>
      <c r="B101" s="126">
        <v>3445</v>
      </c>
      <c r="C101" s="77">
        <v>6.6563467500000001E-2</v>
      </c>
      <c r="D101" s="15">
        <v>3330</v>
      </c>
      <c r="E101" s="32">
        <f t="shared" si="46"/>
        <v>-3.3381712626995644E-2</v>
      </c>
      <c r="F101" s="18">
        <f>IF(ISNUMBER(D101), $B118 * E101, "")</f>
        <v>-3338.1712626995645</v>
      </c>
      <c r="G101" s="31">
        <v>3335</v>
      </c>
      <c r="H101" s="32">
        <f t="shared" si="47"/>
        <v>-3.1930333817126268E-2</v>
      </c>
      <c r="I101" s="101">
        <f>IF(ISNUMBER(G101), $B118 * H101, "")</f>
        <v>-3193.0333817126266</v>
      </c>
      <c r="J101" s="15">
        <v>3365</v>
      </c>
      <c r="K101" s="32">
        <f t="shared" si="48"/>
        <v>-2.3222060957910014E-2</v>
      </c>
      <c r="L101" s="18">
        <f>IF(ISNUMBER(J101), $B118 * K101, "")</f>
        <v>-2322.2060957910016</v>
      </c>
      <c r="M101" s="31">
        <v>3310</v>
      </c>
      <c r="N101" s="32">
        <f t="shared" si="49"/>
        <v>-3.9187227866473148E-2</v>
      </c>
      <c r="O101" s="18">
        <f>IF(ISNUMBER(M101), $B118 * N101, "")</f>
        <v>-3918.7227866473149</v>
      </c>
      <c r="Q101" s="275"/>
      <c r="R101" s="275"/>
      <c r="S101" s="275"/>
    </row>
    <row r="102" spans="1:19" ht="17.25" thickBot="1">
      <c r="A102" s="127" t="s">
        <v>112</v>
      </c>
      <c r="B102" s="128">
        <v>8250</v>
      </c>
      <c r="C102" s="78">
        <v>6.5891472899999998E-2</v>
      </c>
      <c r="D102" s="20">
        <v>8065</v>
      </c>
      <c r="E102" s="21">
        <f t="shared" si="46"/>
        <v>-2.2424242424242423E-2</v>
      </c>
      <c r="F102" s="22">
        <f>IF(ISNUMBER(D102), $B118 * E102, "")</f>
        <v>-2242.4242424242425</v>
      </c>
      <c r="G102" s="30">
        <v>8030</v>
      </c>
      <c r="H102" s="21">
        <f t="shared" si="47"/>
        <v>-2.6666666666666668E-2</v>
      </c>
      <c r="I102" s="105">
        <f>IF(ISNUMBER(G102), $B118 * H102, "")</f>
        <v>-2666.666666666667</v>
      </c>
      <c r="J102" s="20">
        <v>8065</v>
      </c>
      <c r="K102" s="21">
        <f t="shared" si="48"/>
        <v>-2.2424242424242423E-2</v>
      </c>
      <c r="L102" s="22">
        <f>IF(ISNUMBER(J102), $B118 * K102, "")</f>
        <v>-2242.4242424242425</v>
      </c>
      <c r="M102" s="30">
        <v>7935</v>
      </c>
      <c r="N102" s="21">
        <f t="shared" si="49"/>
        <v>-3.8181818181818185E-2</v>
      </c>
      <c r="O102" s="22">
        <f>IF(ISNUMBER(M102), $B118 * N102, "")</f>
        <v>-3818.1818181818185</v>
      </c>
      <c r="Q102" s="275"/>
      <c r="R102" s="275"/>
      <c r="S102" s="275"/>
    </row>
    <row r="103" spans="1:19" ht="17.25" thickBot="1">
      <c r="A103" s="125" t="s">
        <v>88</v>
      </c>
      <c r="B103" s="129">
        <v>251650</v>
      </c>
      <c r="C103" s="80">
        <v>4.9853984099999998E-2</v>
      </c>
      <c r="D103" s="106">
        <v>261050</v>
      </c>
      <c r="E103" s="107">
        <f>IF(ISNUMBER(D103), (D103 - $B103) / $B103, "")</f>
        <v>3.7353467117027618E-2</v>
      </c>
      <c r="F103" s="108">
        <f>IF(ISNUMBER(D103), $B118 * E103, "")</f>
        <v>3735.3467117027617</v>
      </c>
      <c r="G103" s="109">
        <v>259400</v>
      </c>
      <c r="H103" s="107">
        <f>IF(ISNUMBER(G103), (G103 - $B103) / $B103, "")</f>
        <v>3.0796741506060005E-2</v>
      </c>
      <c r="I103" s="110">
        <f>IF(ISNUMBER(G103), $B118 * H103, "")</f>
        <v>3079.6741506060007</v>
      </c>
      <c r="J103" s="106">
        <v>254800</v>
      </c>
      <c r="K103" s="107">
        <f>IF(ISNUMBER(J103), (J103 - $B103) / $B103, "")</f>
        <v>1.2517385257301807E-2</v>
      </c>
      <c r="L103" s="108">
        <f>IF(ISNUMBER(J103), $B118 * K103, "")</f>
        <v>1251.7385257301808</v>
      </c>
      <c r="M103" s="109">
        <v>250500</v>
      </c>
      <c r="N103" s="107">
        <f>IF(ISNUMBER(M103), (M103 - $B103) / $B103, "")</f>
        <v>-4.5698390621895487E-3</v>
      </c>
      <c r="O103" s="108">
        <f>IF(ISNUMBER(M103), $B118 * N103, "")</f>
        <v>-456.98390621895487</v>
      </c>
      <c r="Q103" s="275"/>
      <c r="R103" s="275"/>
      <c r="S103" s="275"/>
    </row>
    <row r="104" spans="1:19" ht="17.25" thickBot="1">
      <c r="A104" s="125" t="s">
        <v>82</v>
      </c>
      <c r="B104" s="126">
        <v>3035</v>
      </c>
      <c r="C104" s="77">
        <v>4.6551724099999997E-2</v>
      </c>
      <c r="D104" s="15">
        <v>2935</v>
      </c>
      <c r="E104" s="32">
        <f t="shared" ref="E104:E107" si="50">IF(ISNUMBER(D104), (D104 - $B104) / $B104, "")</f>
        <v>-3.2948929159802305E-2</v>
      </c>
      <c r="F104" s="18">
        <f>IF(ISNUMBER(D104), $B118 * E104, "")</f>
        <v>-3294.8929159802306</v>
      </c>
      <c r="G104" s="31">
        <v>2940</v>
      </c>
      <c r="H104" s="32">
        <f t="shared" ref="H104:H107" si="51">IF(ISNUMBER(G104), (G104 - $B104) / $B104, "")</f>
        <v>-3.130148270181219E-2</v>
      </c>
      <c r="I104" s="101">
        <f>IF(ISNUMBER(G104), $B118 * H104, "")</f>
        <v>-3130.1482701812192</v>
      </c>
      <c r="J104" s="15">
        <v>2930</v>
      </c>
      <c r="K104" s="32">
        <f t="shared" ref="K104:K107" si="52">IF(ISNUMBER(J104), (J104 - $B104) / $B104, "")</f>
        <v>-3.459637561779242E-2</v>
      </c>
      <c r="L104" s="18">
        <f>IF(ISNUMBER(J104), $B118 * K104, "")</f>
        <v>-3459.6375617792419</v>
      </c>
      <c r="M104" s="31">
        <v>2900</v>
      </c>
      <c r="N104" s="32">
        <f t="shared" ref="N104:N107" si="53">IF(ISNUMBER(M104), (M104 - $B104) / $B104, "")</f>
        <v>-4.4481054365733116E-2</v>
      </c>
      <c r="O104" s="18">
        <f>IF(ISNUMBER(M104), $B118 * N104, "")</f>
        <v>-4448.1054365733116</v>
      </c>
      <c r="Q104" s="275"/>
      <c r="R104" s="275"/>
      <c r="S104" s="275"/>
    </row>
    <row r="105" spans="1:19" ht="17.25" thickBot="1">
      <c r="A105" s="125" t="s">
        <v>236</v>
      </c>
      <c r="B105" s="126">
        <v>769</v>
      </c>
      <c r="C105" s="77">
        <v>4.4836956499999997E-2</v>
      </c>
      <c r="D105" s="15">
        <v>759</v>
      </c>
      <c r="E105" s="32">
        <f t="shared" si="50"/>
        <v>-1.3003901170351105E-2</v>
      </c>
      <c r="F105" s="18">
        <f>IF(ISNUMBER(D105), $B118 * E105, "")</f>
        <v>-1300.3901170351105</v>
      </c>
      <c r="G105" s="31">
        <v>754</v>
      </c>
      <c r="H105" s="32">
        <f t="shared" si="51"/>
        <v>-1.950585175552666E-2</v>
      </c>
      <c r="I105" s="101">
        <f>IF(ISNUMBER(G105), $B118 * H105, "")</f>
        <v>-1950.585175552666</v>
      </c>
      <c r="J105" s="15">
        <v>757</v>
      </c>
      <c r="K105" s="32">
        <f t="shared" si="52"/>
        <v>-1.5604681404421327E-2</v>
      </c>
      <c r="L105" s="18">
        <f>IF(ISNUMBER(J105), $B118 * K105, "")</f>
        <v>-1560.4681404421326</v>
      </c>
      <c r="M105" s="31">
        <v>751</v>
      </c>
      <c r="N105" s="32">
        <f t="shared" si="53"/>
        <v>-2.3407022106631991E-2</v>
      </c>
      <c r="O105" s="18">
        <f>IF(ISNUMBER(M105), $B118 * N105, "")</f>
        <v>-2340.7022106631989</v>
      </c>
      <c r="Q105" s="275"/>
      <c r="R105" s="275"/>
      <c r="S105" s="275"/>
    </row>
    <row r="106" spans="1:19" ht="17.25" thickBot="1">
      <c r="A106" s="125" t="s">
        <v>176</v>
      </c>
      <c r="B106" s="126">
        <v>1950</v>
      </c>
      <c r="C106" s="77">
        <v>4.2780748700000003E-2</v>
      </c>
      <c r="D106" s="15">
        <v>1895</v>
      </c>
      <c r="E106" s="32">
        <f t="shared" si="50"/>
        <v>-2.8205128205128206E-2</v>
      </c>
      <c r="F106" s="18">
        <f>IF(ISNUMBER(D106), $B118 * E106, "")</f>
        <v>-2820.5128205128203</v>
      </c>
      <c r="G106" s="31">
        <v>1865</v>
      </c>
      <c r="H106" s="32">
        <f t="shared" si="51"/>
        <v>-4.3589743589743588E-2</v>
      </c>
      <c r="I106" s="101">
        <f>IF(ISNUMBER(G106), $B118 * H106, "")</f>
        <v>-4358.9743589743584</v>
      </c>
      <c r="J106" s="15">
        <v>1860</v>
      </c>
      <c r="K106" s="32">
        <f t="shared" si="52"/>
        <v>-4.6153846153846156E-2</v>
      </c>
      <c r="L106" s="18">
        <f>IF(ISNUMBER(J106), $B118 * K106, "")</f>
        <v>-4615.3846153846152</v>
      </c>
      <c r="M106" s="31">
        <v>1825</v>
      </c>
      <c r="N106" s="32">
        <f t="shared" si="53"/>
        <v>-6.4102564102564097E-2</v>
      </c>
      <c r="O106" s="18">
        <f>IF(ISNUMBER(M106), $B118 * N106, "")</f>
        <v>-6410.2564102564093</v>
      </c>
      <c r="Q106" s="33"/>
      <c r="R106" s="33"/>
    </row>
    <row r="107" spans="1:19" ht="17.25" thickBot="1">
      <c r="A107" s="130" t="s">
        <v>192</v>
      </c>
      <c r="B107" s="131">
        <v>361</v>
      </c>
      <c r="C107" s="79">
        <v>4.0345821300000001E-2</v>
      </c>
      <c r="D107" s="24">
        <v>409</v>
      </c>
      <c r="E107" s="25">
        <f t="shared" si="50"/>
        <v>0.1329639889196676</v>
      </c>
      <c r="F107" s="104">
        <f>IF(ISNUMBER(D107), $B118 * E107, "")</f>
        <v>13296.398891966759</v>
      </c>
      <c r="G107" s="102">
        <v>414</v>
      </c>
      <c r="H107" s="25">
        <f t="shared" si="51"/>
        <v>0.14681440443213298</v>
      </c>
      <c r="I107" s="103">
        <f>IF(ISNUMBER(G107), $B118 * H107, "")</f>
        <v>14681.440443213298</v>
      </c>
      <c r="J107" s="24">
        <v>401</v>
      </c>
      <c r="K107" s="25">
        <f t="shared" si="52"/>
        <v>0.11080332409972299</v>
      </c>
      <c r="L107" s="104">
        <f>IF(ISNUMBER(J107), $B118 * K107, "")</f>
        <v>11080.3324099723</v>
      </c>
      <c r="M107" s="102">
        <v>403</v>
      </c>
      <c r="N107" s="25">
        <f t="shared" si="53"/>
        <v>0.11634349030470914</v>
      </c>
      <c r="O107" s="104">
        <f>IF(ISNUMBER(M107), $B118 * N107, "")</f>
        <v>11634.349030470914</v>
      </c>
      <c r="Q107" s="284"/>
      <c r="R107" s="285"/>
      <c r="S107" s="286"/>
    </row>
    <row r="108" spans="1:19">
      <c r="A108" s="123" t="s">
        <v>194</v>
      </c>
      <c r="B108" s="124">
        <v>136</v>
      </c>
      <c r="C108" s="76">
        <v>3.8167938899999997E-2</v>
      </c>
      <c r="D108" s="13">
        <v>136</v>
      </c>
      <c r="E108" s="14">
        <f>IF(ISNUMBER(D108), (D108 - $B108) / $B108, "")</f>
        <v>0</v>
      </c>
      <c r="F108" s="16">
        <f>IF(ISNUMBER(D108), $B118 * E108, "")</f>
        <v>0</v>
      </c>
      <c r="G108" s="29">
        <v>137</v>
      </c>
      <c r="H108" s="14">
        <f>IF(ISNUMBER(G108), (G108 - $B108) / $B108, "")</f>
        <v>7.3529411764705881E-3</v>
      </c>
      <c r="I108" s="100">
        <f>IF(ISNUMBER(G108), $B118 * H108, "")</f>
        <v>735.29411764705878</v>
      </c>
      <c r="J108" s="13">
        <v>136</v>
      </c>
      <c r="K108" s="14">
        <f>IF(ISNUMBER(J108), (J108 - $B108) / $B108, "")</f>
        <v>0</v>
      </c>
      <c r="L108" s="16">
        <f>IF(ISNUMBER(J108), $B118 * K108, "")</f>
        <v>0</v>
      </c>
      <c r="M108" s="29">
        <v>135</v>
      </c>
      <c r="N108" s="14">
        <f>IF(ISNUMBER(M108), (M108 - $B108) / $B108, "")</f>
        <v>-7.3529411764705881E-3</v>
      </c>
      <c r="O108" s="16">
        <f>IF(ISNUMBER(M108), $B118 * N108, "")</f>
        <v>-735.29411764705878</v>
      </c>
      <c r="Q108" s="287"/>
      <c r="R108" s="288"/>
      <c r="S108" s="289"/>
    </row>
    <row r="109" spans="1:19" ht="17.25" thickBot="1">
      <c r="A109" s="125" t="s">
        <v>172</v>
      </c>
      <c r="B109" s="126">
        <v>4155</v>
      </c>
      <c r="C109" s="77">
        <v>3.7453183500000001E-2</v>
      </c>
      <c r="D109" s="15">
        <v>4120</v>
      </c>
      <c r="E109" s="32">
        <f t="shared" ref="E109:E112" si="54">IF(ISNUMBER(D109), (D109 - $B109) / $B109, "")</f>
        <v>-8.4235860409145602E-3</v>
      </c>
      <c r="F109" s="18">
        <f>IF(ISNUMBER(D109), $B118 * E109, "")</f>
        <v>-842.35860409145607</v>
      </c>
      <c r="G109" s="31">
        <v>4080</v>
      </c>
      <c r="H109" s="32">
        <f t="shared" ref="H109:H112" si="55">IF(ISNUMBER(G109), (G109 - $B109) / $B109, "")</f>
        <v>-1.8050541516245487E-2</v>
      </c>
      <c r="I109" s="101">
        <f>IF(ISNUMBER(G109), $B118 * H109, "")</f>
        <v>-1805.0541516245487</v>
      </c>
      <c r="J109" s="15">
        <v>4085</v>
      </c>
      <c r="K109" s="32">
        <f t="shared" ref="K109:K112" si="56">IF(ISNUMBER(J109), (J109 - $B109) / $B109, "")</f>
        <v>-1.684717208182912E-2</v>
      </c>
      <c r="L109" s="18">
        <f>IF(ISNUMBER(J109), $B118 * K109, "")</f>
        <v>-1684.7172081829121</v>
      </c>
      <c r="M109" s="31">
        <v>4045</v>
      </c>
      <c r="N109" s="32">
        <f t="shared" ref="N109:N112" si="57">IF(ISNUMBER(M109), (M109 - $B109) / $B109, "")</f>
        <v>-2.6474127557160047E-2</v>
      </c>
      <c r="O109" s="18">
        <f>IF(ISNUMBER(M109), $B118 * N109, "")</f>
        <v>-2647.4127557160045</v>
      </c>
      <c r="Q109" s="290"/>
      <c r="R109" s="291"/>
      <c r="S109" s="292"/>
    </row>
    <row r="110" spans="1:19" ht="17.25" thickBot="1">
      <c r="A110" s="125" t="s">
        <v>130</v>
      </c>
      <c r="B110" s="126">
        <v>169</v>
      </c>
      <c r="C110" s="77">
        <v>3.6809816000000002E-2</v>
      </c>
      <c r="D110" s="15">
        <v>168</v>
      </c>
      <c r="E110" s="32">
        <f t="shared" si="54"/>
        <v>-5.9171597633136093E-3</v>
      </c>
      <c r="F110" s="18">
        <f>IF(ISNUMBER(D110), $B118 * E110, "")</f>
        <v>-591.71597633136093</v>
      </c>
      <c r="G110" s="31">
        <v>166</v>
      </c>
      <c r="H110" s="32">
        <f t="shared" si="55"/>
        <v>-1.7751479289940829E-2</v>
      </c>
      <c r="I110" s="101">
        <f>IF(ISNUMBER(G110), $B118 * H110, "")</f>
        <v>-1775.1479289940828</v>
      </c>
      <c r="J110" s="15">
        <v>170</v>
      </c>
      <c r="K110" s="32">
        <f t="shared" si="56"/>
        <v>5.9171597633136093E-3</v>
      </c>
      <c r="L110" s="18">
        <f>IF(ISNUMBER(J110), $B118 * K110, "")</f>
        <v>591.71597633136093</v>
      </c>
      <c r="M110" s="31">
        <v>167</v>
      </c>
      <c r="N110" s="32">
        <f t="shared" si="57"/>
        <v>-1.1834319526627219E-2</v>
      </c>
      <c r="O110" s="18">
        <f>IF(ISNUMBER(M110), $B118 * N110, "")</f>
        <v>-1183.4319526627219</v>
      </c>
      <c r="Q110" s="275"/>
      <c r="R110" s="275"/>
      <c r="S110" s="275"/>
    </row>
    <row r="111" spans="1:19" ht="17.25" thickBot="1">
      <c r="A111" s="125" t="s">
        <v>65</v>
      </c>
      <c r="B111" s="126">
        <v>92.2</v>
      </c>
      <c r="C111" s="77">
        <v>3.5955056200000002E-2</v>
      </c>
      <c r="D111" s="15">
        <v>89.8</v>
      </c>
      <c r="E111" s="32">
        <f t="shared" si="54"/>
        <v>-2.6030368763557545E-2</v>
      </c>
      <c r="F111" s="18">
        <f>IF(ISNUMBER(D111), $B118 * E111, "")</f>
        <v>-2603.0368763557544</v>
      </c>
      <c r="G111" s="31">
        <v>88.8</v>
      </c>
      <c r="H111" s="32">
        <f t="shared" si="55"/>
        <v>-3.6876355748373162E-2</v>
      </c>
      <c r="I111" s="101">
        <f>IF(ISNUMBER(G111), $B118 * H111, "")</f>
        <v>-3687.6355748373162</v>
      </c>
      <c r="J111" s="15">
        <v>88.2</v>
      </c>
      <c r="K111" s="32">
        <f t="shared" si="56"/>
        <v>-4.3383947939262472E-2</v>
      </c>
      <c r="L111" s="18">
        <f>IF(ISNUMBER(J111), $B118 * K111, "")</f>
        <v>-4338.3947939262471</v>
      </c>
      <c r="M111" s="31">
        <v>87.6</v>
      </c>
      <c r="N111" s="32">
        <f t="shared" si="57"/>
        <v>-4.9891540130151936E-2</v>
      </c>
      <c r="O111" s="18">
        <f>IF(ISNUMBER(M111), $B118 * N111, "")</f>
        <v>-4989.1540130151934</v>
      </c>
      <c r="Q111" s="270"/>
      <c r="R111" s="270"/>
      <c r="S111" s="270"/>
    </row>
    <row r="112" spans="1:19" ht="17.25" thickBot="1">
      <c r="A112" s="127" t="s">
        <v>84</v>
      </c>
      <c r="B112" s="128">
        <v>6015</v>
      </c>
      <c r="C112" s="78">
        <v>3.0848329000000001E-2</v>
      </c>
      <c r="D112" s="20">
        <v>6015</v>
      </c>
      <c r="E112" s="21">
        <f t="shared" si="54"/>
        <v>0</v>
      </c>
      <c r="F112" s="22">
        <f>IF(ISNUMBER(D112), $B118 * E112, "")</f>
        <v>0</v>
      </c>
      <c r="G112" s="30">
        <v>6025</v>
      </c>
      <c r="H112" s="21">
        <f t="shared" si="55"/>
        <v>1.6625103906899418E-3</v>
      </c>
      <c r="I112" s="105">
        <f>IF(ISNUMBER(G112), $B118 * H112, "")</f>
        <v>166.25103906899417</v>
      </c>
      <c r="J112" s="20">
        <v>6030</v>
      </c>
      <c r="K112" s="21">
        <f t="shared" si="56"/>
        <v>2.4937655860349127E-3</v>
      </c>
      <c r="L112" s="22">
        <f>IF(ISNUMBER(J112), $B118 * K112, "")</f>
        <v>249.37655860349128</v>
      </c>
      <c r="M112" s="30">
        <v>6000</v>
      </c>
      <c r="N112" s="21">
        <f t="shared" si="57"/>
        <v>-2.4937655860349127E-3</v>
      </c>
      <c r="O112" s="22">
        <f>IF(ISNUMBER(M112), $B118 * N112, "")</f>
        <v>-249.37655860349128</v>
      </c>
      <c r="Q112" s="270"/>
      <c r="R112" s="270"/>
      <c r="S112" s="270"/>
    </row>
    <row r="113" spans="1:19" ht="17.25" thickBot="1">
      <c r="A113" s="125" t="s">
        <v>208</v>
      </c>
      <c r="B113" s="129">
        <v>15.1</v>
      </c>
      <c r="C113" s="80">
        <v>2.72108844E-2</v>
      </c>
      <c r="D113" s="106">
        <v>15.2</v>
      </c>
      <c r="E113" s="107">
        <f>IF(ISNUMBER(D113), (D113 - $B113) / $B113, "")</f>
        <v>6.6225165562913673E-3</v>
      </c>
      <c r="F113" s="108">
        <f>IF(ISNUMBER(D113), $B118 * E113, "")</f>
        <v>662.25165562913674</v>
      </c>
      <c r="G113" s="109">
        <v>15</v>
      </c>
      <c r="H113" s="107">
        <f>IF(ISNUMBER(G113), (G113 - $B113) / $B113, "")</f>
        <v>-6.6225165562913673E-3</v>
      </c>
      <c r="I113" s="110">
        <f>IF(ISNUMBER(G113), $B118 * H113, "")</f>
        <v>-662.25165562913674</v>
      </c>
      <c r="J113" s="106">
        <v>15.1</v>
      </c>
      <c r="K113" s="107">
        <f>IF(ISNUMBER(J113), (J113 - $B113) / $B113, "")</f>
        <v>0</v>
      </c>
      <c r="L113" s="108">
        <f>IF(ISNUMBER(J113), $B118 * K113, "")</f>
        <v>0</v>
      </c>
      <c r="M113" s="109">
        <v>15</v>
      </c>
      <c r="N113" s="107">
        <f>IF(ISNUMBER(M113), (M113 - $B113) / $B113, "")</f>
        <v>-6.6225165562913673E-3</v>
      </c>
      <c r="O113" s="108">
        <f>IF(ISNUMBER(M113), $B118 * N113, "")</f>
        <v>-662.25165562913674</v>
      </c>
      <c r="Q113" s="275"/>
      <c r="R113" s="275"/>
      <c r="S113" s="275"/>
    </row>
    <row r="114" spans="1:19" ht="17.25" thickBot="1">
      <c r="A114" s="125" t="s">
        <v>218</v>
      </c>
      <c r="B114" s="126">
        <v>152</v>
      </c>
      <c r="C114" s="77">
        <v>2.7027026999999999E-2</v>
      </c>
      <c r="D114" s="15">
        <v>153</v>
      </c>
      <c r="E114" s="32">
        <f t="shared" ref="E114:E117" si="58">IF(ISNUMBER(D114), (D114 - $B114) / $B114, "")</f>
        <v>6.5789473684210523E-3</v>
      </c>
      <c r="F114" s="18">
        <f>IF(ISNUMBER(D114), $B118 * E114, "")</f>
        <v>657.8947368421052</v>
      </c>
      <c r="G114" s="31">
        <v>155</v>
      </c>
      <c r="H114" s="32">
        <f t="shared" ref="H114:H117" si="59">IF(ISNUMBER(G114), (G114 - $B114) / $B114, "")</f>
        <v>1.9736842105263157E-2</v>
      </c>
      <c r="I114" s="101">
        <f>IF(ISNUMBER(G114), $B118 * H114, "")</f>
        <v>1973.6842105263156</v>
      </c>
      <c r="J114" s="15">
        <v>155</v>
      </c>
      <c r="K114" s="32">
        <f t="shared" ref="K114:K117" si="60">IF(ISNUMBER(J114), (J114 - $B114) / $B114, "")</f>
        <v>1.9736842105263157E-2</v>
      </c>
      <c r="L114" s="18">
        <f>IF(ISNUMBER(J114), $B118 * K114, "")</f>
        <v>1973.6842105263156</v>
      </c>
      <c r="M114" s="31">
        <v>154</v>
      </c>
      <c r="N114" s="32">
        <f t="shared" ref="N114:N117" si="61">IF(ISNUMBER(M114), (M114 - $B114) / $B114, "")</f>
        <v>1.3157894736842105E-2</v>
      </c>
      <c r="O114" s="18">
        <f>IF(ISNUMBER(M114), $B118 * N114, "")</f>
        <v>1315.7894736842104</v>
      </c>
      <c r="Q114" s="275"/>
      <c r="R114" s="275"/>
      <c r="S114" s="275"/>
    </row>
    <row r="115" spans="1:19" ht="17.25" thickBot="1">
      <c r="A115" s="125" t="s">
        <v>108</v>
      </c>
      <c r="B115" s="126">
        <v>2550</v>
      </c>
      <c r="C115" s="77">
        <v>2.4096385500000001E-2</v>
      </c>
      <c r="D115" s="15">
        <v>2470</v>
      </c>
      <c r="E115" s="32">
        <f t="shared" si="58"/>
        <v>-3.1372549019607843E-2</v>
      </c>
      <c r="F115" s="18">
        <f>IF(ISNUMBER(D115), $B118 * E115, "")</f>
        <v>-3137.2549019607841</v>
      </c>
      <c r="G115" s="31">
        <v>2515</v>
      </c>
      <c r="H115" s="32">
        <f t="shared" si="59"/>
        <v>-1.3725490196078431E-2</v>
      </c>
      <c r="I115" s="101">
        <f>IF(ISNUMBER(G115), $B118 * H115, "")</f>
        <v>-1372.5490196078431</v>
      </c>
      <c r="J115" s="15">
        <v>2490</v>
      </c>
      <c r="K115" s="32">
        <f t="shared" si="60"/>
        <v>-2.3529411764705882E-2</v>
      </c>
      <c r="L115" s="18">
        <f>IF(ISNUMBER(J115), $B118 * K115, "")</f>
        <v>-2352.9411764705883</v>
      </c>
      <c r="M115" s="31">
        <v>2455</v>
      </c>
      <c r="N115" s="32">
        <f t="shared" si="61"/>
        <v>-3.7254901960784313E-2</v>
      </c>
      <c r="O115" s="18">
        <f>IF(ISNUMBER(M115), $B118 * N115, "")</f>
        <v>-3725.4901960784314</v>
      </c>
      <c r="Q115" s="275"/>
      <c r="R115" s="275"/>
      <c r="S115" s="275"/>
    </row>
    <row r="116" spans="1:19">
      <c r="A116" s="125" t="s">
        <v>138</v>
      </c>
      <c r="B116" s="126">
        <v>388</v>
      </c>
      <c r="C116" s="77">
        <v>2.3746701799999999E-2</v>
      </c>
      <c r="D116" s="15">
        <v>380</v>
      </c>
      <c r="E116" s="32">
        <f t="shared" si="58"/>
        <v>-2.0618556701030927E-2</v>
      </c>
      <c r="F116" s="18">
        <f>IF(ISNUMBER(D116), $B118 * E116, "")</f>
        <v>-2061.855670103093</v>
      </c>
      <c r="G116" s="31">
        <v>377</v>
      </c>
      <c r="H116" s="32">
        <f t="shared" si="59"/>
        <v>-2.8350515463917526E-2</v>
      </c>
      <c r="I116" s="101">
        <f>IF(ISNUMBER(G116), $B118 * H116, "")</f>
        <v>-2835.0515463917527</v>
      </c>
      <c r="J116" s="15">
        <v>379</v>
      </c>
      <c r="K116" s="32">
        <f t="shared" si="60"/>
        <v>-2.3195876288659795E-2</v>
      </c>
      <c r="L116" s="18">
        <f>IF(ISNUMBER(J116), $B118 * K116, "")</f>
        <v>-2319.5876288659792</v>
      </c>
      <c r="M116" s="31">
        <v>376</v>
      </c>
      <c r="N116" s="32">
        <f t="shared" si="61"/>
        <v>-3.0927835051546393E-2</v>
      </c>
      <c r="O116" s="18">
        <f>IF(ISNUMBER(M116), $B118 * N116, "")</f>
        <v>-3092.7835051546394</v>
      </c>
      <c r="Q116" s="297"/>
      <c r="R116" s="298"/>
      <c r="S116" s="299"/>
    </row>
    <row r="117" spans="1:19" ht="17.25" thickBot="1">
      <c r="A117" s="130" t="s">
        <v>154</v>
      </c>
      <c r="B117" s="131">
        <v>81970</v>
      </c>
      <c r="C117" s="79">
        <v>2.3729236899999999E-2</v>
      </c>
      <c r="D117" s="24">
        <v>83410</v>
      </c>
      <c r="E117" s="25">
        <f t="shared" si="58"/>
        <v>1.7567402708307919E-2</v>
      </c>
      <c r="F117" s="104">
        <f>IF(ISNUMBER(D117), $B118 * E117, "")</f>
        <v>1756.7402708307918</v>
      </c>
      <c r="G117" s="102">
        <v>81290</v>
      </c>
      <c r="H117" s="25">
        <f t="shared" si="59"/>
        <v>-8.2957179455898505E-3</v>
      </c>
      <c r="I117" s="103">
        <f>IF(ISNUMBER(G117), $B118 * H117, "")</f>
        <v>-829.57179455898506</v>
      </c>
      <c r="J117" s="24">
        <v>81500</v>
      </c>
      <c r="K117" s="25">
        <f t="shared" si="60"/>
        <v>-5.7338050506282783E-3</v>
      </c>
      <c r="L117" s="104">
        <f>IF(ISNUMBER(J117), $B118 * K117, "")</f>
        <v>-573.38050506282787</v>
      </c>
      <c r="M117" s="102">
        <v>80270</v>
      </c>
      <c r="N117" s="25">
        <f t="shared" si="61"/>
        <v>-2.0739294863974626E-2</v>
      </c>
      <c r="O117" s="104">
        <f>IF(ISNUMBER(M117), $B118 * N117, "")</f>
        <v>-2073.9294863974628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4.3677602882050397E-3</v>
      </c>
      <c r="F118" s="28">
        <f>SUM(F98:F117)</f>
        <v>8735.5205764100756</v>
      </c>
      <c r="G118" s="26" t="s">
        <v>271</v>
      </c>
      <c r="H118" s="27">
        <f>IF(COUNT(H98:H117), SUM(H98:H117) / COUNT(H98:H117), 0)</f>
        <v>-3.7117359999788019E-3</v>
      </c>
      <c r="I118" s="28">
        <f>SUM(I98:I117)</f>
        <v>-7423.4719999576037</v>
      </c>
      <c r="J118" s="26" t="s">
        <v>271</v>
      </c>
      <c r="K118" s="27">
        <f>IF(COUNT(K98:K117), SUM(K98:K117) / COUNT(K98:K117), 0)</f>
        <v>-5.3367381105921905E-3</v>
      </c>
      <c r="L118" s="28">
        <f>SUM(L98:L117)</f>
        <v>-10673.476221184383</v>
      </c>
      <c r="M118" s="26" t="s">
        <v>271</v>
      </c>
      <c r="N118" s="27">
        <f>IF(COUNT(N98:N117), SUM(N98:N117) / COUNT(N98:N117), 0)</f>
        <v>-1.1638414892757212E-2</v>
      </c>
      <c r="O118" s="28">
        <f>SUM(O98:O117)</f>
        <v>-23276.829785514412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17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2021-09-16(목) 오전 00:00</v>
      </c>
      <c r="C123" s="313"/>
      <c r="D123" s="272" t="str">
        <f>TEXT($G$1, "[$-ko-KR]yyyy-mm-dd(ddd) ") &amp; "오후 14:00"</f>
        <v>2021-09-16(목) 오후 14:00</v>
      </c>
      <c r="E123" s="273"/>
      <c r="F123" s="274"/>
      <c r="G123" s="272" t="str">
        <f>TEXT($G$1, "[$-ko-KR]yyyy-mm-dd(ddd) ") &amp; "오후 19:00"</f>
        <v>2021-09-16(목) 오후 19:00</v>
      </c>
      <c r="H123" s="273"/>
      <c r="I123" s="274"/>
      <c r="J123" s="272" t="str">
        <f>TEXT($G$1, "[$-ko-KR]yyyy-mm-dd(ddd) ") &amp; "오후 21:00"</f>
        <v>2021-09-16(목) 오후 21:00</v>
      </c>
      <c r="K123" s="273"/>
      <c r="L123" s="274"/>
      <c r="M123" s="272" t="str">
        <f>TEXT($G$1+1, "[$-ko-KR]yyyy-mm-dd(ddd) ") &amp; "오전 00:00"</f>
        <v>2021-09-17(금)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8" t="s">
        <v>58</v>
      </c>
      <c r="H124" s="219" t="s">
        <v>268</v>
      </c>
      <c r="I124" s="22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65</v>
      </c>
      <c r="B125" s="124">
        <v>92.2</v>
      </c>
      <c r="C125" s="76">
        <v>3.5955056200000002E-2</v>
      </c>
      <c r="D125" s="13">
        <v>89.8</v>
      </c>
      <c r="E125" s="14">
        <f>IF(ISNUMBER(D125), (D125 - $B125) / $B125, "")</f>
        <v>-2.6030368763557545E-2</v>
      </c>
      <c r="F125" s="16">
        <f>IF(ISNUMBER(D125), $B145 * E125, "")</f>
        <v>-2603.0368763557544</v>
      </c>
      <c r="G125" s="29">
        <v>88.8</v>
      </c>
      <c r="H125" s="14">
        <f>IF(ISNUMBER(G125), (G125 - $B125) / $B125, "")</f>
        <v>-3.6876355748373162E-2</v>
      </c>
      <c r="I125" s="100">
        <f>IF(ISNUMBER(G125), $B145 * H125, "")</f>
        <v>-3687.6355748373162</v>
      </c>
      <c r="J125" s="13">
        <v>88.2</v>
      </c>
      <c r="K125" s="14">
        <f>IF(ISNUMBER(J125), (J125 - $B125) / $B125, "")</f>
        <v>-4.3383947939262472E-2</v>
      </c>
      <c r="L125" s="16">
        <f>IF(ISNUMBER(J125), $B145 * K125, "")</f>
        <v>-4338.3947939262471</v>
      </c>
      <c r="M125" s="29">
        <v>87.6</v>
      </c>
      <c r="N125" s="14">
        <f>IF(ISNUMBER(M125), (M125 - $B125) / $B125, "")</f>
        <v>-4.9891540130151936E-2</v>
      </c>
      <c r="O125" s="16">
        <f>IF(ISNUMBER(M125), $B145 * N125, "")</f>
        <v>-4989.1540130151934</v>
      </c>
      <c r="Q125" s="270"/>
      <c r="R125" s="270"/>
      <c r="S125" s="270"/>
    </row>
    <row r="126" spans="1:19" ht="17.25" thickBot="1">
      <c r="A126" s="125" t="s">
        <v>208</v>
      </c>
      <c r="B126" s="126">
        <v>15.1</v>
      </c>
      <c r="C126" s="77">
        <v>2.72108844E-2</v>
      </c>
      <c r="D126" s="15">
        <v>15.2</v>
      </c>
      <c r="E126" s="32">
        <f t="shared" ref="E126:E129" si="62">IF(ISNUMBER(D126), (D126 - $B126) / $B126, "")</f>
        <v>6.6225165562913673E-3</v>
      </c>
      <c r="F126" s="18">
        <f>IF(ISNUMBER(D126), $B145 * E126, "")</f>
        <v>662.25165562913674</v>
      </c>
      <c r="G126" s="31">
        <v>15</v>
      </c>
      <c r="H126" s="32">
        <f t="shared" ref="H126:H129" si="63">IF(ISNUMBER(G126), (G126 - $B126) / $B126, "")</f>
        <v>-6.6225165562913673E-3</v>
      </c>
      <c r="I126" s="101">
        <f>IF(ISNUMBER(G126), $B145 * H126, "")</f>
        <v>-662.25165562913674</v>
      </c>
      <c r="J126" s="15">
        <v>15.1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15</v>
      </c>
      <c r="N126" s="32">
        <f t="shared" ref="N126:N129" si="65">IF(ISNUMBER(M126), (M126 - $B126) / $B126, "")</f>
        <v>-6.6225165562913673E-3</v>
      </c>
      <c r="O126" s="18">
        <f>IF(ISNUMBER(M126), $B145 * N126, "")</f>
        <v>-662.25165562913674</v>
      </c>
      <c r="Q126" s="270"/>
      <c r="R126" s="270"/>
      <c r="S126" s="270"/>
    </row>
    <row r="127" spans="1:19" ht="17.25" thickBot="1">
      <c r="A127" s="125" t="s">
        <v>202</v>
      </c>
      <c r="B127" s="126">
        <v>89.6</v>
      </c>
      <c r="C127" s="77">
        <v>1.8181818200000002E-2</v>
      </c>
      <c r="D127" s="15">
        <v>89.1</v>
      </c>
      <c r="E127" s="32">
        <f t="shared" si="62"/>
        <v>-5.580357142857143E-3</v>
      </c>
      <c r="F127" s="18">
        <f>IF(ISNUMBER(D127), $B145 * E127, "")</f>
        <v>-558.03571428571433</v>
      </c>
      <c r="G127" s="31">
        <v>88.7</v>
      </c>
      <c r="H127" s="32">
        <f t="shared" si="63"/>
        <v>-1.0044642857142762E-2</v>
      </c>
      <c r="I127" s="101">
        <f>IF(ISNUMBER(G127), $B145 * H127, "")</f>
        <v>-1004.4642857142762</v>
      </c>
      <c r="J127" s="15">
        <v>88.9</v>
      </c>
      <c r="K127" s="32">
        <f t="shared" si="64"/>
        <v>-7.8124999999998734E-3</v>
      </c>
      <c r="L127" s="18">
        <f>IF(ISNUMBER(J127), $B145 * K127, "")</f>
        <v>-781.24999999998738</v>
      </c>
      <c r="M127" s="31">
        <v>88.7</v>
      </c>
      <c r="N127" s="32">
        <f t="shared" si="65"/>
        <v>-1.0044642857142762E-2</v>
      </c>
      <c r="O127" s="18">
        <f>IF(ISNUMBER(M127), $B145 * N127, "")</f>
        <v>-1004.4642857142762</v>
      </c>
      <c r="Q127" s="275"/>
      <c r="R127" s="275"/>
      <c r="S127" s="275"/>
    </row>
    <row r="128" spans="1:19" ht="17.25" thickBot="1">
      <c r="A128" s="125" t="s">
        <v>210</v>
      </c>
      <c r="B128" s="126">
        <v>15.1</v>
      </c>
      <c r="C128" s="77">
        <v>1.34228188E-2</v>
      </c>
      <c r="D128" s="15">
        <v>15.6</v>
      </c>
      <c r="E128" s="32">
        <f t="shared" si="62"/>
        <v>3.3112582781456956E-2</v>
      </c>
      <c r="F128" s="18">
        <f>IF(ISNUMBER(D128), $B145 * E128, "")</f>
        <v>3311.2582781456958</v>
      </c>
      <c r="G128" s="31">
        <v>15.8</v>
      </c>
      <c r="H128" s="32">
        <f t="shared" si="63"/>
        <v>4.6357615894039805E-2</v>
      </c>
      <c r="I128" s="101">
        <f>IF(ISNUMBER(G128), $B145 * H128, "")</f>
        <v>4635.7615894039809</v>
      </c>
      <c r="J128" s="15">
        <v>15.9</v>
      </c>
      <c r="K128" s="32">
        <f t="shared" si="64"/>
        <v>5.2980132450331174E-2</v>
      </c>
      <c r="L128" s="18">
        <f>IF(ISNUMBER(J128), $B145 * K128, "")</f>
        <v>5298.0132450331175</v>
      </c>
      <c r="M128" s="31">
        <v>15.9</v>
      </c>
      <c r="N128" s="32">
        <f t="shared" si="65"/>
        <v>5.2980132450331174E-2</v>
      </c>
      <c r="O128" s="18">
        <f>IF(ISNUMBER(M128), $B145 * N128, "")</f>
        <v>5298.0132450331175</v>
      </c>
      <c r="Q128" s="275"/>
      <c r="R128" s="275"/>
      <c r="S128" s="275"/>
    </row>
    <row r="129" spans="1:19" ht="17.25" thickBot="1">
      <c r="A129" s="127" t="s">
        <v>122</v>
      </c>
      <c r="B129" s="128">
        <v>41.2</v>
      </c>
      <c r="C129" s="78">
        <v>1.22850123E-2</v>
      </c>
      <c r="D129" s="20">
        <v>41</v>
      </c>
      <c r="E129" s="21">
        <f t="shared" si="62"/>
        <v>-4.8543689320389039E-3</v>
      </c>
      <c r="F129" s="22">
        <f>IF(ISNUMBER(D129), $B145 * E129, "")</f>
        <v>-485.43689320389041</v>
      </c>
      <c r="G129" s="30">
        <v>40.799999999999997</v>
      </c>
      <c r="H129" s="21">
        <f t="shared" si="63"/>
        <v>-9.7087378640778078E-3</v>
      </c>
      <c r="I129" s="105">
        <f>IF(ISNUMBER(G129), $B145 * H129, "")</f>
        <v>-970.87378640778081</v>
      </c>
      <c r="J129" s="20">
        <v>40.799999999999997</v>
      </c>
      <c r="K129" s="21">
        <f t="shared" si="64"/>
        <v>-9.7087378640778078E-3</v>
      </c>
      <c r="L129" s="22">
        <f>IF(ISNUMBER(J129), $B145 * K129, "")</f>
        <v>-970.87378640778081</v>
      </c>
      <c r="M129" s="30">
        <v>40.4</v>
      </c>
      <c r="N129" s="21">
        <f t="shared" si="65"/>
        <v>-1.9417475728155442E-2</v>
      </c>
      <c r="O129" s="22">
        <f>IF(ISNUMBER(M129), $B145 * N129, "")</f>
        <v>-1941.7475728155441</v>
      </c>
      <c r="Q129" s="275"/>
      <c r="R129" s="275"/>
      <c r="S129" s="275"/>
    </row>
    <row r="130" spans="1:19" ht="17.25" thickBot="1">
      <c r="A130" s="125" t="s">
        <v>150</v>
      </c>
      <c r="B130" s="129">
        <v>13.5</v>
      </c>
      <c r="C130" s="80">
        <v>7.4626865999999998E-3</v>
      </c>
      <c r="D130" s="106">
        <v>13.5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13.6</v>
      </c>
      <c r="K130" s="107">
        <f>IF(ISNUMBER(J130), (J130 - $B130) / $B130, "")</f>
        <v>7.4074074074073808E-3</v>
      </c>
      <c r="L130" s="108">
        <f>IF(ISNUMBER(J130), $B145 * K130, "")</f>
        <v>740.74074074073803</v>
      </c>
      <c r="M130" s="109">
        <v>13.5</v>
      </c>
      <c r="N130" s="107">
        <f>IF(ISNUMBER(M130), (M130 - $B130) / $B130, "")</f>
        <v>0</v>
      </c>
      <c r="O130" s="108">
        <f>IF(ISNUMBER(M130), $B145 * N130, "")</f>
        <v>0</v>
      </c>
      <c r="Q130" s="275"/>
      <c r="R130" s="275"/>
      <c r="S130" s="275"/>
    </row>
    <row r="131" spans="1:19" ht="17.25" thickBot="1">
      <c r="A131" s="125" t="s">
        <v>190</v>
      </c>
      <c r="B131" s="126">
        <v>18.600000000000001</v>
      </c>
      <c r="C131" s="77">
        <v>5.4054054000000004E-3</v>
      </c>
      <c r="D131" s="15">
        <v>19</v>
      </c>
      <c r="E131" s="32">
        <f t="shared" ref="E131:E134" si="66">IF(ISNUMBER(D131), (D131 - $B131) / $B131, "")</f>
        <v>2.1505376344085943E-2</v>
      </c>
      <c r="F131" s="18">
        <f>IF(ISNUMBER(D131), $B145 * E131, "")</f>
        <v>2150.5376344085944</v>
      </c>
      <c r="G131" s="31">
        <v>19.2</v>
      </c>
      <c r="H131" s="32">
        <f t="shared" ref="H131:H134" si="67">IF(ISNUMBER(G131), (G131 - $B131) / $B131, "")</f>
        <v>3.2258064516128913E-2</v>
      </c>
      <c r="I131" s="101">
        <f>IF(ISNUMBER(G131), $B145 * H131, "")</f>
        <v>3225.8064516128911</v>
      </c>
      <c r="J131" s="15">
        <v>19.2</v>
      </c>
      <c r="K131" s="32">
        <f t="shared" ref="K131:K134" si="68">IF(ISNUMBER(J131), (J131 - $B131) / $B131, "")</f>
        <v>3.2258064516128913E-2</v>
      </c>
      <c r="L131" s="18">
        <f>IF(ISNUMBER(J131), $B145 * K131, "")</f>
        <v>3225.8064516128911</v>
      </c>
      <c r="M131" s="31">
        <v>19.100000000000001</v>
      </c>
      <c r="N131" s="32">
        <f t="shared" ref="N131:N134" si="69">IF(ISNUMBER(M131), (M131 - $B131) / $B131, "")</f>
        <v>2.6881720430107524E-2</v>
      </c>
      <c r="O131" s="18">
        <f>IF(ISNUMBER(M131), $B145 * N131, "")</f>
        <v>2688.1720430107525</v>
      </c>
      <c r="Q131" s="275"/>
      <c r="R131" s="275"/>
      <c r="S131" s="275"/>
    </row>
    <row r="132" spans="1:19" ht="17.25" thickBot="1">
      <c r="A132" s="125" t="s">
        <v>148</v>
      </c>
      <c r="B132" s="126">
        <v>22.9</v>
      </c>
      <c r="C132" s="77">
        <v>4.3859648999999999E-3</v>
      </c>
      <c r="D132" s="15">
        <v>23</v>
      </c>
      <c r="E132" s="32">
        <f t="shared" si="66"/>
        <v>4.366812227074298E-3</v>
      </c>
      <c r="F132" s="18">
        <f>IF(ISNUMBER(D132), $B145 * E132, "")</f>
        <v>436.68122270742981</v>
      </c>
      <c r="G132" s="31">
        <v>22.7</v>
      </c>
      <c r="H132" s="32">
        <f t="shared" si="67"/>
        <v>-8.7336244541484417E-3</v>
      </c>
      <c r="I132" s="101">
        <f>IF(ISNUMBER(G132), $B145 * H132, "")</f>
        <v>-873.36244541484416</v>
      </c>
      <c r="J132" s="15">
        <v>22.9</v>
      </c>
      <c r="K132" s="32">
        <f t="shared" si="68"/>
        <v>0</v>
      </c>
      <c r="L132" s="18">
        <f>IF(ISNUMBER(J132), $B145 * K132, "")</f>
        <v>0</v>
      </c>
      <c r="M132" s="31">
        <v>22.6</v>
      </c>
      <c r="N132" s="32">
        <f t="shared" si="69"/>
        <v>-1.3100436681222584E-2</v>
      </c>
      <c r="O132" s="18">
        <f>IF(ISNUMBER(M132), $B145 * N132, "")</f>
        <v>-1310.0436681222584</v>
      </c>
      <c r="Q132" s="275"/>
      <c r="R132" s="275"/>
      <c r="S132" s="275"/>
    </row>
    <row r="133" spans="1:19" ht="17.25" thickBot="1">
      <c r="A133" s="125" t="s">
        <v>234</v>
      </c>
      <c r="B133" s="126">
        <v>87.7</v>
      </c>
      <c r="C133" s="77">
        <v>3.4324943E-3</v>
      </c>
      <c r="D133" s="15">
        <v>87.4</v>
      </c>
      <c r="E133" s="32">
        <f t="shared" si="66"/>
        <v>-3.4207525655643918E-3</v>
      </c>
      <c r="F133" s="18">
        <f>IF(ISNUMBER(D133), $B145 * E133, "")</f>
        <v>-342.07525655643917</v>
      </c>
      <c r="G133" s="31">
        <v>87</v>
      </c>
      <c r="H133" s="32">
        <f t="shared" si="67"/>
        <v>-7.9817559863170212E-3</v>
      </c>
      <c r="I133" s="101">
        <f>IF(ISNUMBER(G133), $B145 * H133, "")</f>
        <v>-798.17559863170209</v>
      </c>
      <c r="J133" s="15">
        <v>87.4</v>
      </c>
      <c r="K133" s="32">
        <f t="shared" si="68"/>
        <v>-3.4207525655643918E-3</v>
      </c>
      <c r="L133" s="18">
        <f>IF(ISNUMBER(J133), $B145 * K133, "")</f>
        <v>-342.07525655643917</v>
      </c>
      <c r="M133" s="31">
        <v>87.5</v>
      </c>
      <c r="N133" s="32">
        <f t="shared" si="69"/>
        <v>-2.2805017103763149E-3</v>
      </c>
      <c r="O133" s="18">
        <f>IF(ISNUMBER(M133), $B145 * N133, "")</f>
        <v>-228.05017103763149</v>
      </c>
      <c r="Q133" s="33"/>
      <c r="R133" s="33"/>
    </row>
    <row r="134" spans="1:19" ht="17.25" thickBot="1">
      <c r="A134" s="130" t="s">
        <v>240</v>
      </c>
      <c r="B134" s="131">
        <v>72.2</v>
      </c>
      <c r="C134" s="79">
        <v>1.3869626E-3</v>
      </c>
      <c r="D134" s="24">
        <v>72.099999999999994</v>
      </c>
      <c r="E134" s="25">
        <f t="shared" si="66"/>
        <v>-1.3850415512466554E-3</v>
      </c>
      <c r="F134" s="104">
        <f>IF(ISNUMBER(D134), $B145 * E134, "")</f>
        <v>-138.50415512466554</v>
      </c>
      <c r="G134" s="102">
        <v>71.8</v>
      </c>
      <c r="H134" s="25">
        <f t="shared" si="67"/>
        <v>-5.5401662049862285E-3</v>
      </c>
      <c r="I134" s="103">
        <f>IF(ISNUMBER(G134), $B145 * H134, "")</f>
        <v>-554.01662049862284</v>
      </c>
      <c r="J134" s="24">
        <v>72.5</v>
      </c>
      <c r="K134" s="25">
        <f t="shared" si="68"/>
        <v>4.1551246537395725E-3</v>
      </c>
      <c r="L134" s="104">
        <f>IF(ISNUMBER(J134), $B145 * K134, "")</f>
        <v>415.51246537395724</v>
      </c>
      <c r="M134" s="102">
        <v>72.400000000000006</v>
      </c>
      <c r="N134" s="25">
        <f t="shared" si="69"/>
        <v>2.7700831024931143E-3</v>
      </c>
      <c r="O134" s="104">
        <f>IF(ISNUMBER(M134), $B145 * N134, "")</f>
        <v>277.00831024931142</v>
      </c>
      <c r="Q134" s="284"/>
      <c r="R134" s="285"/>
      <c r="S134" s="286"/>
    </row>
    <row r="135" spans="1:19">
      <c r="A135" s="123" t="s">
        <v>98</v>
      </c>
      <c r="B135" s="124">
        <v>4.8899999999999997</v>
      </c>
      <c r="C135" s="76">
        <v>0</v>
      </c>
      <c r="D135" s="13">
        <v>4.8600000000000003</v>
      </c>
      <c r="E135" s="14">
        <f>IF(ISNUMBER(D135), (D135 - $B135) / $B135, "")</f>
        <v>-6.1349693251532443E-3</v>
      </c>
      <c r="F135" s="16">
        <f>IF(ISNUMBER(D135), $B145 * E135, "")</f>
        <v>-613.49693251532437</v>
      </c>
      <c r="G135" s="29">
        <v>4.8499999999999996</v>
      </c>
      <c r="H135" s="14">
        <f>IF(ISNUMBER(G135), (G135 - $B135) / $B135, "")</f>
        <v>-8.1799591002045067E-3</v>
      </c>
      <c r="I135" s="100">
        <f>IF(ISNUMBER(G135), $B145 * H135, "")</f>
        <v>-817.99591002045065</v>
      </c>
      <c r="J135" s="13">
        <v>4.8600000000000003</v>
      </c>
      <c r="K135" s="14">
        <f>IF(ISNUMBER(J135), (J135 - $B135) / $B135, "")</f>
        <v>-6.1349693251532443E-3</v>
      </c>
      <c r="L135" s="16">
        <f>IF(ISNUMBER(J135), $B145 * K135, "")</f>
        <v>-613.49693251532437</v>
      </c>
      <c r="M135" s="29">
        <v>4.83</v>
      </c>
      <c r="N135" s="14">
        <f>IF(ISNUMBER(M135), (M135 - $B135) / $B135, "")</f>
        <v>-1.2269938650306669E-2</v>
      </c>
      <c r="O135" s="16">
        <f>IF(ISNUMBER(M135), $B145 * N135, "")</f>
        <v>-1226.9938650306669</v>
      </c>
      <c r="Q135" s="287"/>
      <c r="R135" s="288"/>
      <c r="S135" s="289"/>
    </row>
    <row r="136" spans="1:19" ht="17.25" thickBot="1">
      <c r="A136" s="125" t="s">
        <v>216</v>
      </c>
      <c r="B136" s="126">
        <v>11.6</v>
      </c>
      <c r="C136" s="77">
        <v>0</v>
      </c>
      <c r="D136" s="15">
        <v>11.8</v>
      </c>
      <c r="E136" s="32">
        <f t="shared" ref="E136:E139" si="70">IF(ISNUMBER(D136), (D136 - $B136) / $B136, "")</f>
        <v>1.7241379310344921E-2</v>
      </c>
      <c r="F136" s="18">
        <f>IF(ISNUMBER(D136), $B145 * E136, "")</f>
        <v>1724.1379310344921</v>
      </c>
      <c r="G136" s="31">
        <v>11.7</v>
      </c>
      <c r="H136" s="32">
        <f t="shared" ref="H136:H139" si="71">IF(ISNUMBER(G136), (G136 - $B136) / $B136, "")</f>
        <v>8.6206896551723842E-3</v>
      </c>
      <c r="I136" s="101">
        <f>IF(ISNUMBER(G136), $B145 * H136, "")</f>
        <v>862.06896551723844</v>
      </c>
      <c r="J136" s="15">
        <v>11.8</v>
      </c>
      <c r="K136" s="32">
        <f t="shared" ref="K136:K139" si="72">IF(ISNUMBER(J136), (J136 - $B136) / $B136, "")</f>
        <v>1.7241379310344921E-2</v>
      </c>
      <c r="L136" s="18">
        <f>IF(ISNUMBER(J136), $B145 * K136, "")</f>
        <v>1724.1379310344921</v>
      </c>
      <c r="M136" s="31">
        <v>11.8</v>
      </c>
      <c r="N136" s="32">
        <f t="shared" ref="N136:N139" si="73">IF(ISNUMBER(M136), (M136 - $B136) / $B136, "")</f>
        <v>1.7241379310344921E-2</v>
      </c>
      <c r="O136" s="18">
        <f>IF(ISNUMBER(M136), $B145 * N136, "")</f>
        <v>1724.1379310344921</v>
      </c>
      <c r="Q136" s="290"/>
      <c r="R136" s="291"/>
      <c r="S136" s="292"/>
    </row>
    <row r="137" spans="1:19" ht="17.25" thickBot="1">
      <c r="A137" s="125" t="s">
        <v>204</v>
      </c>
      <c r="B137" s="126">
        <v>17.2</v>
      </c>
      <c r="C137" s="77">
        <v>-5.7803467999999998E-3</v>
      </c>
      <c r="D137" s="15">
        <v>17.2</v>
      </c>
      <c r="E137" s="32">
        <f t="shared" si="70"/>
        <v>0</v>
      </c>
      <c r="F137" s="18">
        <f>IF(ISNUMBER(D137), $B145 * E137, "")</f>
        <v>0</v>
      </c>
      <c r="G137" s="31">
        <v>17.100000000000001</v>
      </c>
      <c r="H137" s="32">
        <f t="shared" si="71"/>
        <v>-5.8139534883719689E-3</v>
      </c>
      <c r="I137" s="101">
        <f>IF(ISNUMBER(G137), $B145 * H137, "")</f>
        <v>-581.39534883719693</v>
      </c>
      <c r="J137" s="15">
        <v>17.2</v>
      </c>
      <c r="K137" s="32">
        <f t="shared" si="72"/>
        <v>0</v>
      </c>
      <c r="L137" s="18">
        <f>IF(ISNUMBER(J137), $B145 * K137, "")</f>
        <v>0</v>
      </c>
      <c r="M137" s="31">
        <v>17.100000000000001</v>
      </c>
      <c r="N137" s="32">
        <f t="shared" si="73"/>
        <v>-5.8139534883719689E-3</v>
      </c>
      <c r="O137" s="18">
        <f>IF(ISNUMBER(M137), $B145 * N137, "")</f>
        <v>-581.39534883719693</v>
      </c>
      <c r="Q137" s="275"/>
      <c r="R137" s="275"/>
      <c r="S137" s="275"/>
    </row>
    <row r="138" spans="1:19" ht="17.25" thickBot="1">
      <c r="A138" s="125" t="s">
        <v>188</v>
      </c>
      <c r="B138" s="126">
        <v>14.7</v>
      </c>
      <c r="C138" s="77">
        <v>-6.7567568000000003E-3</v>
      </c>
      <c r="D138" s="15">
        <v>15.4</v>
      </c>
      <c r="E138" s="32">
        <f t="shared" si="70"/>
        <v>4.7619047619047693E-2</v>
      </c>
      <c r="F138" s="18">
        <f>IF(ISNUMBER(D138), $B145 * E138, "")</f>
        <v>4761.9047619047697</v>
      </c>
      <c r="G138" s="31">
        <v>15.5</v>
      </c>
      <c r="H138" s="32">
        <f t="shared" si="71"/>
        <v>5.4421768707483047E-2</v>
      </c>
      <c r="I138" s="101">
        <f>IF(ISNUMBER(G138), $B145 * H138, "")</f>
        <v>5442.1768707483043</v>
      </c>
      <c r="J138" s="15">
        <v>15.7</v>
      </c>
      <c r="K138" s="32">
        <f t="shared" si="72"/>
        <v>6.8027210884353748E-2</v>
      </c>
      <c r="L138" s="18">
        <f>IF(ISNUMBER(J138), $B145 * K138, "")</f>
        <v>6802.7210884353744</v>
      </c>
      <c r="M138" s="31">
        <v>15.8</v>
      </c>
      <c r="N138" s="32">
        <f t="shared" si="73"/>
        <v>7.4829931972789213E-2</v>
      </c>
      <c r="O138" s="18">
        <f>IF(ISNUMBER(M138), $B145 * N138, "")</f>
        <v>7482.9931972789209</v>
      </c>
      <c r="Q138" s="270"/>
      <c r="R138" s="270"/>
      <c r="S138" s="270"/>
    </row>
    <row r="139" spans="1:19" ht="17.25" thickBot="1">
      <c r="A139" s="127" t="s">
        <v>178</v>
      </c>
      <c r="B139" s="128">
        <v>19.899999999999999</v>
      </c>
      <c r="C139" s="78">
        <v>-9.9502488000000004E-3</v>
      </c>
      <c r="D139" s="20">
        <v>19.8</v>
      </c>
      <c r="E139" s="21">
        <f t="shared" si="70"/>
        <v>-5.0251256281405969E-3</v>
      </c>
      <c r="F139" s="22">
        <f>IF(ISNUMBER(D139), $B145 * E139, "")</f>
        <v>-502.51256281405966</v>
      </c>
      <c r="G139" s="30">
        <v>19.8</v>
      </c>
      <c r="H139" s="21">
        <f t="shared" si="71"/>
        <v>-5.0251256281405969E-3</v>
      </c>
      <c r="I139" s="105">
        <f>IF(ISNUMBER(G139), $B145 * H139, "")</f>
        <v>-502.51256281405966</v>
      </c>
      <c r="J139" s="20">
        <v>19.8</v>
      </c>
      <c r="K139" s="21">
        <f t="shared" si="72"/>
        <v>-5.0251256281405969E-3</v>
      </c>
      <c r="L139" s="22">
        <f>IF(ISNUMBER(J139), $B145 * K139, "")</f>
        <v>-502.51256281405966</v>
      </c>
      <c r="M139" s="30">
        <v>19.8</v>
      </c>
      <c r="N139" s="21">
        <f t="shared" si="73"/>
        <v>-5.0251256281405969E-3</v>
      </c>
      <c r="O139" s="22">
        <f>IF(ISNUMBER(M139), $B145 * N139, "")</f>
        <v>-502.51256281405966</v>
      </c>
      <c r="Q139" s="270"/>
      <c r="R139" s="270"/>
      <c r="S139" s="270"/>
    </row>
    <row r="140" spans="1:19" ht="17.25" thickBot="1">
      <c r="A140" s="125" t="s">
        <v>72</v>
      </c>
      <c r="B140" s="129">
        <v>27.9</v>
      </c>
      <c r="C140" s="80">
        <v>-1.4134275599999999E-2</v>
      </c>
      <c r="D140" s="106">
        <v>28.1</v>
      </c>
      <c r="E140" s="107">
        <f>IF(ISNUMBER(D140), (D140 - $B140) / $B140, "")</f>
        <v>7.1684587813621095E-3</v>
      </c>
      <c r="F140" s="108">
        <f>IF(ISNUMBER(D140), $B145 * E140, "")</f>
        <v>716.8458781362109</v>
      </c>
      <c r="G140" s="109">
        <v>27.8</v>
      </c>
      <c r="H140" s="107">
        <f>IF(ISNUMBER(G140), (G140 - $B140) / $B140, "")</f>
        <v>-3.5842293906809273E-3</v>
      </c>
      <c r="I140" s="110">
        <f>IF(ISNUMBER(G140), $B145 * H140, "")</f>
        <v>-358.42293906809272</v>
      </c>
      <c r="J140" s="106">
        <v>28.1</v>
      </c>
      <c r="K140" s="107">
        <f>IF(ISNUMBER(J140), (J140 - $B140) / $B140, "")</f>
        <v>7.1684587813621095E-3</v>
      </c>
      <c r="L140" s="108">
        <f>IF(ISNUMBER(J140), $B145 * K140, "")</f>
        <v>716.8458781362109</v>
      </c>
      <c r="M140" s="109">
        <v>27.7</v>
      </c>
      <c r="N140" s="107">
        <f>IF(ISNUMBER(M140), (M140 - $B140) / $B140, "")</f>
        <v>-7.168458781361982E-3</v>
      </c>
      <c r="O140" s="108">
        <f>IF(ISNUMBER(M140), $B145 * N140, "")</f>
        <v>-716.84587813619817</v>
      </c>
      <c r="Q140" s="275"/>
      <c r="R140" s="275"/>
      <c r="S140" s="27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5.32532435694405E-3</v>
      </c>
      <c r="F145" s="28">
        <f>SUM(F125:F144)</f>
        <v>8520.5189711104813</v>
      </c>
      <c r="G145" s="26" t="s">
        <v>271</v>
      </c>
      <c r="H145" s="27">
        <f>IF(COUNT(H125:H144), SUM(H125:H144) / COUNT(H125:H144), 0)</f>
        <v>1.6337290054176236E-3</v>
      </c>
      <c r="I145" s="28">
        <f>SUM(I125:I144)</f>
        <v>2613.9664086681983</v>
      </c>
      <c r="J145" s="26" t="s">
        <v>271</v>
      </c>
      <c r="K145" s="27">
        <f>IF(COUNT(K125:K144), SUM(K125:K144) / COUNT(K125:K144), 0)</f>
        <v>7.109484042591839E-3</v>
      </c>
      <c r="L145" s="28">
        <f>SUM(L125:L144)</f>
        <v>11375.174468146944</v>
      </c>
      <c r="M145" s="26" t="s">
        <v>271</v>
      </c>
      <c r="N145" s="27">
        <f>IF(COUNT(N125:N144), SUM(N125:N144) / COUNT(N125:N144), 0)</f>
        <v>2.6917910659090198E-3</v>
      </c>
      <c r="O145" s="28">
        <f>SUM(O125:O144)</f>
        <v>4306.8657054544337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17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2021-09-16(목) 오전 00:00</v>
      </c>
      <c r="C150" s="313"/>
      <c r="D150" s="272" t="str">
        <f>TEXT($G$1, "[$-ko-KR]yyyy-mm-dd(ddd) ") &amp; "오후 14:00"</f>
        <v>2021-09-16(목) 오후 14:00</v>
      </c>
      <c r="E150" s="273"/>
      <c r="F150" s="274"/>
      <c r="G150" s="272" t="str">
        <f>TEXT($G$1, "[$-ko-KR]yyyy-mm-dd(ddd) ") &amp; "오후 19:00"</f>
        <v>2021-09-16(목) 오후 19:00</v>
      </c>
      <c r="H150" s="273"/>
      <c r="I150" s="274"/>
      <c r="J150" s="272" t="str">
        <f>TEXT($G$1, "[$-ko-KR]yyyy-mm-dd(ddd) ") &amp; "오후 21:00"</f>
        <v>2021-09-16(목) 오후 21:00</v>
      </c>
      <c r="K150" s="273"/>
      <c r="L150" s="274"/>
      <c r="M150" s="272" t="str">
        <f>TEXT($G$1+1, "[$-ko-KR]yyyy-mm-dd(ddd) ") &amp; "오전 00:00"</f>
        <v>2021-09-17(금)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8" t="s">
        <v>58</v>
      </c>
      <c r="H151" s="219" t="s">
        <v>268</v>
      </c>
      <c r="I151" s="22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57</v>
      </c>
      <c r="B152" s="124">
        <v>223</v>
      </c>
      <c r="C152" s="76">
        <v>9.0497738000000008E-3</v>
      </c>
      <c r="D152" s="13">
        <v>222</v>
      </c>
      <c r="E152" s="14">
        <f>IF(ISNUMBER(D152), (D152 - $B152) / $B152, "")</f>
        <v>-4.4843049327354259E-3</v>
      </c>
      <c r="F152" s="16">
        <f>IF(ISNUMBER(D152), $B172 * E152, "")</f>
        <v>-448.4304932735426</v>
      </c>
      <c r="G152" s="29">
        <v>225</v>
      </c>
      <c r="H152" s="14">
        <f>IF(ISNUMBER(G152), (G152 - $B152) / $B152, "")</f>
        <v>8.9686098654708519E-3</v>
      </c>
      <c r="I152" s="100">
        <f>IF(ISNUMBER(G152), $B172 * H152, "")</f>
        <v>896.86098654708519</v>
      </c>
      <c r="J152" s="13">
        <v>226</v>
      </c>
      <c r="K152" s="14">
        <f>IF(ISNUMBER(J152), (J152 - $B152) / $B152, "")</f>
        <v>1.3452914798206279E-2</v>
      </c>
      <c r="L152" s="16">
        <f>IF(ISNUMBER(J152), $B172 * K152, "")</f>
        <v>1345.291479820628</v>
      </c>
      <c r="M152" s="29">
        <v>224</v>
      </c>
      <c r="N152" s="14">
        <f>IF(ISNUMBER(M152), (M152 - $B152) / $B152, "")</f>
        <v>4.4843049327354259E-3</v>
      </c>
      <c r="O152" s="16">
        <f>IF(ISNUMBER(M152), $B172 * N152, "")</f>
        <v>448.4304932735426</v>
      </c>
      <c r="Q152" s="270"/>
      <c r="R152" s="270"/>
      <c r="S152" s="270"/>
    </row>
    <row r="153" spans="1:19" ht="17.25" thickBot="1">
      <c r="A153" s="125" t="s">
        <v>86</v>
      </c>
      <c r="B153" s="126">
        <v>408</v>
      </c>
      <c r="C153" s="77">
        <v>7.4074073999999997E-3</v>
      </c>
      <c r="D153" s="15">
        <v>408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409</v>
      </c>
      <c r="H153" s="32">
        <f t="shared" ref="H153:H156" si="79">IF(ISNUMBER(G153), (G153 - $B153) / $B153, "")</f>
        <v>2.4509803921568627E-3</v>
      </c>
      <c r="I153" s="101">
        <f>IF(ISNUMBER(G153), $B172 * H153, "")</f>
        <v>245.09803921568627</v>
      </c>
      <c r="J153" s="15">
        <v>409</v>
      </c>
      <c r="K153" s="32">
        <f t="shared" ref="K153:K156" si="80">IF(ISNUMBER(J153), (J153 - $B153) / $B153, "")</f>
        <v>2.4509803921568627E-3</v>
      </c>
      <c r="L153" s="18">
        <f>IF(ISNUMBER(J153), $B172 * K153, "")</f>
        <v>245.09803921568627</v>
      </c>
      <c r="M153" s="31">
        <v>412</v>
      </c>
      <c r="N153" s="32">
        <f t="shared" ref="N153:N156" si="81">IF(ISNUMBER(M153), (M153 - $B153) / $B153, "")</f>
        <v>9.8039215686274508E-3</v>
      </c>
      <c r="O153" s="18">
        <f>IF(ISNUMBER(M153), $B172 * N153, "")</f>
        <v>980.39215686274508</v>
      </c>
      <c r="Q153" s="270"/>
      <c r="R153" s="270"/>
      <c r="S153" s="270"/>
    </row>
    <row r="154" spans="1:19" ht="17.25" thickBot="1">
      <c r="A154" s="125" t="s">
        <v>266</v>
      </c>
      <c r="B154" s="126">
        <v>292</v>
      </c>
      <c r="C154" s="77">
        <v>6.8965516999999997E-3</v>
      </c>
      <c r="D154" s="15">
        <v>291</v>
      </c>
      <c r="E154" s="32">
        <f t="shared" si="78"/>
        <v>-3.4246575342465752E-3</v>
      </c>
      <c r="F154" s="18">
        <f>IF(ISNUMBER(D154), $B172 * E154, "")</f>
        <v>-342.46575342465752</v>
      </c>
      <c r="G154" s="31">
        <v>289</v>
      </c>
      <c r="H154" s="32">
        <f t="shared" si="79"/>
        <v>-1.0273972602739725E-2</v>
      </c>
      <c r="I154" s="101">
        <f>IF(ISNUMBER(G154), $B172 * H154, "")</f>
        <v>-1027.3972602739725</v>
      </c>
      <c r="J154" s="15">
        <v>290</v>
      </c>
      <c r="K154" s="32">
        <f t="shared" si="80"/>
        <v>-6.8493150684931503E-3</v>
      </c>
      <c r="L154" s="18">
        <f>IF(ISNUMBER(J154), $B172 * K154, "")</f>
        <v>-684.93150684931504</v>
      </c>
      <c r="M154" s="31">
        <v>287</v>
      </c>
      <c r="N154" s="32">
        <f t="shared" si="81"/>
        <v>-1.7123287671232876E-2</v>
      </c>
      <c r="O154" s="18">
        <f>IF(ISNUMBER(M154), $B172 * N154, "")</f>
        <v>-1712.3287671232877</v>
      </c>
      <c r="Q154" s="275"/>
      <c r="R154" s="275"/>
      <c r="S154" s="275"/>
    </row>
    <row r="155" spans="1:19" ht="17.25" thickBot="1">
      <c r="A155" s="125" t="s">
        <v>80</v>
      </c>
      <c r="B155" s="126">
        <v>944</v>
      </c>
      <c r="C155" s="77">
        <v>6.3965884999999997E-3</v>
      </c>
      <c r="D155" s="15">
        <v>941</v>
      </c>
      <c r="E155" s="32">
        <f t="shared" si="78"/>
        <v>-3.1779661016949155E-3</v>
      </c>
      <c r="F155" s="18">
        <f>IF(ISNUMBER(D155), $B172 * E155, "")</f>
        <v>-317.79661016949154</v>
      </c>
      <c r="G155" s="31">
        <v>936</v>
      </c>
      <c r="H155" s="32">
        <f t="shared" si="79"/>
        <v>-8.4745762711864406E-3</v>
      </c>
      <c r="I155" s="101">
        <f>IF(ISNUMBER(G155), $B172 * H155, "")</f>
        <v>-847.45762711864404</v>
      </c>
      <c r="J155" s="15">
        <v>948</v>
      </c>
      <c r="K155" s="32">
        <f t="shared" si="80"/>
        <v>4.2372881355932203E-3</v>
      </c>
      <c r="L155" s="18">
        <f>IF(ISNUMBER(J155), $B172 * K155, "")</f>
        <v>423.72881355932202</v>
      </c>
      <c r="M155" s="31">
        <v>930</v>
      </c>
      <c r="N155" s="32">
        <f t="shared" si="81"/>
        <v>-1.4830508474576272E-2</v>
      </c>
      <c r="O155" s="18">
        <f>IF(ISNUMBER(M155), $B172 * N155, "")</f>
        <v>-1483.0508474576272</v>
      </c>
      <c r="Q155" s="275"/>
      <c r="R155" s="275"/>
      <c r="S155" s="275"/>
    </row>
    <row r="156" spans="1:19" ht="17.25" thickBot="1">
      <c r="A156" s="127" t="s">
        <v>164</v>
      </c>
      <c r="B156" s="128">
        <v>838</v>
      </c>
      <c r="C156" s="78">
        <v>2.3923445E-3</v>
      </c>
      <c r="D156" s="20">
        <v>823</v>
      </c>
      <c r="E156" s="21">
        <f t="shared" si="78"/>
        <v>-1.7899761336515514E-2</v>
      </c>
      <c r="F156" s="22">
        <f>IF(ISNUMBER(D156), $B172 * E156, "")</f>
        <v>-1789.9761336515514</v>
      </c>
      <c r="G156" s="30">
        <v>839</v>
      </c>
      <c r="H156" s="21">
        <f t="shared" si="79"/>
        <v>1.1933174224343676E-3</v>
      </c>
      <c r="I156" s="105">
        <f>IF(ISNUMBER(G156), $B172 * H156, "")</f>
        <v>119.33174224343676</v>
      </c>
      <c r="J156" s="20">
        <v>823</v>
      </c>
      <c r="K156" s="21">
        <f t="shared" si="80"/>
        <v>-1.7899761336515514E-2</v>
      </c>
      <c r="L156" s="22">
        <f>IF(ISNUMBER(J156), $B172 * K156, "")</f>
        <v>-1789.9761336515514</v>
      </c>
      <c r="M156" s="30">
        <v>820</v>
      </c>
      <c r="N156" s="21">
        <f t="shared" si="81"/>
        <v>-2.1479713603818614E-2</v>
      </c>
      <c r="O156" s="22">
        <f>IF(ISNUMBER(M156), $B172 * N156, "")</f>
        <v>-2147.9713603818614</v>
      </c>
      <c r="Q156" s="275"/>
      <c r="R156" s="275"/>
      <c r="S156" s="275"/>
    </row>
    <row r="157" spans="1:19" ht="17.25" thickBot="1">
      <c r="A157" s="125" t="s">
        <v>162</v>
      </c>
      <c r="B157" s="129">
        <v>112</v>
      </c>
      <c r="C157" s="80">
        <v>0</v>
      </c>
      <c r="D157" s="106">
        <v>112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115</v>
      </c>
      <c r="H157" s="107">
        <f>IF(ISNUMBER(G157), (G157 - $B157) / $B157, "")</f>
        <v>2.6785714285714284E-2</v>
      </c>
      <c r="I157" s="110">
        <f>IF(ISNUMBER(G157), $B172 * H157, "")</f>
        <v>2678.5714285714284</v>
      </c>
      <c r="J157" s="106">
        <v>118</v>
      </c>
      <c r="K157" s="107">
        <f>IF(ISNUMBER(J157), (J157 - $B157) / $B157, "")</f>
        <v>5.3571428571428568E-2</v>
      </c>
      <c r="L157" s="108">
        <f>IF(ISNUMBER(J157), $B172 * K157, "")</f>
        <v>5357.1428571428569</v>
      </c>
      <c r="M157" s="109">
        <v>116</v>
      </c>
      <c r="N157" s="107">
        <f>IF(ISNUMBER(M157), (M157 - $B157) / $B157, "")</f>
        <v>3.5714285714285712E-2</v>
      </c>
      <c r="O157" s="108">
        <f>IF(ISNUMBER(M157), $B172 * N157, "")</f>
        <v>3571.4285714285711</v>
      </c>
      <c r="Q157" s="275"/>
      <c r="R157" s="275"/>
      <c r="S157" s="275"/>
    </row>
    <row r="158" spans="1:19" ht="17.25" thickBot="1">
      <c r="A158" s="125" t="s">
        <v>238</v>
      </c>
      <c r="B158" s="126">
        <v>125</v>
      </c>
      <c r="C158" s="77">
        <v>0</v>
      </c>
      <c r="D158" s="15">
        <v>124</v>
      </c>
      <c r="E158" s="32">
        <f t="shared" ref="E158:E161" si="82">IF(ISNUMBER(D158), (D158 - $B158) / $B158, "")</f>
        <v>-8.0000000000000002E-3</v>
      </c>
      <c r="F158" s="18">
        <f>IF(ISNUMBER(D158), $B172 * E158, "")</f>
        <v>-800</v>
      </c>
      <c r="G158" s="31">
        <v>135</v>
      </c>
      <c r="H158" s="32">
        <f t="shared" ref="H158:H161" si="83">IF(ISNUMBER(G158), (G158 - $B158) / $B158, "")</f>
        <v>0.08</v>
      </c>
      <c r="I158" s="101">
        <f>IF(ISNUMBER(G158), $B172 * H158, "")</f>
        <v>8000</v>
      </c>
      <c r="J158" s="15">
        <v>155</v>
      </c>
      <c r="K158" s="32">
        <f t="shared" ref="K158:K161" si="84">IF(ISNUMBER(J158), (J158 - $B158) / $B158, "")</f>
        <v>0.24</v>
      </c>
      <c r="L158" s="18">
        <f>IF(ISNUMBER(J158), $B172 * K158, "")</f>
        <v>24000</v>
      </c>
      <c r="M158" s="31">
        <v>150</v>
      </c>
      <c r="N158" s="32">
        <f t="shared" ref="N158:N161" si="85">IF(ISNUMBER(M158), (M158 - $B158) / $B158, "")</f>
        <v>0.2</v>
      </c>
      <c r="O158" s="18">
        <f>IF(ISNUMBER(M158), $B172 * N158, "")</f>
        <v>20000</v>
      </c>
      <c r="Q158" s="275"/>
      <c r="R158" s="275"/>
      <c r="S158" s="275"/>
    </row>
    <row r="159" spans="1:19" ht="17.25" thickBot="1">
      <c r="A159" s="125" t="s">
        <v>222</v>
      </c>
      <c r="B159" s="126">
        <v>187</v>
      </c>
      <c r="C159" s="77">
        <v>0</v>
      </c>
      <c r="D159" s="15">
        <v>191</v>
      </c>
      <c r="E159" s="32">
        <f t="shared" si="82"/>
        <v>2.1390374331550801E-2</v>
      </c>
      <c r="F159" s="18">
        <f>IF(ISNUMBER(D159), $B172 * E159, "")</f>
        <v>2139.0374331550802</v>
      </c>
      <c r="G159" s="31">
        <v>190</v>
      </c>
      <c r="H159" s="32">
        <f t="shared" si="83"/>
        <v>1.6042780748663103E-2</v>
      </c>
      <c r="I159" s="101">
        <f>IF(ISNUMBER(G159), $B172 * H159, "")</f>
        <v>1604.2780748663104</v>
      </c>
      <c r="J159" s="15">
        <v>194</v>
      </c>
      <c r="K159" s="32">
        <f t="shared" si="84"/>
        <v>3.7433155080213901E-2</v>
      </c>
      <c r="L159" s="18">
        <f>IF(ISNUMBER(J159), $B172 * K159, "")</f>
        <v>3743.3155080213901</v>
      </c>
      <c r="M159" s="31">
        <v>192</v>
      </c>
      <c r="N159" s="32">
        <f t="shared" si="85"/>
        <v>2.6737967914438502E-2</v>
      </c>
      <c r="O159" s="18">
        <f>IF(ISNUMBER(M159), $B172 * N159, "")</f>
        <v>2673.79679144385</v>
      </c>
      <c r="Q159" s="275"/>
      <c r="R159" s="275"/>
      <c r="S159" s="275"/>
    </row>
    <row r="160" spans="1:19" ht="17.25" thickBot="1">
      <c r="A160" s="125" t="s">
        <v>110</v>
      </c>
      <c r="B160" s="126">
        <v>186</v>
      </c>
      <c r="C160" s="77">
        <v>0</v>
      </c>
      <c r="D160" s="15">
        <v>184</v>
      </c>
      <c r="E160" s="32">
        <f t="shared" si="82"/>
        <v>-1.0752688172043012E-2</v>
      </c>
      <c r="F160" s="18">
        <f>IF(ISNUMBER(D160), $B172 * E160, "")</f>
        <v>-1075.2688172043011</v>
      </c>
      <c r="G160" s="31">
        <v>184</v>
      </c>
      <c r="H160" s="32">
        <f t="shared" si="83"/>
        <v>-1.0752688172043012E-2</v>
      </c>
      <c r="I160" s="101">
        <f>IF(ISNUMBER(G160), $B172 * H160, "")</f>
        <v>-1075.2688172043011</v>
      </c>
      <c r="J160" s="15">
        <v>184</v>
      </c>
      <c r="K160" s="32">
        <f t="shared" si="84"/>
        <v>-1.0752688172043012E-2</v>
      </c>
      <c r="L160" s="18">
        <f>IF(ISNUMBER(J160), $B172 * K160, "")</f>
        <v>-1075.2688172043011</v>
      </c>
      <c r="M160" s="31">
        <v>183</v>
      </c>
      <c r="N160" s="32">
        <f t="shared" si="85"/>
        <v>-1.6129032258064516E-2</v>
      </c>
      <c r="O160" s="18">
        <f>IF(ISNUMBER(M160), $B172 * N160, "")</f>
        <v>-1612.9032258064515</v>
      </c>
      <c r="Q160" s="33"/>
      <c r="R160" s="33"/>
    </row>
    <row r="161" spans="1:19" ht="17.25" thickBot="1">
      <c r="A161" s="130" t="s">
        <v>166</v>
      </c>
      <c r="B161" s="131">
        <v>228</v>
      </c>
      <c r="C161" s="79">
        <v>0</v>
      </c>
      <c r="D161" s="24">
        <v>226</v>
      </c>
      <c r="E161" s="25">
        <f t="shared" si="82"/>
        <v>-8.771929824561403E-3</v>
      </c>
      <c r="F161" s="104">
        <f>IF(ISNUMBER(D161), $B172 * E161, "")</f>
        <v>-877.19298245614027</v>
      </c>
      <c r="G161" s="102">
        <v>225</v>
      </c>
      <c r="H161" s="25">
        <f t="shared" si="83"/>
        <v>-1.3157894736842105E-2</v>
      </c>
      <c r="I161" s="103">
        <f>IF(ISNUMBER(G161), $B172 * H161, "")</f>
        <v>-1315.7894736842104</v>
      </c>
      <c r="J161" s="24">
        <v>231</v>
      </c>
      <c r="K161" s="25">
        <f t="shared" si="84"/>
        <v>1.3157894736842105E-2</v>
      </c>
      <c r="L161" s="104">
        <f>IF(ISNUMBER(J161), $B172 * K161, "")</f>
        <v>1315.7894736842104</v>
      </c>
      <c r="M161" s="102">
        <v>230</v>
      </c>
      <c r="N161" s="25">
        <f t="shared" si="85"/>
        <v>8.771929824561403E-3</v>
      </c>
      <c r="O161" s="104">
        <f>IF(ISNUMBER(M161), $B172 * N161, "")</f>
        <v>877.19298245614027</v>
      </c>
      <c r="Q161" s="284"/>
      <c r="R161" s="285"/>
      <c r="S161" s="286"/>
    </row>
    <row r="162" spans="1:19">
      <c r="A162" s="123" t="s">
        <v>200</v>
      </c>
      <c r="B162" s="124">
        <v>214</v>
      </c>
      <c r="C162" s="76">
        <v>0</v>
      </c>
      <c r="D162" s="13">
        <v>219</v>
      </c>
      <c r="E162" s="14">
        <f>IF(ISNUMBER(D162), (D162 - $B162) / $B162, "")</f>
        <v>2.336448598130841E-2</v>
      </c>
      <c r="F162" s="16">
        <f>IF(ISNUMBER(D162), $B172 * E162, "")</f>
        <v>2336.4485981308412</v>
      </c>
      <c r="G162" s="29">
        <v>220</v>
      </c>
      <c r="H162" s="14">
        <f>IF(ISNUMBER(G162), (G162 - $B162) / $B162, "")</f>
        <v>2.8037383177570093E-2</v>
      </c>
      <c r="I162" s="100">
        <f>IF(ISNUMBER(G162), $B172 * H162, "")</f>
        <v>2803.7383177570091</v>
      </c>
      <c r="J162" s="13">
        <v>222</v>
      </c>
      <c r="K162" s="14">
        <f>IF(ISNUMBER(J162), (J162 - $B162) / $B162, "")</f>
        <v>3.7383177570093455E-2</v>
      </c>
      <c r="L162" s="16">
        <f>IF(ISNUMBER(J162), $B172 * K162, "")</f>
        <v>3738.3177570093453</v>
      </c>
      <c r="M162" s="29">
        <v>222</v>
      </c>
      <c r="N162" s="14">
        <f>IF(ISNUMBER(M162), (M162 - $B162) / $B162, "")</f>
        <v>3.7383177570093455E-2</v>
      </c>
      <c r="O162" s="16">
        <f>IF(ISNUMBER(M162), $B172 * N162, "")</f>
        <v>3738.3177570093453</v>
      </c>
      <c r="Q162" s="287"/>
      <c r="R162" s="288"/>
      <c r="S162" s="289"/>
    </row>
    <row r="163" spans="1:19" ht="17.25" thickBot="1">
      <c r="A163" s="125" t="s">
        <v>220</v>
      </c>
      <c r="B163" s="126">
        <v>238</v>
      </c>
      <c r="C163" s="77">
        <v>-4.1841003999999998E-3</v>
      </c>
      <c r="D163" s="15">
        <v>240</v>
      </c>
      <c r="E163" s="32">
        <f t="shared" ref="E163:E166" si="86">IF(ISNUMBER(D163), (D163 - $B163) / $B163, "")</f>
        <v>8.4033613445378148E-3</v>
      </c>
      <c r="F163" s="18">
        <f>IF(ISNUMBER(D163), $B172 * E163, "")</f>
        <v>840.33613445378148</v>
      </c>
      <c r="G163" s="31">
        <v>238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240</v>
      </c>
      <c r="K163" s="32">
        <f t="shared" ref="K163:K166" si="88">IF(ISNUMBER(J163), (J163 - $B163) / $B163, "")</f>
        <v>8.4033613445378148E-3</v>
      </c>
      <c r="L163" s="18">
        <f>IF(ISNUMBER(J163), $B172 * K163, "")</f>
        <v>840.33613445378148</v>
      </c>
      <c r="M163" s="31">
        <v>240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90"/>
      <c r="R163" s="291"/>
      <c r="S163" s="292"/>
    </row>
    <row r="164" spans="1:19" ht="17.25" thickBot="1">
      <c r="A164" s="125" t="s">
        <v>152</v>
      </c>
      <c r="B164" s="126">
        <v>141</v>
      </c>
      <c r="C164" s="77">
        <v>-7.0422534999999998E-3</v>
      </c>
      <c r="D164" s="15">
        <v>138</v>
      </c>
      <c r="E164" s="32">
        <f t="shared" si="86"/>
        <v>-2.1276595744680851E-2</v>
      </c>
      <c r="F164" s="18">
        <f>IF(ISNUMBER(D164), $B172 * E164, "")</f>
        <v>-2127.6595744680849</v>
      </c>
      <c r="G164" s="31">
        <v>138</v>
      </c>
      <c r="H164" s="32">
        <f t="shared" si="87"/>
        <v>-2.1276595744680851E-2</v>
      </c>
      <c r="I164" s="101">
        <f>IF(ISNUMBER(G164), $B172 * H164, "")</f>
        <v>-2127.6595744680849</v>
      </c>
      <c r="J164" s="15">
        <v>139</v>
      </c>
      <c r="K164" s="32">
        <f t="shared" si="88"/>
        <v>-1.4184397163120567E-2</v>
      </c>
      <c r="L164" s="18">
        <f>IF(ISNUMBER(J164), $B172 * K164, "")</f>
        <v>-1418.4397163120568</v>
      </c>
      <c r="M164" s="31">
        <v>137</v>
      </c>
      <c r="N164" s="32">
        <f t="shared" si="89"/>
        <v>-2.8368794326241134E-2</v>
      </c>
      <c r="O164" s="18">
        <f>IF(ISNUMBER(M164), $B172 * N164, "")</f>
        <v>-2836.8794326241136</v>
      </c>
      <c r="Q164" s="275"/>
      <c r="R164" s="275"/>
      <c r="S164" s="275"/>
    </row>
    <row r="165" spans="1:19" ht="17.25" thickBot="1">
      <c r="A165" s="125" t="s">
        <v>250</v>
      </c>
      <c r="B165" s="126">
        <v>111</v>
      </c>
      <c r="C165" s="77">
        <v>-8.9285713999999999E-3</v>
      </c>
      <c r="D165" s="15">
        <v>116</v>
      </c>
      <c r="E165" s="32">
        <f t="shared" si="86"/>
        <v>4.5045045045045043E-2</v>
      </c>
      <c r="F165" s="18">
        <f>IF(ISNUMBER(D165), $B172 * E165, "")</f>
        <v>4504.5045045045044</v>
      </c>
      <c r="G165" s="31">
        <v>116</v>
      </c>
      <c r="H165" s="32">
        <f t="shared" si="87"/>
        <v>4.5045045045045043E-2</v>
      </c>
      <c r="I165" s="101">
        <f>IF(ISNUMBER(G165), $B172 * H165, "")</f>
        <v>4504.5045045045044</v>
      </c>
      <c r="J165" s="15">
        <v>117</v>
      </c>
      <c r="K165" s="32">
        <f t="shared" si="88"/>
        <v>5.4054054054054057E-2</v>
      </c>
      <c r="L165" s="18">
        <f>IF(ISNUMBER(J165), $B172 * K165, "")</f>
        <v>5405.4054054054059</v>
      </c>
      <c r="M165" s="31">
        <v>116</v>
      </c>
      <c r="N165" s="32">
        <f t="shared" si="89"/>
        <v>4.5045045045045043E-2</v>
      </c>
      <c r="O165" s="18">
        <f>IF(ISNUMBER(M165), $B172 * N165, "")</f>
        <v>4504.5045045045044</v>
      </c>
      <c r="Q165" s="270"/>
      <c r="R165" s="270"/>
      <c r="S165" s="270"/>
    </row>
    <row r="166" spans="1:19" ht="17.25" thickBot="1">
      <c r="A166" s="127" t="s">
        <v>114</v>
      </c>
      <c r="B166" s="128">
        <v>940</v>
      </c>
      <c r="C166" s="78">
        <v>-1.05263158E-2</v>
      </c>
      <c r="D166" s="20">
        <v>947</v>
      </c>
      <c r="E166" s="21">
        <f t="shared" si="86"/>
        <v>7.4468085106382982E-3</v>
      </c>
      <c r="F166" s="22">
        <f>IF(ISNUMBER(D166), $B172 * E166, "")</f>
        <v>744.68085106382978</v>
      </c>
      <c r="G166" s="30">
        <v>950</v>
      </c>
      <c r="H166" s="21">
        <f t="shared" si="87"/>
        <v>1.0638297872340425E-2</v>
      </c>
      <c r="I166" s="105">
        <f>IF(ISNUMBER(G166), $B172 * H166, "")</f>
        <v>1063.8297872340424</v>
      </c>
      <c r="J166" s="20">
        <v>953</v>
      </c>
      <c r="K166" s="21">
        <f t="shared" si="88"/>
        <v>1.3829787234042552E-2</v>
      </c>
      <c r="L166" s="22">
        <f>IF(ISNUMBER(J166), $B172 * K166, "")</f>
        <v>1382.9787234042553</v>
      </c>
      <c r="M166" s="30">
        <v>941</v>
      </c>
      <c r="N166" s="21">
        <f t="shared" si="89"/>
        <v>1.0638297872340426E-3</v>
      </c>
      <c r="O166" s="22">
        <f>IF(ISNUMBER(M166), $B172 * N166, "")</f>
        <v>106.38297872340426</v>
      </c>
      <c r="Q166" s="270"/>
      <c r="R166" s="270"/>
      <c r="S166" s="270"/>
    </row>
    <row r="167" spans="1:19" ht="17.25" thickBot="1">
      <c r="A167" s="125" t="s">
        <v>230</v>
      </c>
      <c r="B167" s="129">
        <v>341</v>
      </c>
      <c r="C167" s="80">
        <v>-1.15942029E-2</v>
      </c>
      <c r="D167" s="106">
        <v>340</v>
      </c>
      <c r="E167" s="107">
        <f>IF(ISNUMBER(D167), (D167 - $B167) / $B167, "")</f>
        <v>-2.9325513196480938E-3</v>
      </c>
      <c r="F167" s="108">
        <f>IF(ISNUMBER(D167), $B172 * E167, "")</f>
        <v>-293.25513196480938</v>
      </c>
      <c r="G167" s="109">
        <v>342</v>
      </c>
      <c r="H167" s="107">
        <f>IF(ISNUMBER(G167), (G167 - $B167) / $B167, "")</f>
        <v>2.9325513196480938E-3</v>
      </c>
      <c r="I167" s="110">
        <f>IF(ISNUMBER(G167), $B172 * H167, "")</f>
        <v>293.25513196480938</v>
      </c>
      <c r="J167" s="106">
        <v>340</v>
      </c>
      <c r="K167" s="107">
        <f>IF(ISNUMBER(J167), (J167 - $B167) / $B167, "")</f>
        <v>-2.9325513196480938E-3</v>
      </c>
      <c r="L167" s="108">
        <f>IF(ISNUMBER(J167), $B172 * K167, "")</f>
        <v>-293.25513196480938</v>
      </c>
      <c r="M167" s="109">
        <v>341</v>
      </c>
      <c r="N167" s="107">
        <f>IF(ISNUMBER(M167), (M167 - $B167) / $B167, "")</f>
        <v>0</v>
      </c>
      <c r="O167" s="108">
        <f>IF(ISNUMBER(M167), $B172 * N167, "")</f>
        <v>0</v>
      </c>
      <c r="Q167" s="275"/>
      <c r="R167" s="275"/>
      <c r="S167" s="275"/>
    </row>
    <row r="168" spans="1:19" ht="17.25" thickBot="1">
      <c r="A168" s="125" t="s">
        <v>242</v>
      </c>
      <c r="B168" s="126">
        <v>610</v>
      </c>
      <c r="C168" s="77">
        <v>-1.29449838E-2</v>
      </c>
      <c r="D168" s="15">
        <v>617</v>
      </c>
      <c r="E168" s="32">
        <f t="shared" ref="E168:E171" si="90">IF(ISNUMBER(D168), (D168 - $B168) / $B168, "")</f>
        <v>1.1475409836065573E-2</v>
      </c>
      <c r="F168" s="18">
        <f>IF(ISNUMBER(D168), $B172 * E168, "")</f>
        <v>1147.5409836065573</v>
      </c>
      <c r="G168" s="31">
        <v>612</v>
      </c>
      <c r="H168" s="32">
        <f t="shared" ref="H168:H171" si="91">IF(ISNUMBER(G168), (G168 - $B168) / $B168, "")</f>
        <v>3.2786885245901639E-3</v>
      </c>
      <c r="I168" s="101">
        <f>IF(ISNUMBER(G168), $B172 * H168, "")</f>
        <v>327.86885245901641</v>
      </c>
      <c r="J168" s="15">
        <v>615</v>
      </c>
      <c r="K168" s="32">
        <f t="shared" ref="K168:K171" si="92">IF(ISNUMBER(J168), (J168 - $B168) / $B168, "")</f>
        <v>8.1967213114754103E-3</v>
      </c>
      <c r="L168" s="18">
        <f>IF(ISNUMBER(J168), $B172 * K168, "")</f>
        <v>819.67213114754099</v>
      </c>
      <c r="M168" s="31">
        <v>612</v>
      </c>
      <c r="N168" s="32">
        <f t="shared" ref="N168:N171" si="93">IF(ISNUMBER(M168), (M168 - $B168) / $B168, "")</f>
        <v>3.2786885245901639E-3</v>
      </c>
      <c r="O168" s="18">
        <f>IF(ISNUMBER(M168), $B172 * N168, "")</f>
        <v>327.86885245901641</v>
      </c>
      <c r="Q168" s="275"/>
      <c r="R168" s="275"/>
      <c r="S168" s="275"/>
    </row>
    <row r="169" spans="1:19" ht="17.25" thickBot="1">
      <c r="A169" s="125" t="s">
        <v>232</v>
      </c>
      <c r="B169" s="126">
        <v>897</v>
      </c>
      <c r="C169" s="77">
        <v>-2.9220779200000001E-2</v>
      </c>
      <c r="D169" s="15">
        <v>892</v>
      </c>
      <c r="E169" s="32">
        <f t="shared" si="90"/>
        <v>-5.5741360089186179E-3</v>
      </c>
      <c r="F169" s="18">
        <f>IF(ISNUMBER(D169), $B172 * E169, "")</f>
        <v>-557.41360089186185</v>
      </c>
      <c r="G169" s="31">
        <v>888</v>
      </c>
      <c r="H169" s="32">
        <f t="shared" si="91"/>
        <v>-1.0033444816053512E-2</v>
      </c>
      <c r="I169" s="101">
        <f>IF(ISNUMBER(G169), $B172 * H169, "")</f>
        <v>-1003.3444816053512</v>
      </c>
      <c r="J169" s="15">
        <v>891</v>
      </c>
      <c r="K169" s="32">
        <f t="shared" si="92"/>
        <v>-6.688963210702341E-3</v>
      </c>
      <c r="L169" s="18">
        <f>IF(ISNUMBER(J169), $B172 * K169, "")</f>
        <v>-668.89632107023408</v>
      </c>
      <c r="M169" s="31">
        <v>891</v>
      </c>
      <c r="N169" s="32">
        <f t="shared" si="93"/>
        <v>-6.688963210702341E-3</v>
      </c>
      <c r="O169" s="18">
        <f>IF(ISNUMBER(M169), $B172 * N169, "")</f>
        <v>-668.89632107023408</v>
      </c>
      <c r="Q169" s="275"/>
      <c r="R169" s="275"/>
      <c r="S169" s="275"/>
    </row>
    <row r="170" spans="1:19">
      <c r="A170" s="125" t="s">
        <v>228</v>
      </c>
      <c r="B170" s="126">
        <v>901</v>
      </c>
      <c r="C170" s="77">
        <v>-3.6363636400000003E-2</v>
      </c>
      <c r="D170" s="15">
        <v>894</v>
      </c>
      <c r="E170" s="32">
        <f t="shared" si="90"/>
        <v>-7.7691453940066596E-3</v>
      </c>
      <c r="F170" s="18">
        <f>IF(ISNUMBER(D170), $B172 * E170, "")</f>
        <v>-776.91453940066594</v>
      </c>
      <c r="G170" s="31">
        <v>889</v>
      </c>
      <c r="H170" s="32">
        <f t="shared" si="91"/>
        <v>-1.3318534961154272E-2</v>
      </c>
      <c r="I170" s="101">
        <f>IF(ISNUMBER(G170), $B172 * H170, "")</f>
        <v>-1331.8534961154273</v>
      </c>
      <c r="J170" s="15">
        <v>892</v>
      </c>
      <c r="K170" s="32">
        <f t="shared" si="92"/>
        <v>-9.9889012208657056E-3</v>
      </c>
      <c r="L170" s="18">
        <f>IF(ISNUMBER(J170), $B172 * K170, "")</f>
        <v>-998.89012208657061</v>
      </c>
      <c r="M170" s="31">
        <v>887</v>
      </c>
      <c r="N170" s="32">
        <f t="shared" si="93"/>
        <v>-1.5538290788013319E-2</v>
      </c>
      <c r="O170" s="18">
        <f>IF(ISNUMBER(M170), $B172 * N170, "")</f>
        <v>-1553.8290788013319</v>
      </c>
      <c r="Q170" s="297"/>
      <c r="R170" s="298"/>
      <c r="S170" s="299"/>
    </row>
    <row r="171" spans="1:19" ht="17.25" thickBot="1">
      <c r="A171" s="130" t="s">
        <v>206</v>
      </c>
      <c r="B171" s="131">
        <v>836</v>
      </c>
      <c r="C171" s="79">
        <v>-4.2382588800000003E-2</v>
      </c>
      <c r="D171" s="24">
        <v>827</v>
      </c>
      <c r="E171" s="25">
        <f t="shared" si="90"/>
        <v>-1.076555023923445E-2</v>
      </c>
      <c r="F171" s="104">
        <f>IF(ISNUMBER(D171), $B172 * E171, "")</f>
        <v>-1076.5550239234451</v>
      </c>
      <c r="G171" s="102">
        <v>821</v>
      </c>
      <c r="H171" s="25">
        <f t="shared" si="91"/>
        <v>-1.7942583732057416E-2</v>
      </c>
      <c r="I171" s="103">
        <f>IF(ISNUMBER(G171), $B172 * H171, "")</f>
        <v>-1794.2583732057417</v>
      </c>
      <c r="J171" s="24">
        <v>819</v>
      </c>
      <c r="K171" s="25">
        <f t="shared" si="92"/>
        <v>-2.033492822966507E-2</v>
      </c>
      <c r="L171" s="104">
        <f>IF(ISNUMBER(J171), $B172 * K171, "")</f>
        <v>-2033.492822966507</v>
      </c>
      <c r="M171" s="102">
        <v>816</v>
      </c>
      <c r="N171" s="25">
        <f t="shared" si="93"/>
        <v>-2.3923444976076555E-2</v>
      </c>
      <c r="O171" s="104">
        <f>IF(ISNUMBER(M171), $B172 * N171, "")</f>
        <v>-2392.3444976076553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6.1480992204302127E-4</v>
      </c>
      <c r="F172" s="28">
        <f>SUM(F152:F171)</f>
        <v>1229.6198440860428</v>
      </c>
      <c r="G172" s="26" t="s">
        <v>271</v>
      </c>
      <c r="H172" s="27">
        <f>IF(COUNT(H152:H171), SUM(H152:H171) / COUNT(H152:H171), 0)</f>
        <v>6.0071538808437967E-3</v>
      </c>
      <c r="I172" s="28">
        <f>SUM(I152:I171)</f>
        <v>12014.307761687596</v>
      </c>
      <c r="J172" s="26" t="s">
        <v>271</v>
      </c>
      <c r="K172" s="27">
        <f>IF(COUNT(K152:K171), SUM(K152:K171) / COUNT(K152:K171), 0)</f>
        <v>1.9826962875379536E-2</v>
      </c>
      <c r="L172" s="28">
        <f>SUM(L152:L171)</f>
        <v>39653.925750759066</v>
      </c>
      <c r="M172" s="26" t="s">
        <v>271</v>
      </c>
      <c r="N172" s="27">
        <f>IF(COUNT(N152:N171), SUM(N152:N171) / COUNT(N152:N171), 0)</f>
        <v>1.1830223845871169E-2</v>
      </c>
      <c r="O172" s="28">
        <f>SUM(O152:O171)</f>
        <v>23660.447691742338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17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2021-09-16(목) 오전 00:00</v>
      </c>
      <c r="C177" s="313"/>
      <c r="D177" s="272" t="str">
        <f>TEXT($G$1, "[$-ko-KR]yyyy-mm-dd(ddd) ") &amp; "오후 14:00"</f>
        <v>2021-09-16(목) 오후 14:00</v>
      </c>
      <c r="E177" s="273"/>
      <c r="F177" s="274"/>
      <c r="G177" s="272" t="str">
        <f>TEXT($G$1, "[$-ko-KR]yyyy-mm-dd(ddd) ") &amp; "오후 19:00"</f>
        <v>2021-09-16(목) 오후 19:00</v>
      </c>
      <c r="H177" s="273"/>
      <c r="I177" s="274"/>
      <c r="J177" s="272" t="str">
        <f>TEXT($G$1, "[$-ko-KR]yyyy-mm-dd(ddd) ") &amp; "오후 21:00"</f>
        <v>2021-09-16(목) 오후 21:00</v>
      </c>
      <c r="K177" s="273"/>
      <c r="L177" s="274"/>
      <c r="M177" s="272" t="str">
        <f>TEXT($G$1+1, "[$-ko-KR]yyyy-mm-dd(ddd) ") &amp; "오전 00:00"</f>
        <v>2021-09-17(금)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8" t="s">
        <v>58</v>
      </c>
      <c r="H178" s="219" t="s">
        <v>268</v>
      </c>
      <c r="I178" s="22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158</v>
      </c>
      <c r="B179" s="124">
        <v>35530</v>
      </c>
      <c r="C179" s="76">
        <v>-7.5418993999999996E-3</v>
      </c>
      <c r="D179" s="13">
        <v>38480</v>
      </c>
      <c r="E179" s="14">
        <f>IF(ISNUMBER(D179), (D179 - $B179) / $B179, "")</f>
        <v>8.3028426681677453E-2</v>
      </c>
      <c r="F179" s="16">
        <f>IF(ISNUMBER(D179), $B199 * E179, "")</f>
        <v>8302.8426681677447</v>
      </c>
      <c r="G179" s="29">
        <v>38140</v>
      </c>
      <c r="H179" s="14">
        <f>IF(ISNUMBER(G179), (G179 - $B179) / $B179, "")</f>
        <v>7.3459048691246837E-2</v>
      </c>
      <c r="I179" s="100">
        <f>IF(ISNUMBER(G179), $B199 * H179, "")</f>
        <v>7345.9048691246835</v>
      </c>
      <c r="J179" s="13">
        <v>37620</v>
      </c>
      <c r="K179" s="14">
        <f>IF(ISNUMBER(J179), (J179 - $B179) / $B179, "")</f>
        <v>5.8823529411764705E-2</v>
      </c>
      <c r="L179" s="16">
        <f>IF(ISNUMBER(J179), $B199 * K179, "")</f>
        <v>5882.3529411764703</v>
      </c>
      <c r="M179" s="29">
        <v>37160</v>
      </c>
      <c r="N179" s="14">
        <f>IF(ISNUMBER(M179), (M179 - $B179) / $B179, "")</f>
        <v>4.5876723895299745E-2</v>
      </c>
      <c r="O179" s="16">
        <f>IF(ISNUMBER(M179), $B199 * N179, "")</f>
        <v>4587.6723895299747</v>
      </c>
      <c r="Q179" s="270"/>
      <c r="R179" s="270"/>
      <c r="S179" s="270"/>
    </row>
    <row r="180" spans="1:19" ht="17.25" thickBot="1">
      <c r="A180" s="125" t="s">
        <v>63</v>
      </c>
      <c r="B180" s="126">
        <v>62210</v>
      </c>
      <c r="C180" s="77">
        <v>-7.8149919999999998E-3</v>
      </c>
      <c r="D180" s="15">
        <v>62200</v>
      </c>
      <c r="E180" s="32">
        <f t="shared" ref="E180:E183" si="94">IF(ISNUMBER(D180), (D180 - $B180) / $B180, "")</f>
        <v>-1.6074586079408456E-4</v>
      </c>
      <c r="F180" s="18">
        <f>IF(ISNUMBER(D180), $B199 * E180, "")</f>
        <v>-16.074586079408455</v>
      </c>
      <c r="G180" s="31">
        <v>61680</v>
      </c>
      <c r="H180" s="32">
        <f t="shared" ref="H180:H183" si="95">IF(ISNUMBER(G180), (G180 - $B180) / $B180, "")</f>
        <v>-8.5195306220864821E-3</v>
      </c>
      <c r="I180" s="101">
        <f>IF(ISNUMBER(G180), $B199 * H180, "")</f>
        <v>-851.95306220864825</v>
      </c>
      <c r="J180" s="15">
        <v>61640</v>
      </c>
      <c r="K180" s="32">
        <f t="shared" ref="K180:K183" si="96">IF(ISNUMBER(J180), (J180 - $B180) / $B180, "")</f>
        <v>-9.1625140652628195E-3</v>
      </c>
      <c r="L180" s="18">
        <f>IF(ISNUMBER(J180), $B199 * K180, "")</f>
        <v>-916.25140652628193</v>
      </c>
      <c r="M180" s="31">
        <v>61200</v>
      </c>
      <c r="N180" s="32">
        <f t="shared" ref="N180:N183" si="97">IF(ISNUMBER(M180), (M180 - $B180) / $B180, "")</f>
        <v>-1.623533194020254E-2</v>
      </c>
      <c r="O180" s="18">
        <f>IF(ISNUMBER(M180), $B199 * N180, "")</f>
        <v>-1623.5331940202539</v>
      </c>
      <c r="Q180" s="270"/>
      <c r="R180" s="270"/>
      <c r="S180" s="270"/>
    </row>
    <row r="181" spans="1:19" ht="17.25" thickBot="1">
      <c r="A181" s="125" t="s">
        <v>250</v>
      </c>
      <c r="B181" s="126">
        <v>111</v>
      </c>
      <c r="C181" s="77">
        <v>-8.9285713999999999E-3</v>
      </c>
      <c r="D181" s="15">
        <v>116</v>
      </c>
      <c r="E181" s="32">
        <f t="shared" si="94"/>
        <v>4.5045045045045043E-2</v>
      </c>
      <c r="F181" s="18">
        <f>IF(ISNUMBER(D181), $B199 * E181, "")</f>
        <v>4504.5045045045044</v>
      </c>
      <c r="G181" s="31">
        <v>116</v>
      </c>
      <c r="H181" s="32">
        <f t="shared" si="95"/>
        <v>4.5045045045045043E-2</v>
      </c>
      <c r="I181" s="101">
        <f>IF(ISNUMBER(G181), $B199 * H181, "")</f>
        <v>4504.5045045045044</v>
      </c>
      <c r="J181" s="15">
        <v>117</v>
      </c>
      <c r="K181" s="32">
        <f t="shared" si="96"/>
        <v>5.4054054054054057E-2</v>
      </c>
      <c r="L181" s="18">
        <f>IF(ISNUMBER(J181), $B199 * K181, "")</f>
        <v>5405.4054054054059</v>
      </c>
      <c r="M181" s="31">
        <v>116</v>
      </c>
      <c r="N181" s="32">
        <f t="shared" si="97"/>
        <v>4.5045045045045043E-2</v>
      </c>
      <c r="O181" s="18">
        <f>IF(ISNUMBER(M181), $B199 * N181, "")</f>
        <v>4504.5045045045044</v>
      </c>
      <c r="Q181" s="275"/>
      <c r="R181" s="275"/>
      <c r="S181" s="275"/>
    </row>
    <row r="182" spans="1:19" ht="17.25" thickBot="1">
      <c r="A182" s="125" t="s">
        <v>178</v>
      </c>
      <c r="B182" s="126">
        <v>19.899999999999999</v>
      </c>
      <c r="C182" s="77">
        <v>-9.9502488000000004E-3</v>
      </c>
      <c r="D182" s="15">
        <v>19.8</v>
      </c>
      <c r="E182" s="32">
        <f t="shared" si="94"/>
        <v>-5.0251256281405969E-3</v>
      </c>
      <c r="F182" s="18">
        <f>IF(ISNUMBER(D182), $B199 * E182, "")</f>
        <v>-502.51256281405966</v>
      </c>
      <c r="G182" s="31">
        <v>19.8</v>
      </c>
      <c r="H182" s="32">
        <f t="shared" si="95"/>
        <v>-5.0251256281405969E-3</v>
      </c>
      <c r="I182" s="101">
        <f>IF(ISNUMBER(G182), $B199 * H182, "")</f>
        <v>-502.51256281405966</v>
      </c>
      <c r="J182" s="15">
        <v>19.8</v>
      </c>
      <c r="K182" s="32">
        <f t="shared" si="96"/>
        <v>-5.0251256281405969E-3</v>
      </c>
      <c r="L182" s="18">
        <f>IF(ISNUMBER(J182), $B199 * K182, "")</f>
        <v>-502.51256281405966</v>
      </c>
      <c r="M182" s="31">
        <v>19.8</v>
      </c>
      <c r="N182" s="32">
        <f t="shared" si="97"/>
        <v>-5.0251256281405969E-3</v>
      </c>
      <c r="O182" s="18">
        <f>IF(ISNUMBER(M182), $B199 * N182, "")</f>
        <v>-502.51256281405966</v>
      </c>
      <c r="Q182" s="275"/>
      <c r="R182" s="275"/>
      <c r="S182" s="275"/>
    </row>
    <row r="183" spans="1:19" ht="17.25" thickBot="1">
      <c r="A183" s="127" t="s">
        <v>114</v>
      </c>
      <c r="B183" s="128">
        <v>940</v>
      </c>
      <c r="C183" s="78">
        <v>-1.05263158E-2</v>
      </c>
      <c r="D183" s="20">
        <v>947</v>
      </c>
      <c r="E183" s="21">
        <f t="shared" si="94"/>
        <v>7.4468085106382982E-3</v>
      </c>
      <c r="F183" s="22">
        <f>IF(ISNUMBER(D183), $B199 * E183, "")</f>
        <v>744.68085106382978</v>
      </c>
      <c r="G183" s="30">
        <v>950</v>
      </c>
      <c r="H183" s="21">
        <f t="shared" si="95"/>
        <v>1.0638297872340425E-2</v>
      </c>
      <c r="I183" s="105">
        <f>IF(ISNUMBER(G183), $B199 * H183, "")</f>
        <v>1063.8297872340424</v>
      </c>
      <c r="J183" s="20">
        <v>953</v>
      </c>
      <c r="K183" s="21">
        <f t="shared" si="96"/>
        <v>1.3829787234042552E-2</v>
      </c>
      <c r="L183" s="22">
        <f>IF(ISNUMBER(J183), $B199 * K183, "")</f>
        <v>1382.9787234042553</v>
      </c>
      <c r="M183" s="30">
        <v>941</v>
      </c>
      <c r="N183" s="21">
        <f t="shared" si="97"/>
        <v>1.0638297872340426E-3</v>
      </c>
      <c r="O183" s="22">
        <f>IF(ISNUMBER(M183), $B199 * N183, "")</f>
        <v>106.38297872340426</v>
      </c>
      <c r="Q183" s="275"/>
      <c r="R183" s="275"/>
      <c r="S183" s="275"/>
    </row>
    <row r="184" spans="1:19" ht="17.25" thickBot="1">
      <c r="A184" s="125" t="s">
        <v>230</v>
      </c>
      <c r="B184" s="129">
        <v>341</v>
      </c>
      <c r="C184" s="80">
        <v>-1.15942029E-2</v>
      </c>
      <c r="D184" s="106">
        <v>340</v>
      </c>
      <c r="E184" s="107">
        <f>IF(ISNUMBER(D184), (D184 - $B184) / $B184, "")</f>
        <v>-2.9325513196480938E-3</v>
      </c>
      <c r="F184" s="108">
        <f>IF(ISNUMBER(D184), $B199 * E184, "")</f>
        <v>-293.25513196480938</v>
      </c>
      <c r="G184" s="109">
        <v>342</v>
      </c>
      <c r="H184" s="107">
        <f>IF(ISNUMBER(G184), (G184 - $B184) / $B184, "")</f>
        <v>2.9325513196480938E-3</v>
      </c>
      <c r="I184" s="110">
        <f>IF(ISNUMBER(G184), $B199 * H184, "")</f>
        <v>293.25513196480938</v>
      </c>
      <c r="J184" s="106">
        <v>340</v>
      </c>
      <c r="K184" s="107">
        <f>IF(ISNUMBER(J184), (J184 - $B184) / $B184, "")</f>
        <v>-2.9325513196480938E-3</v>
      </c>
      <c r="L184" s="108">
        <f>IF(ISNUMBER(J184), $B199 * K184, "")</f>
        <v>-293.25513196480938</v>
      </c>
      <c r="M184" s="109">
        <v>341</v>
      </c>
      <c r="N184" s="107">
        <f>IF(ISNUMBER(M184), (M184 - $B184) / $B184, "")</f>
        <v>0</v>
      </c>
      <c r="O184" s="108">
        <f>IF(ISNUMBER(M184), $B199 * N184, "")</f>
        <v>0</v>
      </c>
      <c r="Q184" s="275"/>
      <c r="R184" s="275"/>
      <c r="S184" s="275"/>
    </row>
    <row r="185" spans="1:19" ht="17.25" thickBot="1">
      <c r="A185" s="125" t="s">
        <v>104</v>
      </c>
      <c r="B185" s="126">
        <v>1265</v>
      </c>
      <c r="C185" s="77">
        <v>-1.171875E-2</v>
      </c>
      <c r="D185" s="15">
        <v>1365</v>
      </c>
      <c r="E185" s="32">
        <f t="shared" ref="E185:E188" si="98">IF(ISNUMBER(D185), (D185 - $B185) / $B185, "")</f>
        <v>7.9051383399209488E-2</v>
      </c>
      <c r="F185" s="18">
        <f>IF(ISNUMBER(D185), $B199 * E185, "")</f>
        <v>7905.138339920949</v>
      </c>
      <c r="G185" s="31">
        <v>1365</v>
      </c>
      <c r="H185" s="32">
        <f t="shared" ref="H185:H188" si="99">IF(ISNUMBER(G185), (G185 - $B185) / $B185, "")</f>
        <v>7.9051383399209488E-2</v>
      </c>
      <c r="I185" s="101">
        <f>IF(ISNUMBER(G185), $B199 * H185, "")</f>
        <v>7905.138339920949</v>
      </c>
      <c r="J185" s="15">
        <v>1430</v>
      </c>
      <c r="K185" s="32">
        <f t="shared" ref="K185:K188" si="100">IF(ISNUMBER(J185), (J185 - $B185) / $B185, "")</f>
        <v>0.13043478260869565</v>
      </c>
      <c r="L185" s="18">
        <f>IF(ISNUMBER(J185), $B199 * K185, "")</f>
        <v>13043.478260869564</v>
      </c>
      <c r="M185" s="31">
        <v>1435</v>
      </c>
      <c r="N185" s="32">
        <f t="shared" ref="N185:N188" si="101">IF(ISNUMBER(M185), (M185 - $B185) / $B185, "")</f>
        <v>0.13438735177865613</v>
      </c>
      <c r="O185" s="18">
        <f>IF(ISNUMBER(M185), $B199 * N185, "")</f>
        <v>13438.735177865612</v>
      </c>
      <c r="Q185" s="275"/>
      <c r="R185" s="275"/>
      <c r="S185" s="275"/>
    </row>
    <row r="186" spans="1:19" ht="17.25" thickBot="1">
      <c r="A186" s="125" t="s">
        <v>242</v>
      </c>
      <c r="B186" s="126">
        <v>610</v>
      </c>
      <c r="C186" s="77">
        <v>-1.29449838E-2</v>
      </c>
      <c r="D186" s="15">
        <v>617</v>
      </c>
      <c r="E186" s="32">
        <f t="shared" si="98"/>
        <v>1.1475409836065573E-2</v>
      </c>
      <c r="F186" s="18">
        <f>IF(ISNUMBER(D186), $B199 * E186, "")</f>
        <v>1147.5409836065573</v>
      </c>
      <c r="G186" s="31">
        <v>612</v>
      </c>
      <c r="H186" s="32">
        <f t="shared" si="99"/>
        <v>3.2786885245901639E-3</v>
      </c>
      <c r="I186" s="101">
        <f>IF(ISNUMBER(G186), $B199 * H186, "")</f>
        <v>327.86885245901641</v>
      </c>
      <c r="J186" s="15">
        <v>615</v>
      </c>
      <c r="K186" s="32">
        <f t="shared" si="100"/>
        <v>8.1967213114754103E-3</v>
      </c>
      <c r="L186" s="18">
        <f>IF(ISNUMBER(J186), $B199 * K186, "")</f>
        <v>819.67213114754099</v>
      </c>
      <c r="M186" s="31">
        <v>612</v>
      </c>
      <c r="N186" s="32">
        <f t="shared" si="101"/>
        <v>3.2786885245901639E-3</v>
      </c>
      <c r="O186" s="18">
        <f>IF(ISNUMBER(M186), $B199 * N186, "")</f>
        <v>327.86885245901641</v>
      </c>
      <c r="Q186" s="275"/>
      <c r="R186" s="275"/>
      <c r="S186" s="275"/>
    </row>
    <row r="187" spans="1:19" ht="17.25" thickBot="1">
      <c r="A187" s="125" t="s">
        <v>72</v>
      </c>
      <c r="B187" s="126">
        <v>27.9</v>
      </c>
      <c r="C187" s="77">
        <v>-1.4134275599999999E-2</v>
      </c>
      <c r="D187" s="15">
        <v>28.1</v>
      </c>
      <c r="E187" s="32">
        <f t="shared" si="98"/>
        <v>7.1684587813621095E-3</v>
      </c>
      <c r="F187" s="18">
        <f>IF(ISNUMBER(D187), $B199 * E187, "")</f>
        <v>716.8458781362109</v>
      </c>
      <c r="G187" s="31">
        <v>27.8</v>
      </c>
      <c r="H187" s="32">
        <f t="shared" si="99"/>
        <v>-3.5842293906809273E-3</v>
      </c>
      <c r="I187" s="101">
        <f>IF(ISNUMBER(G187), $B199 * H187, "")</f>
        <v>-358.42293906809272</v>
      </c>
      <c r="J187" s="15">
        <v>28.1</v>
      </c>
      <c r="K187" s="32">
        <f t="shared" si="100"/>
        <v>7.1684587813621095E-3</v>
      </c>
      <c r="L187" s="18">
        <f>IF(ISNUMBER(J187), $B199 * K187, "")</f>
        <v>716.8458781362109</v>
      </c>
      <c r="M187" s="31">
        <v>27.7</v>
      </c>
      <c r="N187" s="32">
        <f t="shared" si="101"/>
        <v>-7.168458781361982E-3</v>
      </c>
      <c r="O187" s="18">
        <f>IF(ISNUMBER(M187), $B199 * N187, "")</f>
        <v>-716.84587813619817</v>
      </c>
      <c r="Q187" s="33"/>
      <c r="R187" s="33"/>
    </row>
    <row r="188" spans="1:19" ht="17.25" thickBot="1">
      <c r="A188" s="130" t="s">
        <v>182</v>
      </c>
      <c r="B188" s="131">
        <v>70550</v>
      </c>
      <c r="C188" s="79">
        <v>-1.6724738699999998E-2</v>
      </c>
      <c r="D188" s="24">
        <v>70430</v>
      </c>
      <c r="E188" s="25">
        <f t="shared" si="98"/>
        <v>-1.700921332388377E-3</v>
      </c>
      <c r="F188" s="104">
        <f>IF(ISNUMBER(D188), $B199 * E188, "")</f>
        <v>-170.0921332388377</v>
      </c>
      <c r="G188" s="102">
        <v>70300</v>
      </c>
      <c r="H188" s="25">
        <f t="shared" si="99"/>
        <v>-3.5435861091424521E-3</v>
      </c>
      <c r="I188" s="103">
        <f>IF(ISNUMBER(G188), $B199 * H188, "")</f>
        <v>-354.35861091424522</v>
      </c>
      <c r="J188" s="24">
        <v>70360</v>
      </c>
      <c r="K188" s="25">
        <f t="shared" si="100"/>
        <v>-2.6931254429482638E-3</v>
      </c>
      <c r="L188" s="104">
        <f>IF(ISNUMBER(J188), $B199 * K188, "")</f>
        <v>-269.31254429482635</v>
      </c>
      <c r="M188" s="102">
        <v>70250</v>
      </c>
      <c r="N188" s="25">
        <f t="shared" si="101"/>
        <v>-4.2523033309709423E-3</v>
      </c>
      <c r="O188" s="104">
        <f>IF(ISNUMBER(M188), $B199 * N188, "")</f>
        <v>-425.23033309709422</v>
      </c>
      <c r="Q188" s="284"/>
      <c r="R188" s="285"/>
      <c r="S188" s="286"/>
    </row>
    <row r="189" spans="1:19">
      <c r="A189" s="123" t="s">
        <v>142</v>
      </c>
      <c r="B189" s="124">
        <v>12010</v>
      </c>
      <c r="C189" s="76">
        <v>-1.95918367E-2</v>
      </c>
      <c r="D189" s="13">
        <v>11840</v>
      </c>
      <c r="E189" s="14">
        <f>IF(ISNUMBER(D189), (D189 - $B189) / $B189, "")</f>
        <v>-1.4154870940882597E-2</v>
      </c>
      <c r="F189" s="16">
        <f>IF(ISNUMBER(D189), $B199 * E189, "")</f>
        <v>-1415.4870940882597</v>
      </c>
      <c r="G189" s="29">
        <v>11770</v>
      </c>
      <c r="H189" s="14">
        <f>IF(ISNUMBER(G189), (G189 - $B189) / $B189, "")</f>
        <v>-1.9983347210657785E-2</v>
      </c>
      <c r="I189" s="100">
        <f>IF(ISNUMBER(G189), $B199 * H189, "")</f>
        <v>-1998.3347210657785</v>
      </c>
      <c r="J189" s="13">
        <v>11790</v>
      </c>
      <c r="K189" s="14">
        <f>IF(ISNUMBER(J189), (J189 - $B189) / $B189, "")</f>
        <v>-1.8318068276436304E-2</v>
      </c>
      <c r="L189" s="16">
        <f>IF(ISNUMBER(J189), $B199 * K189, "")</f>
        <v>-1831.8068276436304</v>
      </c>
      <c r="M189" s="29">
        <v>11740</v>
      </c>
      <c r="N189" s="14">
        <f>IF(ISNUMBER(M189), (M189 - $B189) / $B189, "")</f>
        <v>-2.2481265611990008E-2</v>
      </c>
      <c r="O189" s="16">
        <f>IF(ISNUMBER(M189), $B199 * N189, "")</f>
        <v>-2248.1265611990007</v>
      </c>
      <c r="Q189" s="287"/>
      <c r="R189" s="288"/>
      <c r="S189" s="289"/>
    </row>
    <row r="190" spans="1:19" ht="17.25" thickBot="1">
      <c r="A190" s="125" t="s">
        <v>140</v>
      </c>
      <c r="B190" s="126">
        <v>10530</v>
      </c>
      <c r="C190" s="77">
        <v>-2.5000000000000001E-2</v>
      </c>
      <c r="D190" s="15">
        <v>10580</v>
      </c>
      <c r="E190" s="32">
        <f t="shared" ref="E190:E193" si="102">IF(ISNUMBER(D190), (D190 - $B190) / $B190, "")</f>
        <v>4.7483380816714148E-3</v>
      </c>
      <c r="F190" s="18">
        <f>IF(ISNUMBER(D190), $B199 * E190, "")</f>
        <v>474.83380816714146</v>
      </c>
      <c r="G190" s="31">
        <v>10490</v>
      </c>
      <c r="H190" s="32">
        <f t="shared" ref="H190:H193" si="103">IF(ISNUMBER(G190), (G190 - $B190) / $B190, "")</f>
        <v>-3.7986704653371322E-3</v>
      </c>
      <c r="I190" s="101">
        <f>IF(ISNUMBER(G190), $B199 * H190, "")</f>
        <v>-379.86704653371322</v>
      </c>
      <c r="J190" s="15">
        <v>10490</v>
      </c>
      <c r="K190" s="32">
        <f t="shared" ref="K190:K193" si="104">IF(ISNUMBER(J190), (J190 - $B190) / $B190, "")</f>
        <v>-3.7986704653371322E-3</v>
      </c>
      <c r="L190" s="18">
        <f>IF(ISNUMBER(J190), $B199 * K190, "")</f>
        <v>-379.86704653371322</v>
      </c>
      <c r="M190" s="31">
        <v>10350</v>
      </c>
      <c r="N190" s="32">
        <f t="shared" ref="N190:N193" si="105">IF(ISNUMBER(M190), (M190 - $B190) / $B190, "")</f>
        <v>-1.7094017094017096E-2</v>
      </c>
      <c r="O190" s="18">
        <f>IF(ISNUMBER(M190), $B199 * N190, "")</f>
        <v>-1709.4017094017095</v>
      </c>
      <c r="Q190" s="290"/>
      <c r="R190" s="291"/>
      <c r="S190" s="292"/>
    </row>
    <row r="191" spans="1:19" ht="17.25" thickBot="1">
      <c r="A191" s="125" t="s">
        <v>168</v>
      </c>
      <c r="B191" s="126">
        <v>1840</v>
      </c>
      <c r="C191" s="77">
        <v>-2.9023746699999999E-2</v>
      </c>
      <c r="D191" s="15">
        <v>1815</v>
      </c>
      <c r="E191" s="32">
        <f t="shared" si="102"/>
        <v>-1.358695652173913E-2</v>
      </c>
      <c r="F191" s="18">
        <f>IF(ISNUMBER(D191), $B199 * E191, "")</f>
        <v>-1358.695652173913</v>
      </c>
      <c r="G191" s="31">
        <v>1800</v>
      </c>
      <c r="H191" s="32">
        <f t="shared" si="103"/>
        <v>-2.1739130434782608E-2</v>
      </c>
      <c r="I191" s="101">
        <f>IF(ISNUMBER(G191), $B199 * H191, "")</f>
        <v>-2173.913043478261</v>
      </c>
      <c r="J191" s="15">
        <v>1815</v>
      </c>
      <c r="K191" s="32">
        <f t="shared" si="104"/>
        <v>-1.358695652173913E-2</v>
      </c>
      <c r="L191" s="18">
        <f>IF(ISNUMBER(J191), $B199 * K191, "")</f>
        <v>-1358.695652173913</v>
      </c>
      <c r="M191" s="31">
        <v>1805</v>
      </c>
      <c r="N191" s="32">
        <f t="shared" si="105"/>
        <v>-1.9021739130434784E-2</v>
      </c>
      <c r="O191" s="18">
        <f>IF(ISNUMBER(M191), $B199 * N191, "")</f>
        <v>-1902.1739130434785</v>
      </c>
      <c r="Q191" s="275"/>
      <c r="R191" s="275"/>
      <c r="S191" s="275"/>
    </row>
    <row r="192" spans="1:19" ht="17.25" thickBot="1">
      <c r="A192" s="125" t="s">
        <v>232</v>
      </c>
      <c r="B192" s="126">
        <v>897</v>
      </c>
      <c r="C192" s="77">
        <v>-2.9220779200000001E-2</v>
      </c>
      <c r="D192" s="15">
        <v>892</v>
      </c>
      <c r="E192" s="32">
        <f t="shared" si="102"/>
        <v>-5.5741360089186179E-3</v>
      </c>
      <c r="F192" s="18">
        <f>IF(ISNUMBER(D192), $B199 * E192, "")</f>
        <v>-557.41360089186185</v>
      </c>
      <c r="G192" s="31">
        <v>888</v>
      </c>
      <c r="H192" s="32">
        <f t="shared" si="103"/>
        <v>-1.0033444816053512E-2</v>
      </c>
      <c r="I192" s="101">
        <f>IF(ISNUMBER(G192), $B199 * H192, "")</f>
        <v>-1003.3444816053512</v>
      </c>
      <c r="J192" s="15">
        <v>891</v>
      </c>
      <c r="K192" s="32">
        <f t="shared" si="104"/>
        <v>-6.688963210702341E-3</v>
      </c>
      <c r="L192" s="18">
        <f>IF(ISNUMBER(J192), $B199 * K192, "")</f>
        <v>-668.89632107023408</v>
      </c>
      <c r="M192" s="31">
        <v>891</v>
      </c>
      <c r="N192" s="32">
        <f t="shared" si="105"/>
        <v>-6.688963210702341E-3</v>
      </c>
      <c r="O192" s="18">
        <f>IF(ISNUMBER(M192), $B199 * N192, "")</f>
        <v>-668.89632107023408</v>
      </c>
      <c r="Q192" s="270"/>
      <c r="R192" s="270"/>
      <c r="S192" s="270"/>
    </row>
    <row r="193" spans="1:19" ht="17.25" thickBot="1">
      <c r="A193" s="127" t="s">
        <v>212</v>
      </c>
      <c r="B193" s="128">
        <v>1440</v>
      </c>
      <c r="C193" s="78">
        <v>-3.0303030299999999E-2</v>
      </c>
      <c r="D193" s="20">
        <v>1440</v>
      </c>
      <c r="E193" s="21">
        <f t="shared" si="102"/>
        <v>0</v>
      </c>
      <c r="F193" s="22">
        <f>IF(ISNUMBER(D193), $B199 * E193, "")</f>
        <v>0</v>
      </c>
      <c r="G193" s="30">
        <v>1430</v>
      </c>
      <c r="H193" s="21">
        <f t="shared" si="103"/>
        <v>-6.9444444444444441E-3</v>
      </c>
      <c r="I193" s="105">
        <f>IF(ISNUMBER(G193), $B199 * H193, "")</f>
        <v>-694.44444444444446</v>
      </c>
      <c r="J193" s="20">
        <v>1455</v>
      </c>
      <c r="K193" s="21">
        <f t="shared" si="104"/>
        <v>1.0416666666666666E-2</v>
      </c>
      <c r="L193" s="22">
        <f>IF(ISNUMBER(J193), $B199 * K193, "")</f>
        <v>1041.6666666666665</v>
      </c>
      <c r="M193" s="30">
        <v>1450</v>
      </c>
      <c r="N193" s="21">
        <f t="shared" si="105"/>
        <v>6.9444444444444441E-3</v>
      </c>
      <c r="O193" s="22">
        <f>IF(ISNUMBER(M193), $B199 * N193, "")</f>
        <v>694.44444444444446</v>
      </c>
      <c r="Q193" s="270"/>
      <c r="R193" s="270"/>
      <c r="S193" s="270"/>
    </row>
    <row r="194" spans="1:19" ht="17.25" thickBot="1">
      <c r="A194" s="125" t="s">
        <v>74</v>
      </c>
      <c r="B194" s="129">
        <v>39570</v>
      </c>
      <c r="C194" s="80">
        <v>-3.5818713500000002E-2</v>
      </c>
      <c r="D194" s="106">
        <v>38640</v>
      </c>
      <c r="E194" s="107">
        <f>IF(ISNUMBER(D194), (D194 - $B194) / $B194, "")</f>
        <v>-2.3502653525398029E-2</v>
      </c>
      <c r="F194" s="108">
        <f>IF(ISNUMBER(D194), $B199 * E194, "")</f>
        <v>-2350.2653525398027</v>
      </c>
      <c r="G194" s="109">
        <v>39970</v>
      </c>
      <c r="H194" s="107">
        <f>IF(ISNUMBER(G194), (G194 - $B194) / $B194, "")</f>
        <v>1.0108668182966895E-2</v>
      </c>
      <c r="I194" s="110">
        <f>IF(ISNUMBER(G194), $B199 * H194, "")</f>
        <v>1010.8668182966894</v>
      </c>
      <c r="J194" s="106">
        <v>40410</v>
      </c>
      <c r="K194" s="107">
        <f>IF(ISNUMBER(J194), (J194 - $B194) / $B194, "")</f>
        <v>2.1228203184230479E-2</v>
      </c>
      <c r="L194" s="108">
        <f>IF(ISNUMBER(J194), $B199 * K194, "")</f>
        <v>2122.8203184230479</v>
      </c>
      <c r="M194" s="109">
        <v>39120</v>
      </c>
      <c r="N194" s="107">
        <f>IF(ISNUMBER(M194), (M194 - $B194) / $B194, "")</f>
        <v>-1.1372251705837756E-2</v>
      </c>
      <c r="O194" s="108">
        <f>IF(ISNUMBER(M194), $B199 * N194, "")</f>
        <v>-1137.2251705837757</v>
      </c>
      <c r="Q194" s="275"/>
      <c r="R194" s="275"/>
      <c r="S194" s="275"/>
    </row>
    <row r="195" spans="1:19" ht="17.25" thickBot="1">
      <c r="A195" s="125" t="s">
        <v>228</v>
      </c>
      <c r="B195" s="126">
        <v>901</v>
      </c>
      <c r="C195" s="77">
        <v>-3.6363636400000003E-2</v>
      </c>
      <c r="D195" s="15">
        <v>894</v>
      </c>
      <c r="E195" s="32">
        <f t="shared" ref="E195:E198" si="106">IF(ISNUMBER(D195), (D195 - $B195) / $B195, "")</f>
        <v>-7.7691453940066596E-3</v>
      </c>
      <c r="F195" s="18">
        <f>IF(ISNUMBER(D195), $B199 * E195, "")</f>
        <v>-776.91453940066594</v>
      </c>
      <c r="G195" s="31">
        <v>889</v>
      </c>
      <c r="H195" s="32">
        <f t="shared" ref="H195:H198" si="107">IF(ISNUMBER(G195), (G195 - $B195) / $B195, "")</f>
        <v>-1.3318534961154272E-2</v>
      </c>
      <c r="I195" s="101">
        <f>IF(ISNUMBER(G195), $B199 * H195, "")</f>
        <v>-1331.8534961154273</v>
      </c>
      <c r="J195" s="15">
        <v>892</v>
      </c>
      <c r="K195" s="32">
        <f t="shared" ref="K195:K198" si="108">IF(ISNUMBER(J195), (J195 - $B195) / $B195, "")</f>
        <v>-9.9889012208657056E-3</v>
      </c>
      <c r="L195" s="18">
        <f>IF(ISNUMBER(J195), $B199 * K195, "")</f>
        <v>-998.89012208657061</v>
      </c>
      <c r="M195" s="31">
        <v>887</v>
      </c>
      <c r="N195" s="32">
        <f t="shared" ref="N195:N198" si="109">IF(ISNUMBER(M195), (M195 - $B195) / $B195, "")</f>
        <v>-1.5538290788013319E-2</v>
      </c>
      <c r="O195" s="18">
        <f>IF(ISNUMBER(M195), $B199 * N195, "")</f>
        <v>-1553.8290788013319</v>
      </c>
      <c r="Q195" s="275"/>
      <c r="R195" s="275"/>
      <c r="S195" s="275"/>
    </row>
    <row r="196" spans="1:19" ht="17.25" thickBot="1">
      <c r="A196" s="125" t="s">
        <v>134</v>
      </c>
      <c r="B196" s="126">
        <v>43240</v>
      </c>
      <c r="C196" s="77">
        <v>-3.8256227800000001E-2</v>
      </c>
      <c r="D196" s="15">
        <v>42690</v>
      </c>
      <c r="E196" s="32">
        <f t="shared" si="106"/>
        <v>-1.2719703977798334E-2</v>
      </c>
      <c r="F196" s="18">
        <f>IF(ISNUMBER(D196), $B199 * E196, "")</f>
        <v>-1271.9703977798333</v>
      </c>
      <c r="G196" s="31">
        <v>42460</v>
      </c>
      <c r="H196" s="32">
        <f t="shared" si="107"/>
        <v>-1.8038852913968548E-2</v>
      </c>
      <c r="I196" s="101">
        <f>IF(ISNUMBER(G196), $B199 * H196, "")</f>
        <v>-1803.8852913968549</v>
      </c>
      <c r="J196" s="15">
        <v>42450</v>
      </c>
      <c r="K196" s="32">
        <f t="shared" si="108"/>
        <v>-1.8270120259019425E-2</v>
      </c>
      <c r="L196" s="18">
        <f>IF(ISNUMBER(J196), $B199 * K196, "")</f>
        <v>-1827.0120259019425</v>
      </c>
      <c r="M196" s="31">
        <v>41400</v>
      </c>
      <c r="N196" s="32">
        <f t="shared" si="109"/>
        <v>-4.2553191489361701E-2</v>
      </c>
      <c r="O196" s="18">
        <f>IF(ISNUMBER(M196), $B199 * N196, "")</f>
        <v>-4255.3191489361698</v>
      </c>
      <c r="Q196" s="275"/>
      <c r="R196" s="275"/>
      <c r="S196" s="275"/>
    </row>
    <row r="197" spans="1:19">
      <c r="A197" s="125" t="s">
        <v>198</v>
      </c>
      <c r="B197" s="126">
        <v>26120</v>
      </c>
      <c r="C197" s="77">
        <v>-3.8645565E-2</v>
      </c>
      <c r="D197" s="15">
        <v>25520</v>
      </c>
      <c r="E197" s="32">
        <f t="shared" si="106"/>
        <v>-2.2970903522205207E-2</v>
      </c>
      <c r="F197" s="18">
        <f>IF(ISNUMBER(D197), $B199 * E197, "")</f>
        <v>-2297.0903522205208</v>
      </c>
      <c r="G197" s="31">
        <v>25310</v>
      </c>
      <c r="H197" s="32">
        <f t="shared" si="107"/>
        <v>-3.1010719754977028E-2</v>
      </c>
      <c r="I197" s="101">
        <f>IF(ISNUMBER(G197), $B199 * H197, "")</f>
        <v>-3101.0719754977026</v>
      </c>
      <c r="J197" s="15">
        <v>25420</v>
      </c>
      <c r="K197" s="32">
        <f t="shared" si="108"/>
        <v>-2.679938744257274E-2</v>
      </c>
      <c r="L197" s="18">
        <f>IF(ISNUMBER(J197), $B199 * K197, "")</f>
        <v>-2679.9387442572738</v>
      </c>
      <c r="M197" s="31">
        <v>25280</v>
      </c>
      <c r="N197" s="32">
        <f t="shared" si="109"/>
        <v>-3.2159264931087291E-2</v>
      </c>
      <c r="O197" s="18">
        <f>IF(ISNUMBER(M197), $B199 * N197, "")</f>
        <v>-3215.9264931087291</v>
      </c>
      <c r="Q197" s="297"/>
      <c r="R197" s="298"/>
      <c r="S197" s="299"/>
    </row>
    <row r="198" spans="1:19" ht="17.25" thickBot="1">
      <c r="A198" s="130" t="s">
        <v>206</v>
      </c>
      <c r="B198" s="131">
        <v>836</v>
      </c>
      <c r="C198" s="79">
        <v>-4.2382588800000003E-2</v>
      </c>
      <c r="D198" s="24">
        <v>827</v>
      </c>
      <c r="E198" s="25">
        <f t="shared" si="106"/>
        <v>-1.076555023923445E-2</v>
      </c>
      <c r="F198" s="104">
        <f>IF(ISNUMBER(D198), $B199 * E198, "")</f>
        <v>-1076.5550239234451</v>
      </c>
      <c r="G198" s="102">
        <v>821</v>
      </c>
      <c r="H198" s="25">
        <f t="shared" si="107"/>
        <v>-1.7942583732057416E-2</v>
      </c>
      <c r="I198" s="103">
        <f>IF(ISNUMBER(G198), $B199 * H198, "")</f>
        <v>-1794.2583732057417</v>
      </c>
      <c r="J198" s="24">
        <v>819</v>
      </c>
      <c r="K198" s="25">
        <f t="shared" si="108"/>
        <v>-2.033492822966507E-2</v>
      </c>
      <c r="L198" s="104">
        <f>IF(ISNUMBER(J198), $B199 * K198, "")</f>
        <v>-2033.492822966507</v>
      </c>
      <c r="M198" s="102">
        <v>816</v>
      </c>
      <c r="N198" s="25">
        <f t="shared" si="109"/>
        <v>-2.3923444976076555E-2</v>
      </c>
      <c r="O198" s="104">
        <f>IF(ISNUMBER(M198), $B199 * N198, "")</f>
        <v>-2392.3444976076553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5.8550303032257568E-3</v>
      </c>
      <c r="F199" s="28">
        <f>SUM(F179:F198)</f>
        <v>11710.060606451518</v>
      </c>
      <c r="G199" s="26" t="s">
        <v>271</v>
      </c>
      <c r="H199" s="27">
        <f>IF(COUNT(H179:H198), SUM(H179:H198) / COUNT(H179:H198), 0)</f>
        <v>3.0515741275781863E-3</v>
      </c>
      <c r="I199" s="28">
        <f>SUM(I179:I198)</f>
        <v>6103.1482551563786</v>
      </c>
      <c r="J199" s="26" t="s">
        <v>271</v>
      </c>
      <c r="K199" s="27">
        <f>IF(COUNT(K179:K198), SUM(K179:K198) / COUNT(K179:K198), 0)</f>
        <v>8.3276445584977016E-3</v>
      </c>
      <c r="L199" s="28">
        <f>SUM(L179:L198)</f>
        <v>16655.289116995402</v>
      </c>
      <c r="M199" s="26" t="s">
        <v>271</v>
      </c>
      <c r="N199" s="27">
        <f>IF(COUNT(N179:N198), SUM(N179:N198) / COUNT(N179:N198), 0)</f>
        <v>6.5412174285363225E-4</v>
      </c>
      <c r="O199" s="28">
        <f>SUM(O179:O198)</f>
        <v>1308.2434857072667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898E6-B461-41DB-ACA6-85A1B39523B4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44456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-49,229 KRW (-2.46%)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-11,425 KRW (-0.71%)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-5,674 KRW (-0.28%)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-9,503 KRW (-0.48%)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21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2021-09-17(금) 오전 00:00</v>
      </c>
      <c r="C15" s="316"/>
      <c r="D15" s="272" t="str">
        <f>TEXT($G$1, "[$-ko-KR]yyyy-mm-dd(ddd) ") &amp; "오후 14:00"</f>
        <v>2021-09-17(금) 오후 14:00</v>
      </c>
      <c r="E15" s="273"/>
      <c r="F15" s="274"/>
      <c r="G15" s="272" t="str">
        <f>TEXT($G$1, "[$-ko-KR]yyyy-mm-dd(ddd) ") &amp; "오후 19:00"</f>
        <v>2021-09-17(금) 오후 19:00</v>
      </c>
      <c r="H15" s="273"/>
      <c r="I15" s="274"/>
      <c r="J15" s="272" t="str">
        <f>TEXT($G$1, "[$-ko-KR]yyyy-mm-dd(ddd) ") &amp; "오후 21:00"</f>
        <v>2021-09-17(금) 오후 21:00</v>
      </c>
      <c r="K15" s="273"/>
      <c r="L15" s="274"/>
      <c r="M15" s="272" t="str">
        <f>TEXT($G$1+1, "[$-ko-KR]yyyy-mm-dd(ddd) ") &amp; "오전 00:00"</f>
        <v>2021-09-18(토)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21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2021-09-17(금) 오전 00:00</v>
      </c>
      <c r="C42" s="313"/>
      <c r="D42" s="272" t="str">
        <f>TEXT($G$1, "[$-ko-KR]yyyy-mm-dd(ddd) ") &amp; "오후 14:00"</f>
        <v>2021-09-17(금) 오후 14:00</v>
      </c>
      <c r="E42" s="273"/>
      <c r="F42" s="274"/>
      <c r="G42" s="272" t="str">
        <f>TEXT($G$1, "[$-ko-KR]yyyy-mm-dd(ddd) ") &amp; "오후 19:00"</f>
        <v>2021-09-17(금) 오후 19:00</v>
      </c>
      <c r="H42" s="273"/>
      <c r="I42" s="274"/>
      <c r="J42" s="272" t="str">
        <f>TEXT($G$1, "[$-ko-KR]yyyy-mm-dd(ddd) ") &amp; "오후 21:00"</f>
        <v>2021-09-17(금) 오후 21:00</v>
      </c>
      <c r="K42" s="273"/>
      <c r="L42" s="274"/>
      <c r="M42" s="272" t="str">
        <f>TEXT($G$1+1, "[$-ko-KR]yyyy-mm-dd(ddd) ") &amp; "오전 00:00"</f>
        <v>2021-09-18(토)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2" t="s">
        <v>58</v>
      </c>
      <c r="H43" s="223" t="s">
        <v>268</v>
      </c>
      <c r="I43" s="22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188</v>
      </c>
      <c r="B44" s="124">
        <v>15.8</v>
      </c>
      <c r="C44" s="76">
        <v>5.3333333300000001E-2</v>
      </c>
      <c r="D44" s="13">
        <v>15.7</v>
      </c>
      <c r="E44" s="14">
        <f>IF(ISNUMBER(D44), (D44 - $B44) / $B44, "")</f>
        <v>-6.3291139240507222E-3</v>
      </c>
      <c r="F44" s="16">
        <f>IF(ISNUMBER(D44), $B64 * E44, "")</f>
        <v>-632.91139240507221</v>
      </c>
      <c r="G44" s="29">
        <v>15.5</v>
      </c>
      <c r="H44" s="14">
        <f>IF(ISNUMBER(G44), (G44 - $B44) / $B44, "")</f>
        <v>-1.8987341772151944E-2</v>
      </c>
      <c r="I44" s="100">
        <f>IF(ISNUMBER(G44), $B64 * H44, "")</f>
        <v>-1898.7341772151944</v>
      </c>
      <c r="J44" s="13">
        <v>15.4</v>
      </c>
      <c r="K44" s="14">
        <f>IF(ISNUMBER(J44), (J44 - $B44) / $B44, "")</f>
        <v>-2.5316455696202552E-2</v>
      </c>
      <c r="L44" s="16">
        <f>IF(ISNUMBER(J44), $B64 * K44, "")</f>
        <v>-2531.6455696202552</v>
      </c>
      <c r="M44" s="29">
        <v>15.6</v>
      </c>
      <c r="N44" s="14">
        <f>IF(ISNUMBER(M44), (M44 - $B44) / $B44, "")</f>
        <v>-1.2658227848101333E-2</v>
      </c>
      <c r="O44" s="16">
        <f>IF(ISNUMBER(M44), $B64 * N44, "")</f>
        <v>-1265.8227848101333</v>
      </c>
      <c r="Q44" s="270"/>
      <c r="R44" s="270"/>
      <c r="S44" s="270"/>
    </row>
    <row r="45" spans="1:19" ht="17.25" customHeight="1" thickBot="1">
      <c r="A45" s="125" t="s">
        <v>210</v>
      </c>
      <c r="B45" s="126">
        <v>15.9</v>
      </c>
      <c r="C45" s="77">
        <v>3.9215686299999997E-2</v>
      </c>
      <c r="D45" s="15">
        <v>15.7</v>
      </c>
      <c r="E45" s="32">
        <f t="shared" ref="E45:E48" si="14">IF(ISNUMBER(D45), (D45 - $B45) / $B45, "")</f>
        <v>-1.2578616352201324E-2</v>
      </c>
      <c r="F45" s="18">
        <f>IF(ISNUMBER(D45), $B64 * E45, "")</f>
        <v>-1257.8616352201325</v>
      </c>
      <c r="G45" s="31">
        <v>15.7</v>
      </c>
      <c r="H45" s="32">
        <f t="shared" ref="H45:H48" si="15">IF(ISNUMBER(G45), (G45 - $B45) / $B45, "")</f>
        <v>-1.2578616352201324E-2</v>
      </c>
      <c r="I45" s="101">
        <f>IF(ISNUMBER(G45), $B64 * H45, "")</f>
        <v>-1257.8616352201325</v>
      </c>
      <c r="J45" s="15">
        <v>15.7</v>
      </c>
      <c r="K45" s="32">
        <f t="shared" ref="K45:K48" si="16">IF(ISNUMBER(J45), (J45 - $B45) / $B45, "")</f>
        <v>-1.2578616352201324E-2</v>
      </c>
      <c r="L45" s="18">
        <f>IF(ISNUMBER(J45), $B64 * K45, "")</f>
        <v>-1257.8616352201325</v>
      </c>
      <c r="M45" s="31">
        <v>15.6</v>
      </c>
      <c r="N45" s="32">
        <f t="shared" ref="N45:N48" si="17">IF(ISNUMBER(M45), (M45 - $B45) / $B45, "")</f>
        <v>-1.8867924528301931E-2</v>
      </c>
      <c r="O45" s="18">
        <f>IF(ISNUMBER(M45), $B64 * N45, "")</f>
        <v>-1886.792452830193</v>
      </c>
      <c r="Q45" s="270"/>
      <c r="R45" s="270"/>
      <c r="S45" s="270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19.100000000000001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-5.2356020942409117E-3</v>
      </c>
      <c r="I46" s="101">
        <f>IF(ISNUMBER(G46), $B64 * H46, "")</f>
        <v>-523.56020942409123</v>
      </c>
      <c r="J46" s="15">
        <v>18.7</v>
      </c>
      <c r="K46" s="32">
        <f t="shared" si="16"/>
        <v>-2.094240837696346E-2</v>
      </c>
      <c r="L46" s="18">
        <f>IF(ISNUMBER(J46), $B64 * K46, "")</f>
        <v>-2094.2408376963458</v>
      </c>
      <c r="M46" s="31">
        <v>18.8</v>
      </c>
      <c r="N46" s="32">
        <f t="shared" si="17"/>
        <v>-1.570680628272255E-2</v>
      </c>
      <c r="O46" s="18">
        <f>IF(ISNUMBER(M46), $B64 * N46, "")</f>
        <v>-1570.680628272255</v>
      </c>
      <c r="Q46" s="275"/>
      <c r="R46" s="275"/>
      <c r="S46" s="275"/>
    </row>
    <row r="47" spans="1:19" ht="17.25" customHeight="1" thickBot="1">
      <c r="A47" s="125" t="s">
        <v>216</v>
      </c>
      <c r="B47" s="126">
        <v>11.8</v>
      </c>
      <c r="C47" s="77">
        <v>1.7241379300000002E-2</v>
      </c>
      <c r="D47" s="15">
        <v>11.9</v>
      </c>
      <c r="E47" s="32">
        <f t="shared" si="14"/>
        <v>8.4745762711864094E-3</v>
      </c>
      <c r="F47" s="18">
        <f>IF(ISNUMBER(D47), $B64 * E47, "")</f>
        <v>847.45762711864097</v>
      </c>
      <c r="G47" s="31">
        <v>11.7</v>
      </c>
      <c r="H47" s="32">
        <f t="shared" si="15"/>
        <v>-8.4745762711865603E-3</v>
      </c>
      <c r="I47" s="101">
        <f>IF(ISNUMBER(G47), $B64 * H47, "")</f>
        <v>-847.45762711865598</v>
      </c>
      <c r="J47" s="15">
        <v>11.7</v>
      </c>
      <c r="K47" s="32">
        <f t="shared" si="16"/>
        <v>-8.4745762711865603E-3</v>
      </c>
      <c r="L47" s="18">
        <f>IF(ISNUMBER(J47), $B64 * K47, "")</f>
        <v>-847.45762711865598</v>
      </c>
      <c r="M47" s="31">
        <v>11.7</v>
      </c>
      <c r="N47" s="32">
        <f t="shared" si="17"/>
        <v>-8.4745762711865603E-3</v>
      </c>
      <c r="O47" s="18">
        <f>IF(ISNUMBER(M47), $B64 * N47, "")</f>
        <v>-847.45762711865598</v>
      </c>
      <c r="Q47" s="275"/>
      <c r="R47" s="275"/>
      <c r="S47" s="275"/>
    </row>
    <row r="48" spans="1:19" ht="17.25" customHeight="1" thickBot="1">
      <c r="A48" s="127" t="s">
        <v>240</v>
      </c>
      <c r="B48" s="128">
        <v>72.400000000000006</v>
      </c>
      <c r="C48" s="78">
        <v>-6.8587105999999998E-3</v>
      </c>
      <c r="D48" s="20">
        <v>73.900000000000006</v>
      </c>
      <c r="E48" s="21">
        <f t="shared" si="14"/>
        <v>2.0718232044198894E-2</v>
      </c>
      <c r="F48" s="22">
        <f>IF(ISNUMBER(D48), $B64 * E48, "")</f>
        <v>2071.8232044198894</v>
      </c>
      <c r="G48" s="30">
        <v>74.5</v>
      </c>
      <c r="H48" s="21">
        <f t="shared" si="15"/>
        <v>2.9005524861878372E-2</v>
      </c>
      <c r="I48" s="105">
        <f>IF(ISNUMBER(G48), $B64 * H48, "")</f>
        <v>2900.5524861878371</v>
      </c>
      <c r="J48" s="20">
        <v>74</v>
      </c>
      <c r="K48" s="21">
        <f t="shared" si="16"/>
        <v>2.2099447513812074E-2</v>
      </c>
      <c r="L48" s="22">
        <f>IF(ISNUMBER(J48), $B64 * K48, "")</f>
        <v>2209.9447513812074</v>
      </c>
      <c r="M48" s="30">
        <v>75.099999999999994</v>
      </c>
      <c r="N48" s="21">
        <f t="shared" si="17"/>
        <v>3.7292817679557853E-2</v>
      </c>
      <c r="O48" s="22">
        <f>IF(ISNUMBER(M48), $B64 * N48, "")</f>
        <v>3729.2817679557852</v>
      </c>
      <c r="Q48" s="275"/>
      <c r="R48" s="275"/>
      <c r="S48" s="275"/>
    </row>
    <row r="49" spans="1:19" ht="17.25" customHeight="1" thickBot="1">
      <c r="A49" s="125" t="s">
        <v>150</v>
      </c>
      <c r="B49" s="129">
        <v>13.5</v>
      </c>
      <c r="C49" s="80">
        <v>-7.3529412000000001E-3</v>
      </c>
      <c r="D49" s="106">
        <v>13.7</v>
      </c>
      <c r="E49" s="107">
        <f>IF(ISNUMBER(D49), (D49 - $B49) / $B49, "")</f>
        <v>1.4814814814814762E-2</v>
      </c>
      <c r="F49" s="108">
        <f>IF(ISNUMBER(D49), $B64 * E49, "")</f>
        <v>1481.4814814814761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13.3</v>
      </c>
      <c r="K49" s="107">
        <f>IF(ISNUMBER(J49), (J49 - $B49) / $B49, "")</f>
        <v>-1.4814814814814762E-2</v>
      </c>
      <c r="L49" s="108">
        <f>IF(ISNUMBER(J49), $B64 * K49, "")</f>
        <v>-1481.4814814814761</v>
      </c>
      <c r="M49" s="109">
        <v>13.4</v>
      </c>
      <c r="N49" s="107">
        <f>IF(ISNUMBER(M49), (M49 - $B49) / $B49, "")</f>
        <v>-7.4074074074073808E-3</v>
      </c>
      <c r="O49" s="108">
        <f>IF(ISNUMBER(M49), $B64 * N49, "")</f>
        <v>-740.74074074073803</v>
      </c>
      <c r="Q49" s="275"/>
      <c r="R49" s="275"/>
      <c r="S49" s="275"/>
    </row>
    <row r="50" spans="1:19" ht="17.25" customHeight="1" thickBot="1">
      <c r="A50" s="125" t="s">
        <v>72</v>
      </c>
      <c r="B50" s="126">
        <v>27.7</v>
      </c>
      <c r="C50" s="77">
        <v>-1.4234875399999999E-2</v>
      </c>
      <c r="D50" s="15">
        <v>27.7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27.4</v>
      </c>
      <c r="H50" s="32">
        <f t="shared" ref="H50:H53" si="19">IF(ISNUMBER(G50), (G50 - $B50) / $B50, "")</f>
        <v>-1.0830324909747318E-2</v>
      </c>
      <c r="I50" s="101">
        <f>IF(ISNUMBER(G50), $B64 * H50, "")</f>
        <v>-1083.0324909747319</v>
      </c>
      <c r="J50" s="15">
        <v>27.4</v>
      </c>
      <c r="K50" s="32">
        <f t="shared" ref="K50:K53" si="20">IF(ISNUMBER(J50), (J50 - $B50) / $B50, "")</f>
        <v>-1.0830324909747318E-2</v>
      </c>
      <c r="L50" s="18">
        <f>IF(ISNUMBER(J50), $B64 * K50, "")</f>
        <v>-1083.0324909747319</v>
      </c>
      <c r="M50" s="31">
        <v>27.3</v>
      </c>
      <c r="N50" s="32">
        <f t="shared" ref="N50:N53" si="21">IF(ISNUMBER(M50), (M50 - $B50) / $B50, "")</f>
        <v>-1.4440433212996338E-2</v>
      </c>
      <c r="O50" s="18">
        <f>IF(ISNUMBER(M50), $B64 * N50, "")</f>
        <v>-1444.0433212996338</v>
      </c>
      <c r="Q50" s="275"/>
      <c r="R50" s="275"/>
      <c r="S50" s="275"/>
    </row>
    <row r="51" spans="1:19" ht="17.25" customHeight="1" thickBot="1">
      <c r="A51" s="125" t="s">
        <v>98</v>
      </c>
      <c r="B51" s="126">
        <v>4.83</v>
      </c>
      <c r="C51" s="77">
        <v>-1.42857143E-2</v>
      </c>
      <c r="D51" s="15">
        <v>4.87</v>
      </c>
      <c r="E51" s="32">
        <f t="shared" si="18"/>
        <v>8.2815734989648108E-3</v>
      </c>
      <c r="F51" s="18">
        <f>IF(ISNUMBER(D51), $B64 * E51, "")</f>
        <v>828.15734989648104</v>
      </c>
      <c r="G51" s="31">
        <v>4.78</v>
      </c>
      <c r="H51" s="32">
        <f t="shared" si="19"/>
        <v>-1.0351966873705968E-2</v>
      </c>
      <c r="I51" s="101">
        <f>IF(ISNUMBER(G51), $B64 * H51, "")</f>
        <v>-1035.1966873705967</v>
      </c>
      <c r="J51" s="15">
        <v>4.76</v>
      </c>
      <c r="K51" s="32">
        <f t="shared" si="20"/>
        <v>-1.4492753623188465E-2</v>
      </c>
      <c r="L51" s="18">
        <f>IF(ISNUMBER(J51), $B64 * K51, "")</f>
        <v>-1449.2753623188464</v>
      </c>
      <c r="M51" s="31">
        <v>4.7699999999999996</v>
      </c>
      <c r="N51" s="32">
        <f t="shared" si="21"/>
        <v>-1.2422360248447308E-2</v>
      </c>
      <c r="O51" s="18">
        <f>IF(ISNUMBER(M51), $B64 * N51, "")</f>
        <v>-1242.2360248447308</v>
      </c>
      <c r="Q51" s="275"/>
      <c r="R51" s="275"/>
      <c r="S51" s="275"/>
    </row>
    <row r="52" spans="1:19" ht="17.25" customHeight="1" thickBot="1">
      <c r="A52" s="125" t="s">
        <v>234</v>
      </c>
      <c r="B52" s="126">
        <v>87.5</v>
      </c>
      <c r="C52" s="77">
        <v>-1.4639639600000001E-2</v>
      </c>
      <c r="D52" s="15">
        <v>88</v>
      </c>
      <c r="E52" s="32">
        <f t="shared" si="18"/>
        <v>5.7142857142857143E-3</v>
      </c>
      <c r="F52" s="18">
        <f>IF(ISNUMBER(D52), $B64 * E52, "")</f>
        <v>571.42857142857144</v>
      </c>
      <c r="G52" s="31">
        <v>87.4</v>
      </c>
      <c r="H52" s="32">
        <f t="shared" si="19"/>
        <v>-1.1428571428570779E-3</v>
      </c>
      <c r="I52" s="101">
        <f>IF(ISNUMBER(G52), $B64 * H52, "")</f>
        <v>-114.28571428570778</v>
      </c>
      <c r="J52" s="15">
        <v>86.9</v>
      </c>
      <c r="K52" s="32">
        <f t="shared" si="20"/>
        <v>-6.8571428571427926E-3</v>
      </c>
      <c r="L52" s="18">
        <f>IF(ISNUMBER(J52), $B64 * K52, "")</f>
        <v>-685.7142857142793</v>
      </c>
      <c r="M52" s="31">
        <v>87.1</v>
      </c>
      <c r="N52" s="32">
        <f t="shared" si="21"/>
        <v>-4.5714285714286368E-3</v>
      </c>
      <c r="O52" s="18">
        <f>IF(ISNUMBER(M52), $B64 * N52, "")</f>
        <v>-457.1428571428637</v>
      </c>
      <c r="Q52" s="33"/>
      <c r="R52" s="33"/>
    </row>
    <row r="53" spans="1:19" ht="17.25" customHeight="1" thickBot="1">
      <c r="A53" s="130" t="s">
        <v>204</v>
      </c>
      <c r="B53" s="131">
        <v>17.100000000000001</v>
      </c>
      <c r="C53" s="79">
        <v>-1.7241379300000002E-2</v>
      </c>
      <c r="D53" s="24">
        <v>17.100000000000001</v>
      </c>
      <c r="E53" s="25">
        <f t="shared" si="18"/>
        <v>0</v>
      </c>
      <c r="F53" s="104">
        <f>IF(ISNUMBER(D53), $B64 * E53, "")</f>
        <v>0</v>
      </c>
      <c r="G53" s="102">
        <v>17</v>
      </c>
      <c r="H53" s="25">
        <f t="shared" si="19"/>
        <v>-5.8479532163743519E-3</v>
      </c>
      <c r="I53" s="103">
        <f>IF(ISNUMBER(G53), $B64 * H53, "")</f>
        <v>-584.79532163743522</v>
      </c>
      <c r="J53" s="24">
        <v>17.100000000000001</v>
      </c>
      <c r="K53" s="25">
        <f t="shared" si="20"/>
        <v>0</v>
      </c>
      <c r="L53" s="104">
        <f>IF(ISNUMBER(J53), $B64 * K53, "")</f>
        <v>0</v>
      </c>
      <c r="M53" s="102">
        <v>17</v>
      </c>
      <c r="N53" s="25">
        <f t="shared" si="21"/>
        <v>-5.8479532163743519E-3</v>
      </c>
      <c r="O53" s="104">
        <f>IF(ISNUMBER(M53), $B64 * N53, "")</f>
        <v>-584.79532163743522</v>
      </c>
      <c r="Q53" s="284"/>
      <c r="R53" s="285"/>
      <c r="S53" s="286"/>
    </row>
    <row r="54" spans="1:19" ht="17.25" customHeight="1">
      <c r="A54" s="123" t="s">
        <v>148</v>
      </c>
      <c r="B54" s="124">
        <v>22.6</v>
      </c>
      <c r="C54" s="76">
        <v>-1.73913043E-2</v>
      </c>
      <c r="D54" s="13">
        <v>22.6</v>
      </c>
      <c r="E54" s="14">
        <f>IF(ISNUMBER(D54), (D54 - $B54) / $B54, "")</f>
        <v>0</v>
      </c>
      <c r="F54" s="16">
        <f>IF(ISNUMBER(D54), $B64 * E54, "")</f>
        <v>0</v>
      </c>
      <c r="G54" s="29">
        <v>22.1</v>
      </c>
      <c r="H54" s="14">
        <f>IF(ISNUMBER(G54), (G54 - $B54) / $B54, "")</f>
        <v>-2.2123893805309734E-2</v>
      </c>
      <c r="I54" s="100">
        <f>IF(ISNUMBER(G54), $B64 * H54, "")</f>
        <v>-2212.3893805309735</v>
      </c>
      <c r="J54" s="13">
        <v>22.1</v>
      </c>
      <c r="K54" s="14">
        <f>IF(ISNUMBER(J54), (J54 - $B54) / $B54, "")</f>
        <v>-2.2123893805309734E-2</v>
      </c>
      <c r="L54" s="16">
        <f>IF(ISNUMBER(J54), $B64 * K54, "")</f>
        <v>-2212.3893805309735</v>
      </c>
      <c r="M54" s="29">
        <v>22.2</v>
      </c>
      <c r="N54" s="14">
        <f>IF(ISNUMBER(M54), (M54 - $B54) / $B54, "")</f>
        <v>-1.7699115044247881E-2</v>
      </c>
      <c r="O54" s="16">
        <f>IF(ISNUMBER(M54), $B64 * N54, "")</f>
        <v>-1769.9115044247881</v>
      </c>
      <c r="Q54" s="287"/>
      <c r="R54" s="288"/>
      <c r="S54" s="289"/>
    </row>
    <row r="55" spans="1:19" ht="17.25" customHeight="1" thickBot="1">
      <c r="A55" s="125" t="s">
        <v>178</v>
      </c>
      <c r="B55" s="126">
        <v>19.8</v>
      </c>
      <c r="C55" s="77">
        <v>-1.9801980199999999E-2</v>
      </c>
      <c r="D55" s="15">
        <v>19.8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19.600000000000001</v>
      </c>
      <c r="H55" s="32">
        <f t="shared" ref="H55:H58" si="23">IF(ISNUMBER(G55), (G55 - $B55) / $B55, "")</f>
        <v>-1.0101010101010065E-2</v>
      </c>
      <c r="I55" s="101">
        <f>IF(ISNUMBER(G55), $B64 * H55, "")</f>
        <v>-1010.1010101010065</v>
      </c>
      <c r="J55" s="15">
        <v>19.600000000000001</v>
      </c>
      <c r="K55" s="32">
        <f t="shared" ref="K55:K58" si="24">IF(ISNUMBER(J55), (J55 - $B55) / $B55, "")</f>
        <v>-1.0101010101010065E-2</v>
      </c>
      <c r="L55" s="18">
        <f>IF(ISNUMBER(J55), $B64 * K55, "")</f>
        <v>-1010.1010101010065</v>
      </c>
      <c r="M55" s="31">
        <v>19.600000000000001</v>
      </c>
      <c r="N55" s="32">
        <f t="shared" ref="N55:N58" si="25">IF(ISNUMBER(M55), (M55 - $B55) / $B55, "")</f>
        <v>-1.0101010101010065E-2</v>
      </c>
      <c r="O55" s="18">
        <f>IF(ISNUMBER(M55), $B64 * N55, "")</f>
        <v>-1010.1010101010065</v>
      </c>
      <c r="Q55" s="290"/>
      <c r="R55" s="291"/>
      <c r="S55" s="292"/>
    </row>
    <row r="56" spans="1:19" ht="17.25" customHeight="1" thickBot="1">
      <c r="A56" s="125" t="s">
        <v>202</v>
      </c>
      <c r="B56" s="126">
        <v>88.7</v>
      </c>
      <c r="C56" s="77">
        <v>-2.0971302399999999E-2</v>
      </c>
      <c r="D56" s="15">
        <v>89.4</v>
      </c>
      <c r="E56" s="32">
        <f t="shared" si="22"/>
        <v>7.8917700112739898E-3</v>
      </c>
      <c r="F56" s="18">
        <f>IF(ISNUMBER(D56), $B64 * E56, "")</f>
        <v>789.17700112739897</v>
      </c>
      <c r="G56" s="31">
        <v>88.5</v>
      </c>
      <c r="H56" s="32">
        <f t="shared" si="23"/>
        <v>-2.2547914317925912E-3</v>
      </c>
      <c r="I56" s="101">
        <f>IF(ISNUMBER(G56), $B64 * H56, "")</f>
        <v>-225.47914317925913</v>
      </c>
      <c r="J56" s="15">
        <v>87.7</v>
      </c>
      <c r="K56" s="32">
        <f t="shared" si="24"/>
        <v>-1.1273957158962795E-2</v>
      </c>
      <c r="L56" s="18">
        <f>IF(ISNUMBER(J56), $B64 * K56, "")</f>
        <v>-1127.3957158962796</v>
      </c>
      <c r="M56" s="31">
        <v>88.4</v>
      </c>
      <c r="N56" s="32">
        <f t="shared" si="25"/>
        <v>-3.3821871476888065E-3</v>
      </c>
      <c r="O56" s="18">
        <f>IF(ISNUMBER(M56), $B64 * N56, "")</f>
        <v>-338.21871476888066</v>
      </c>
      <c r="Q56" s="275"/>
      <c r="R56" s="275"/>
      <c r="S56" s="275"/>
    </row>
    <row r="57" spans="1:19" ht="17.25" customHeight="1" thickBot="1">
      <c r="A57" s="125" t="s">
        <v>208</v>
      </c>
      <c r="B57" s="126">
        <v>15</v>
      </c>
      <c r="C57" s="77">
        <v>-3.2258064500000003E-2</v>
      </c>
      <c r="D57" s="15">
        <v>15.3</v>
      </c>
      <c r="E57" s="32">
        <f t="shared" si="22"/>
        <v>2.0000000000000049E-2</v>
      </c>
      <c r="F57" s="18">
        <f>IF(ISNUMBER(D57), $B64 * E57, "")</f>
        <v>2000.000000000005</v>
      </c>
      <c r="G57" s="31">
        <v>14.9</v>
      </c>
      <c r="H57" s="32">
        <f t="shared" si="23"/>
        <v>-6.6666666666666428E-3</v>
      </c>
      <c r="I57" s="101">
        <f>IF(ISNUMBER(G57), $B64 * H57, "")</f>
        <v>-666.66666666666424</v>
      </c>
      <c r="J57" s="15">
        <v>14.8</v>
      </c>
      <c r="K57" s="32">
        <f t="shared" si="24"/>
        <v>-1.3333333333333286E-2</v>
      </c>
      <c r="L57" s="18">
        <f>IF(ISNUMBER(J57), $B64 * K57, "")</f>
        <v>-1333.3333333333285</v>
      </c>
      <c r="M57" s="31">
        <v>14.8</v>
      </c>
      <c r="N57" s="32">
        <f t="shared" si="25"/>
        <v>-1.3333333333333286E-2</v>
      </c>
      <c r="O57" s="18">
        <f>IF(ISNUMBER(M57), $B64 * N57, "")</f>
        <v>-1333.3333333333285</v>
      </c>
      <c r="Q57" s="270"/>
      <c r="R57" s="270"/>
      <c r="S57" s="270"/>
    </row>
    <row r="58" spans="1:19" ht="17.25" customHeight="1" thickBot="1">
      <c r="A58" s="127" t="s">
        <v>122</v>
      </c>
      <c r="B58" s="128">
        <v>40.4</v>
      </c>
      <c r="C58" s="78">
        <v>-3.3492822999999998E-2</v>
      </c>
      <c r="D58" s="20">
        <v>41</v>
      </c>
      <c r="E58" s="21">
        <f t="shared" si="22"/>
        <v>1.4851485148514887E-2</v>
      </c>
      <c r="F58" s="22">
        <f>IF(ISNUMBER(D58), $B64 * E58, "")</f>
        <v>1485.1485148514887</v>
      </c>
      <c r="G58" s="30">
        <v>41.3</v>
      </c>
      <c r="H58" s="21">
        <f t="shared" si="23"/>
        <v>2.2277227722772242E-2</v>
      </c>
      <c r="I58" s="105">
        <f>IF(ISNUMBER(G58), $B64 * H58, "")</f>
        <v>2227.7227722772241</v>
      </c>
      <c r="J58" s="20">
        <v>40.9</v>
      </c>
      <c r="K58" s="21">
        <f t="shared" si="24"/>
        <v>1.2376237623762377E-2</v>
      </c>
      <c r="L58" s="22">
        <f>IF(ISNUMBER(J58), $B64 * K58, "")</f>
        <v>1237.6237623762377</v>
      </c>
      <c r="M58" s="30">
        <v>41.7</v>
      </c>
      <c r="N58" s="21">
        <f t="shared" si="25"/>
        <v>3.2178217821782283E-2</v>
      </c>
      <c r="O58" s="22">
        <f>IF(ISNUMBER(M58), $B64 * N58, "")</f>
        <v>3217.8217821782282</v>
      </c>
      <c r="Q58" s="270"/>
      <c r="R58" s="270"/>
      <c r="S58" s="270"/>
    </row>
    <row r="59" spans="1:19" ht="17.25" customHeight="1" thickBot="1">
      <c r="A59" s="125" t="s">
        <v>65</v>
      </c>
      <c r="B59" s="129">
        <v>87.6</v>
      </c>
      <c r="C59" s="80">
        <v>-7.2033898299999996E-2</v>
      </c>
      <c r="D59" s="106">
        <v>84.5</v>
      </c>
      <c r="E59" s="107">
        <f>IF(ISNUMBER(D59), (D59 - $B59) / $B59, "")</f>
        <v>-3.5388127853881214E-2</v>
      </c>
      <c r="F59" s="108">
        <f>IF(ISNUMBER(D59), $B64 * E59, "")</f>
        <v>-3538.8127853881215</v>
      </c>
      <c r="G59" s="109">
        <v>82.9</v>
      </c>
      <c r="H59" s="107">
        <f>IF(ISNUMBER(G59), (G59 - $B59) / $B59, "")</f>
        <v>-5.3652968036529552E-2</v>
      </c>
      <c r="I59" s="110">
        <f>IF(ISNUMBER(G59), $B64 * H59, "")</f>
        <v>-5365.2968036529555</v>
      </c>
      <c r="J59" s="106">
        <v>83.1</v>
      </c>
      <c r="K59" s="107">
        <f>IF(ISNUMBER(J59), (J59 - $B59) / $B59, "")</f>
        <v>-5.1369863013698634E-2</v>
      </c>
      <c r="L59" s="108">
        <f>IF(ISNUMBER(J59), $B64 * K59, "")</f>
        <v>-5136.9863013698632</v>
      </c>
      <c r="M59" s="109">
        <v>84.2</v>
      </c>
      <c r="N59" s="107">
        <f>IF(ISNUMBER(M59), (M59 - $B59) / $B59, "")</f>
        <v>-3.8812785388127762E-2</v>
      </c>
      <c r="O59" s="108">
        <f>IF(ISNUMBER(M59), $B64 * N59, "")</f>
        <v>-3881.2785388127763</v>
      </c>
      <c r="Q59" s="275"/>
      <c r="R59" s="275"/>
      <c r="S59" s="27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2.9031799608191414E-3</v>
      </c>
      <c r="F64" s="28">
        <f>SUM(F44:F63)</f>
        <v>4645.0879373106263</v>
      </c>
      <c r="G64" s="26" t="s">
        <v>271</v>
      </c>
      <c r="H64" s="27">
        <f>IF(COUNT(H44:H63), SUM(H44:H63) / COUNT(H44:H63), 0)</f>
        <v>-7.7733264685331755E-3</v>
      </c>
      <c r="I64" s="28">
        <f>SUM(I44:I63)</f>
        <v>-12437.322349653081</v>
      </c>
      <c r="J64" s="26" t="s">
        <v>271</v>
      </c>
      <c r="K64" s="27">
        <f>IF(COUNT(K44:K63), SUM(K44:K63) / COUNT(K44:K63), 0)</f>
        <v>-1.1752091573511706E-2</v>
      </c>
      <c r="L64" s="28">
        <f>SUM(L44:L63)</f>
        <v>-18803.346517618731</v>
      </c>
      <c r="M64" s="26" t="s">
        <v>271</v>
      </c>
      <c r="N64" s="27">
        <f>IF(COUNT(N44:N63), SUM(N44:N63) / COUNT(N44:N63), 0)</f>
        <v>-7.1409070687521291E-3</v>
      </c>
      <c r="O64" s="28">
        <f>SUM(O44:O63)</f>
        <v>-11425.451310003407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21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2021-09-17(금) 오전 00:00</v>
      </c>
      <c r="C69" s="313"/>
      <c r="D69" s="272" t="str">
        <f>TEXT($G$1, "[$-ko-KR]yyyy-mm-dd(ddd) ") &amp; "오후 14:00"</f>
        <v>2021-09-17(금) 오후 14:00</v>
      </c>
      <c r="E69" s="273"/>
      <c r="F69" s="274"/>
      <c r="G69" s="272" t="str">
        <f>TEXT($G$1, "[$-ko-KR]yyyy-mm-dd(ddd) ") &amp; "오후 19:00"</f>
        <v>2021-09-17(금) 오후 19:00</v>
      </c>
      <c r="H69" s="273"/>
      <c r="I69" s="274"/>
      <c r="J69" s="272" t="str">
        <f>TEXT($G$1, "[$-ko-KR]yyyy-mm-dd(ddd) ") &amp; "오후 21:00"</f>
        <v>2021-09-17(금) 오후 21:00</v>
      </c>
      <c r="K69" s="273"/>
      <c r="L69" s="274"/>
      <c r="M69" s="272" t="str">
        <f>TEXT($G$1+1, "[$-ko-KR]yyyy-mm-dd(ddd) ") &amp; "오전 00:00"</f>
        <v>2021-09-18(토)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2" t="s">
        <v>58</v>
      </c>
      <c r="H70" s="223" t="s">
        <v>268</v>
      </c>
      <c r="I70" s="22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238</v>
      </c>
      <c r="B71" s="124">
        <v>150</v>
      </c>
      <c r="C71" s="76">
        <v>0.2</v>
      </c>
      <c r="D71" s="13">
        <v>177</v>
      </c>
      <c r="E71" s="14">
        <f>IF(ISNUMBER(D71), (D71 - $B71) / $B71, "")</f>
        <v>0.18</v>
      </c>
      <c r="F71" s="16">
        <f>IF(ISNUMBER(D71), $B91 * E71, "")</f>
        <v>18000</v>
      </c>
      <c r="G71" s="29">
        <v>165</v>
      </c>
      <c r="H71" s="14">
        <f>IF(ISNUMBER(G71), (G71 - $B71) / $B71, "")</f>
        <v>0.1</v>
      </c>
      <c r="I71" s="100">
        <f>IF(ISNUMBER(G71), $B91 * H71, "")</f>
        <v>10000</v>
      </c>
      <c r="J71" s="13">
        <v>157</v>
      </c>
      <c r="K71" s="14">
        <f>IF(ISNUMBER(J71), (J71 - $B71) / $B71, "")</f>
        <v>4.6666666666666669E-2</v>
      </c>
      <c r="L71" s="16">
        <f>IF(ISNUMBER(J71), $B91 * K71, "")</f>
        <v>4666.666666666667</v>
      </c>
      <c r="M71" s="29">
        <v>158</v>
      </c>
      <c r="N71" s="14">
        <f>IF(ISNUMBER(M71), (M71 - $B71) / $B71, "")</f>
        <v>5.3333333333333337E-2</v>
      </c>
      <c r="O71" s="16">
        <f>IF(ISNUMBER(M71), $B91 * N71, "")</f>
        <v>5333.3333333333339</v>
      </c>
      <c r="Q71" s="270"/>
      <c r="R71" s="270"/>
      <c r="S71" s="270"/>
    </row>
    <row r="72" spans="1:19" ht="17.25" thickBot="1">
      <c r="A72" s="125" t="s">
        <v>254</v>
      </c>
      <c r="B72" s="126">
        <v>471</v>
      </c>
      <c r="C72" s="77">
        <v>0.1030444965</v>
      </c>
      <c r="D72" s="15">
        <v>462</v>
      </c>
      <c r="E72" s="32">
        <f t="shared" ref="E72:E75" si="30">IF(ISNUMBER(D72), (D72 - $B72) / $B72, "")</f>
        <v>-1.9108280254777069E-2</v>
      </c>
      <c r="F72" s="18">
        <f>IF(ISNUMBER(D72), $B91 * E72, "")</f>
        <v>-1910.8280254777069</v>
      </c>
      <c r="G72" s="31">
        <v>456</v>
      </c>
      <c r="H72" s="32">
        <f t="shared" ref="H72:H75" si="31">IF(ISNUMBER(G72), (G72 - $B72) / $B72, "")</f>
        <v>-3.1847133757961783E-2</v>
      </c>
      <c r="I72" s="101">
        <f>IF(ISNUMBER(G72), $B91 * H72, "")</f>
        <v>-3184.7133757961783</v>
      </c>
      <c r="J72" s="15">
        <v>452</v>
      </c>
      <c r="K72" s="32">
        <f t="shared" ref="K72:K75" si="32">IF(ISNUMBER(J72), (J72 - $B72) / $B72, "")</f>
        <v>-4.0339702760084924E-2</v>
      </c>
      <c r="L72" s="18">
        <f>IF(ISNUMBER(J72), $B91 * K72, "")</f>
        <v>-4033.9702760084924</v>
      </c>
      <c r="M72" s="31">
        <v>457</v>
      </c>
      <c r="N72" s="32">
        <f t="shared" ref="N72:N75" si="33">IF(ISNUMBER(M72), (M72 - $B72) / $B72, "")</f>
        <v>-2.9723991507430998E-2</v>
      </c>
      <c r="O72" s="18">
        <f>IF(ISNUMBER(M72), $B91 * N72, "")</f>
        <v>-2972.3991507430997</v>
      </c>
      <c r="Q72" s="270"/>
      <c r="R72" s="270"/>
      <c r="S72" s="270"/>
    </row>
    <row r="73" spans="1:19" ht="17.25" thickBot="1">
      <c r="A73" s="125" t="s">
        <v>192</v>
      </c>
      <c r="B73" s="126">
        <v>403</v>
      </c>
      <c r="C73" s="77">
        <v>6.0526315800000001E-2</v>
      </c>
      <c r="D73" s="15">
        <v>382</v>
      </c>
      <c r="E73" s="32">
        <f t="shared" si="30"/>
        <v>-5.2109181141439205E-2</v>
      </c>
      <c r="F73" s="18">
        <f>IF(ISNUMBER(D73), $B91 * E73, "")</f>
        <v>-5210.9181141439203</v>
      </c>
      <c r="G73" s="31">
        <v>375</v>
      </c>
      <c r="H73" s="32">
        <f t="shared" si="31"/>
        <v>-6.9478908188585611E-2</v>
      </c>
      <c r="I73" s="101">
        <f>IF(ISNUMBER(G73), $B91 * H73, "")</f>
        <v>-6947.890818858561</v>
      </c>
      <c r="J73" s="15">
        <v>380</v>
      </c>
      <c r="K73" s="32">
        <f t="shared" si="32"/>
        <v>-5.7071960297766747E-2</v>
      </c>
      <c r="L73" s="18">
        <f>IF(ISNUMBER(J73), $B91 * K73, "")</f>
        <v>-5707.1960297766745</v>
      </c>
      <c r="M73" s="31">
        <v>380</v>
      </c>
      <c r="N73" s="32">
        <f t="shared" si="33"/>
        <v>-5.7071960297766747E-2</v>
      </c>
      <c r="O73" s="18">
        <f>IF(ISNUMBER(M73), $B91 * N73, "")</f>
        <v>-5707.1960297766745</v>
      </c>
      <c r="Q73" s="275"/>
      <c r="R73" s="275"/>
      <c r="S73" s="275"/>
    </row>
    <row r="74" spans="1:19" ht="17.25" thickBot="1">
      <c r="A74" s="125" t="s">
        <v>162</v>
      </c>
      <c r="B74" s="126">
        <v>116</v>
      </c>
      <c r="C74" s="77">
        <v>3.5714285700000001E-2</v>
      </c>
      <c r="D74" s="15">
        <v>117</v>
      </c>
      <c r="E74" s="32">
        <f t="shared" si="30"/>
        <v>8.6206896551724137E-3</v>
      </c>
      <c r="F74" s="18">
        <f>IF(ISNUMBER(D74), $B91 * E74, "")</f>
        <v>862.06896551724139</v>
      </c>
      <c r="G74" s="31">
        <v>115</v>
      </c>
      <c r="H74" s="32">
        <f t="shared" si="31"/>
        <v>-8.6206896551724137E-3</v>
      </c>
      <c r="I74" s="101">
        <f>IF(ISNUMBER(G74), $B91 * H74, "")</f>
        <v>-862.06896551724139</v>
      </c>
      <c r="J74" s="15">
        <v>113</v>
      </c>
      <c r="K74" s="32">
        <f t="shared" si="32"/>
        <v>-2.5862068965517241E-2</v>
      </c>
      <c r="L74" s="18">
        <f>IF(ISNUMBER(J74), $B91 * K74, "")</f>
        <v>-2586.2068965517242</v>
      </c>
      <c r="M74" s="31">
        <v>116</v>
      </c>
      <c r="N74" s="32">
        <f t="shared" si="33"/>
        <v>0</v>
      </c>
      <c r="O74" s="18">
        <f>IF(ISNUMBER(M74), $B91 * N74, "")</f>
        <v>0</v>
      </c>
      <c r="Q74" s="275"/>
      <c r="R74" s="275"/>
      <c r="S74" s="275"/>
    </row>
    <row r="75" spans="1:19" ht="17.25" thickBot="1">
      <c r="A75" s="127" t="s">
        <v>250</v>
      </c>
      <c r="B75" s="128">
        <v>116</v>
      </c>
      <c r="C75" s="78">
        <v>3.5714285700000001E-2</v>
      </c>
      <c r="D75" s="20">
        <v>120</v>
      </c>
      <c r="E75" s="21">
        <f t="shared" si="30"/>
        <v>3.4482758620689655E-2</v>
      </c>
      <c r="F75" s="22">
        <f>IF(ISNUMBER(D75), $B91 * E75, "")</f>
        <v>3448.2758620689656</v>
      </c>
      <c r="G75" s="30">
        <v>115</v>
      </c>
      <c r="H75" s="21">
        <f t="shared" si="31"/>
        <v>-8.6206896551724137E-3</v>
      </c>
      <c r="I75" s="105">
        <f>IF(ISNUMBER(G75), $B91 * H75, "")</f>
        <v>-862.06896551724139</v>
      </c>
      <c r="J75" s="20">
        <v>111</v>
      </c>
      <c r="K75" s="21">
        <f t="shared" si="32"/>
        <v>-4.3103448275862072E-2</v>
      </c>
      <c r="L75" s="22">
        <f>IF(ISNUMBER(J75), $B91 * K75, "")</f>
        <v>-4310.3448275862074</v>
      </c>
      <c r="M75" s="30">
        <v>109</v>
      </c>
      <c r="N75" s="21">
        <f t="shared" si="33"/>
        <v>-6.0344827586206899E-2</v>
      </c>
      <c r="O75" s="22">
        <f>IF(ISNUMBER(M75), $B91 * N75, "")</f>
        <v>-6034.4827586206902</v>
      </c>
      <c r="Q75" s="275"/>
      <c r="R75" s="275"/>
      <c r="S75" s="275"/>
    </row>
    <row r="76" spans="1:19" ht="17.25" thickBot="1">
      <c r="A76" s="125" t="s">
        <v>54</v>
      </c>
      <c r="B76" s="129">
        <v>619</v>
      </c>
      <c r="C76" s="80">
        <v>2.82392027E-2</v>
      </c>
      <c r="D76" s="106">
        <v>552</v>
      </c>
      <c r="E76" s="107">
        <f>IF(ISNUMBER(D76), (D76 - $B76) / $B76, "")</f>
        <v>-0.10823909531502424</v>
      </c>
      <c r="F76" s="108">
        <f>IF(ISNUMBER(D76), $B91 * E76, "")</f>
        <v>-10823.909531502424</v>
      </c>
      <c r="G76" s="109">
        <v>529</v>
      </c>
      <c r="H76" s="107">
        <f>IF(ISNUMBER(G76), (G76 - $B76) / $B76, "")</f>
        <v>-0.14539579967689822</v>
      </c>
      <c r="I76" s="110">
        <f>IF(ISNUMBER(G76), $B91 * H76, "")</f>
        <v>-14539.579967689822</v>
      </c>
      <c r="J76" s="106">
        <v>521</v>
      </c>
      <c r="K76" s="107">
        <f>IF(ISNUMBER(J76), (J76 - $B76) / $B76, "")</f>
        <v>-0.15831987075928919</v>
      </c>
      <c r="L76" s="108">
        <f>IF(ISNUMBER(J76), $B91 * K76, "")</f>
        <v>-15831.987075928919</v>
      </c>
      <c r="M76" s="109">
        <v>526</v>
      </c>
      <c r="N76" s="107">
        <f>IF(ISNUMBER(M76), (M76 - $B76) / $B76, "")</f>
        <v>-0.15024232633279483</v>
      </c>
      <c r="O76" s="108">
        <f>IF(ISNUMBER(M76), $B91 * N76, "")</f>
        <v>-15024.232633279484</v>
      </c>
      <c r="Q76" s="275"/>
      <c r="R76" s="275"/>
      <c r="S76" s="275"/>
    </row>
    <row r="77" spans="1:19" ht="17.25" thickBot="1">
      <c r="A77" s="125" t="s">
        <v>222</v>
      </c>
      <c r="B77" s="126">
        <v>192</v>
      </c>
      <c r="C77" s="77">
        <v>2.67379679E-2</v>
      </c>
      <c r="D77" s="15">
        <v>202</v>
      </c>
      <c r="E77" s="32">
        <f t="shared" ref="E77:E80" si="34">IF(ISNUMBER(D77), (D77 - $B77) / $B77, "")</f>
        <v>5.2083333333333336E-2</v>
      </c>
      <c r="F77" s="18">
        <f>IF(ISNUMBER(D77), $B91 * E77, "")</f>
        <v>5208.3333333333339</v>
      </c>
      <c r="G77" s="31">
        <v>199</v>
      </c>
      <c r="H77" s="32">
        <f t="shared" ref="H77:H80" si="35">IF(ISNUMBER(G77), (G77 - $B77) / $B77, "")</f>
        <v>3.6458333333333336E-2</v>
      </c>
      <c r="I77" s="101">
        <f>IF(ISNUMBER(G77), $B91 * H77, "")</f>
        <v>3645.8333333333335</v>
      </c>
      <c r="J77" s="15">
        <v>200</v>
      </c>
      <c r="K77" s="32">
        <f t="shared" ref="K77:K80" si="36">IF(ISNUMBER(J77), (J77 - $B77) / $B77, "")</f>
        <v>4.1666666666666664E-2</v>
      </c>
      <c r="L77" s="18">
        <f>IF(ISNUMBER(J77), $B91 * K77, "")</f>
        <v>4166.6666666666661</v>
      </c>
      <c r="M77" s="31">
        <v>197</v>
      </c>
      <c r="N77" s="32">
        <f t="shared" ref="N77:N80" si="37">IF(ISNUMBER(M77), (M77 - $B77) / $B77, "")</f>
        <v>2.6041666666666668E-2</v>
      </c>
      <c r="O77" s="18">
        <f>IF(ISNUMBER(M77), $B91 * N77, "")</f>
        <v>2604.166666666667</v>
      </c>
      <c r="Q77" s="275"/>
      <c r="R77" s="275"/>
      <c r="S77" s="275"/>
    </row>
    <row r="78" spans="1:19" ht="17.25" thickBot="1">
      <c r="A78" s="125" t="s">
        <v>132</v>
      </c>
      <c r="B78" s="126">
        <v>136</v>
      </c>
      <c r="C78" s="77">
        <v>2.2556390999999999E-2</v>
      </c>
      <c r="D78" s="15">
        <v>136</v>
      </c>
      <c r="E78" s="32">
        <f t="shared" si="34"/>
        <v>0</v>
      </c>
      <c r="F78" s="18">
        <f>IF(ISNUMBER(D78), $B91 * E78, "")</f>
        <v>0</v>
      </c>
      <c r="G78" s="31">
        <v>133</v>
      </c>
      <c r="H78" s="32">
        <f t="shared" si="35"/>
        <v>-2.2058823529411766E-2</v>
      </c>
      <c r="I78" s="101">
        <f>IF(ISNUMBER(G78), $B91 * H78, "")</f>
        <v>-2205.8823529411766</v>
      </c>
      <c r="J78" s="15">
        <v>132</v>
      </c>
      <c r="K78" s="32">
        <f t="shared" si="36"/>
        <v>-2.9411764705882353E-2</v>
      </c>
      <c r="L78" s="18">
        <f>IF(ISNUMBER(J78), $B91 * K78, "")</f>
        <v>-2941.1764705882351</v>
      </c>
      <c r="M78" s="31">
        <v>133</v>
      </c>
      <c r="N78" s="32">
        <f t="shared" si="37"/>
        <v>-2.2058823529411766E-2</v>
      </c>
      <c r="O78" s="18">
        <f>IF(ISNUMBER(M78), $B91 * N78, "")</f>
        <v>-2205.8823529411766</v>
      </c>
      <c r="Q78" s="275"/>
      <c r="R78" s="275"/>
      <c r="S78" s="275"/>
    </row>
    <row r="79" spans="1:19" ht="17.25" thickBot="1">
      <c r="A79" s="125" t="s">
        <v>200</v>
      </c>
      <c r="B79" s="126">
        <v>222</v>
      </c>
      <c r="C79" s="77">
        <v>1.3698630099999999E-2</v>
      </c>
      <c r="D79" s="15">
        <v>231</v>
      </c>
      <c r="E79" s="32">
        <f t="shared" si="34"/>
        <v>4.0540540540540543E-2</v>
      </c>
      <c r="F79" s="18">
        <f>IF(ISNUMBER(D79), $B91 * E79, "")</f>
        <v>4054.0540540540542</v>
      </c>
      <c r="G79" s="31">
        <v>234</v>
      </c>
      <c r="H79" s="32">
        <f t="shared" si="35"/>
        <v>5.4054054054054057E-2</v>
      </c>
      <c r="I79" s="101">
        <f>IF(ISNUMBER(G79), $B91 * H79, "")</f>
        <v>5405.4054054054059</v>
      </c>
      <c r="J79" s="15">
        <v>229</v>
      </c>
      <c r="K79" s="32">
        <f t="shared" si="36"/>
        <v>3.1531531531531529E-2</v>
      </c>
      <c r="L79" s="18">
        <f>IF(ISNUMBER(J79), $B91 * K79, "")</f>
        <v>3153.1531531531527</v>
      </c>
      <c r="M79" s="31">
        <v>229</v>
      </c>
      <c r="N79" s="32">
        <f t="shared" si="37"/>
        <v>3.1531531531531529E-2</v>
      </c>
      <c r="O79" s="18">
        <f>IF(ISNUMBER(M79), $B91 * N79, "")</f>
        <v>3153.1531531531527</v>
      </c>
      <c r="Q79" s="33"/>
      <c r="R79" s="33"/>
    </row>
    <row r="80" spans="1:19" ht="17.25" thickBot="1">
      <c r="A80" s="130" t="s">
        <v>118</v>
      </c>
      <c r="B80" s="131">
        <v>226</v>
      </c>
      <c r="C80" s="79">
        <v>4.4444443999999998E-3</v>
      </c>
      <c r="D80" s="24">
        <v>237</v>
      </c>
      <c r="E80" s="25">
        <f t="shared" si="34"/>
        <v>4.8672566371681415E-2</v>
      </c>
      <c r="F80" s="104">
        <f>IF(ISNUMBER(D80), $B91 * E80, "")</f>
        <v>4867.2566371681414</v>
      </c>
      <c r="G80" s="102">
        <v>226</v>
      </c>
      <c r="H80" s="25">
        <f t="shared" si="35"/>
        <v>0</v>
      </c>
      <c r="I80" s="103">
        <f>IF(ISNUMBER(G80), $B91 * H80, "")</f>
        <v>0</v>
      </c>
      <c r="J80" s="24">
        <v>225</v>
      </c>
      <c r="K80" s="25">
        <f t="shared" si="36"/>
        <v>-4.4247787610619468E-3</v>
      </c>
      <c r="L80" s="104">
        <f>IF(ISNUMBER(J80), $B91 * K80, "")</f>
        <v>-442.47787610619469</v>
      </c>
      <c r="M80" s="102">
        <v>225</v>
      </c>
      <c r="N80" s="25">
        <f t="shared" si="37"/>
        <v>-4.4247787610619468E-3</v>
      </c>
      <c r="O80" s="104">
        <f>IF(ISNUMBER(M80), $B91 * N80, "")</f>
        <v>-442.47787610619469</v>
      </c>
      <c r="Q80" s="284"/>
      <c r="R80" s="285"/>
      <c r="S80" s="286"/>
    </row>
    <row r="81" spans="1:19">
      <c r="A81" s="123" t="s">
        <v>166</v>
      </c>
      <c r="B81" s="124">
        <v>230</v>
      </c>
      <c r="C81" s="76">
        <v>4.3668122000000004E-3</v>
      </c>
      <c r="D81" s="13">
        <v>242</v>
      </c>
      <c r="E81" s="14">
        <f>IF(ISNUMBER(D81), (D81 - $B81) / $B81, "")</f>
        <v>5.2173913043478258E-2</v>
      </c>
      <c r="F81" s="16">
        <f>IF(ISNUMBER(D81), $B91 * E81, "")</f>
        <v>5217.391304347826</v>
      </c>
      <c r="G81" s="29">
        <v>240</v>
      </c>
      <c r="H81" s="14">
        <f>IF(ISNUMBER(G81), (G81 - $B81) / $B81, "")</f>
        <v>4.3478260869565216E-2</v>
      </c>
      <c r="I81" s="100">
        <f>IF(ISNUMBER(G81), $B91 * H81, "")</f>
        <v>4347.826086956522</v>
      </c>
      <c r="J81" s="13">
        <v>240</v>
      </c>
      <c r="K81" s="14">
        <f>IF(ISNUMBER(J81), (J81 - $B81) / $B81, "")</f>
        <v>4.3478260869565216E-2</v>
      </c>
      <c r="L81" s="16">
        <f>IF(ISNUMBER(J81), $B91 * K81, "")</f>
        <v>4347.826086956522</v>
      </c>
      <c r="M81" s="29">
        <v>238</v>
      </c>
      <c r="N81" s="14">
        <f>IF(ISNUMBER(M81), (M81 - $B81) / $B81, "")</f>
        <v>3.4782608695652174E-2</v>
      </c>
      <c r="O81" s="16">
        <f>IF(ISNUMBER(M81), $B91 * N81, "")</f>
        <v>3478.2608695652175</v>
      </c>
      <c r="Q81" s="287"/>
      <c r="R81" s="288"/>
      <c r="S81" s="289"/>
    </row>
    <row r="82" spans="1:19" ht="17.25" thickBot="1">
      <c r="A82" s="125" t="s">
        <v>57</v>
      </c>
      <c r="B82" s="126">
        <v>224</v>
      </c>
      <c r="C82" s="77">
        <v>0</v>
      </c>
      <c r="D82" s="15">
        <v>227</v>
      </c>
      <c r="E82" s="32">
        <f t="shared" ref="E82:E85" si="38">IF(ISNUMBER(D82), (D82 - $B82) / $B82, "")</f>
        <v>1.3392857142857142E-2</v>
      </c>
      <c r="F82" s="18">
        <f>IF(ISNUMBER(D82), $B91 * E82, "")</f>
        <v>1339.2857142857142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-446.42857142857139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-892.85714285714278</v>
      </c>
      <c r="M82" s="31">
        <v>224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90"/>
      <c r="R82" s="291"/>
      <c r="S82" s="292"/>
    </row>
    <row r="83" spans="1:19" ht="17.25" thickBot="1">
      <c r="A83" s="125" t="s">
        <v>86</v>
      </c>
      <c r="B83" s="126">
        <v>412</v>
      </c>
      <c r="C83" s="77">
        <v>0</v>
      </c>
      <c r="D83" s="15">
        <v>410</v>
      </c>
      <c r="E83" s="32">
        <f t="shared" si="38"/>
        <v>-4.8543689320388345E-3</v>
      </c>
      <c r="F83" s="18">
        <f>IF(ISNUMBER(D83), $B91 * E83, "")</f>
        <v>-485.43689320388347</v>
      </c>
      <c r="G83" s="31">
        <v>399</v>
      </c>
      <c r="H83" s="32">
        <f t="shared" si="39"/>
        <v>-3.1553398058252427E-2</v>
      </c>
      <c r="I83" s="101">
        <f>IF(ISNUMBER(G83), $B91 * H83, "")</f>
        <v>-3155.3398058252428</v>
      </c>
      <c r="J83" s="15">
        <v>397</v>
      </c>
      <c r="K83" s="32">
        <f t="shared" si="40"/>
        <v>-3.640776699029126E-2</v>
      </c>
      <c r="L83" s="18">
        <f>IF(ISNUMBER(J83), $B91 * K83, "")</f>
        <v>-3640.7766990291261</v>
      </c>
      <c r="M83" s="31">
        <v>400</v>
      </c>
      <c r="N83" s="32">
        <f t="shared" si="41"/>
        <v>-2.9126213592233011E-2</v>
      </c>
      <c r="O83" s="18">
        <f>IF(ISNUMBER(M83), $B91 * N83, "")</f>
        <v>-2912.6213592233012</v>
      </c>
      <c r="Q83" s="275"/>
      <c r="R83" s="275"/>
      <c r="S83" s="275"/>
    </row>
    <row r="84" spans="1:19" ht="17.25" thickBot="1">
      <c r="A84" s="125" t="s">
        <v>194</v>
      </c>
      <c r="B84" s="126">
        <v>135</v>
      </c>
      <c r="C84" s="77">
        <v>0</v>
      </c>
      <c r="D84" s="15">
        <v>137</v>
      </c>
      <c r="E84" s="32">
        <f t="shared" si="38"/>
        <v>1.4814814814814815E-2</v>
      </c>
      <c r="F84" s="18">
        <f>IF(ISNUMBER(D84), $B91 * E84, "")</f>
        <v>1481.4814814814815</v>
      </c>
      <c r="G84" s="31">
        <v>135</v>
      </c>
      <c r="H84" s="32">
        <f t="shared" si="39"/>
        <v>0</v>
      </c>
      <c r="I84" s="101">
        <f>IF(ISNUMBER(G84), $B91 * H84, "")</f>
        <v>0</v>
      </c>
      <c r="J84" s="15">
        <v>133</v>
      </c>
      <c r="K84" s="32">
        <f t="shared" si="40"/>
        <v>-1.4814814814814815E-2</v>
      </c>
      <c r="L84" s="18">
        <f>IF(ISNUMBER(J84), $B91 * K84, "")</f>
        <v>-1481.4814814814815</v>
      </c>
      <c r="M84" s="31">
        <v>134</v>
      </c>
      <c r="N84" s="32">
        <f t="shared" si="41"/>
        <v>-7.4074074074074077E-3</v>
      </c>
      <c r="O84" s="18">
        <f>IF(ISNUMBER(M84), $B91 * N84, "")</f>
        <v>-740.74074074074076</v>
      </c>
      <c r="Q84" s="270"/>
      <c r="R84" s="270"/>
      <c r="S84" s="270"/>
    </row>
    <row r="85" spans="1:19" ht="17.25" thickBot="1">
      <c r="A85" s="127" t="s">
        <v>124</v>
      </c>
      <c r="B85" s="128">
        <v>625</v>
      </c>
      <c r="C85" s="78">
        <v>-9.5087162999999992E-3</v>
      </c>
      <c r="D85" s="20">
        <v>634</v>
      </c>
      <c r="E85" s="21">
        <f t="shared" si="38"/>
        <v>1.44E-2</v>
      </c>
      <c r="F85" s="22">
        <f>IF(ISNUMBER(D85), $B91 * E85, "")</f>
        <v>1440</v>
      </c>
      <c r="G85" s="30">
        <v>656</v>
      </c>
      <c r="H85" s="21">
        <f t="shared" si="39"/>
        <v>4.9599999999999998E-2</v>
      </c>
      <c r="I85" s="105">
        <f>IF(ISNUMBER(G85), $B91 * H85, "")</f>
        <v>4960</v>
      </c>
      <c r="J85" s="20">
        <v>652</v>
      </c>
      <c r="K85" s="21">
        <f t="shared" si="40"/>
        <v>4.3200000000000002E-2</v>
      </c>
      <c r="L85" s="22">
        <f>IF(ISNUMBER(J85), $B91 * K85, "")</f>
        <v>4320</v>
      </c>
      <c r="M85" s="30">
        <v>666</v>
      </c>
      <c r="N85" s="21">
        <f t="shared" si="41"/>
        <v>6.5600000000000006E-2</v>
      </c>
      <c r="O85" s="22">
        <f>IF(ISNUMBER(M85), $B91 * N85, "")</f>
        <v>6560.0000000000009</v>
      </c>
      <c r="Q85" s="270"/>
      <c r="R85" s="270"/>
      <c r="S85" s="270"/>
    </row>
    <row r="86" spans="1:19" ht="17.25" thickBot="1">
      <c r="A86" s="125" t="s">
        <v>80</v>
      </c>
      <c r="B86" s="129">
        <v>930</v>
      </c>
      <c r="C86" s="80">
        <v>-1.3785789999999999E-2</v>
      </c>
      <c r="D86" s="106">
        <v>929</v>
      </c>
      <c r="E86" s="107">
        <f>IF(ISNUMBER(D86), (D86 - $B86) / $B86, "")</f>
        <v>-1.0752688172043011E-3</v>
      </c>
      <c r="F86" s="108">
        <f>IF(ISNUMBER(D86), $B91 * E86, "")</f>
        <v>-107.52688172043011</v>
      </c>
      <c r="G86" s="109">
        <v>918</v>
      </c>
      <c r="H86" s="107">
        <f>IF(ISNUMBER(G86), (G86 - $B86) / $B86, "")</f>
        <v>-1.2903225806451613E-2</v>
      </c>
      <c r="I86" s="110">
        <f>IF(ISNUMBER(G86), $B91 * H86, "")</f>
        <v>-1290.3225806451612</v>
      </c>
      <c r="J86" s="106">
        <v>913</v>
      </c>
      <c r="K86" s="107">
        <f>IF(ISNUMBER(J86), (J86 - $B86) / $B86, "")</f>
        <v>-1.8279569892473119E-2</v>
      </c>
      <c r="L86" s="108">
        <f>IF(ISNUMBER(J86), $B91 * K86, "")</f>
        <v>-1827.9569892473119</v>
      </c>
      <c r="M86" s="109">
        <v>916</v>
      </c>
      <c r="N86" s="107">
        <f>IF(ISNUMBER(M86), (M86 - $B86) / $B86, "")</f>
        <v>-1.5053763440860216E-2</v>
      </c>
      <c r="O86" s="108">
        <f>IF(ISNUMBER(M86), $B91 * N86, "")</f>
        <v>-1505.3763440860216</v>
      </c>
      <c r="Q86" s="275"/>
      <c r="R86" s="275"/>
      <c r="S86" s="275"/>
    </row>
    <row r="87" spans="1:19" ht="17.25" thickBot="1">
      <c r="A87" s="125" t="s">
        <v>230</v>
      </c>
      <c r="B87" s="126">
        <v>341</v>
      </c>
      <c r="C87" s="77">
        <v>-1.4450867100000001E-2</v>
      </c>
      <c r="D87" s="15">
        <v>336</v>
      </c>
      <c r="E87" s="32">
        <f t="shared" ref="E87:E90" si="42">IF(ISNUMBER(D87), (D87 - $B87) / $B87, "")</f>
        <v>-1.466275659824047E-2</v>
      </c>
      <c r="F87" s="18">
        <f>IF(ISNUMBER(D87), $B91 * E87, "")</f>
        <v>-1466.2756598240469</v>
      </c>
      <c r="G87" s="31">
        <v>339</v>
      </c>
      <c r="H87" s="32">
        <f t="shared" ref="H87:H90" si="43">IF(ISNUMBER(G87), (G87 - $B87) / $B87, "")</f>
        <v>-5.8651026392961877E-3</v>
      </c>
      <c r="I87" s="101">
        <f>IF(ISNUMBER(G87), $B91 * H87, "")</f>
        <v>-586.51026392961876</v>
      </c>
      <c r="J87" s="15">
        <v>340</v>
      </c>
      <c r="K87" s="32">
        <f t="shared" ref="K87:K90" si="44">IF(ISNUMBER(J87), (J87 - $B87) / $B87, "")</f>
        <v>-2.9325513196480938E-3</v>
      </c>
      <c r="L87" s="18">
        <f>IF(ISNUMBER(J87), $B91 * K87, "")</f>
        <v>-293.25513196480938</v>
      </c>
      <c r="M87" s="31">
        <v>345</v>
      </c>
      <c r="N87" s="32">
        <f t="shared" ref="N87:N90" si="45">IF(ISNUMBER(M87), (M87 - $B87) / $B87, "")</f>
        <v>1.1730205278592375E-2</v>
      </c>
      <c r="O87" s="18">
        <f>IF(ISNUMBER(M87), $B91 * N87, "")</f>
        <v>1173.0205278592375</v>
      </c>
      <c r="Q87" s="275"/>
      <c r="R87" s="275"/>
      <c r="S87" s="275"/>
    </row>
    <row r="88" spans="1:19" ht="17.25" thickBot="1">
      <c r="A88" s="125" t="s">
        <v>220</v>
      </c>
      <c r="B88" s="126">
        <v>240</v>
      </c>
      <c r="C88" s="77">
        <v>-1.6393442599999999E-2</v>
      </c>
      <c r="D88" s="15">
        <v>257</v>
      </c>
      <c r="E88" s="32">
        <f t="shared" si="42"/>
        <v>7.0833333333333331E-2</v>
      </c>
      <c r="F88" s="18">
        <f>IF(ISNUMBER(D88), $B91 * E88, "")</f>
        <v>7083.333333333333</v>
      </c>
      <c r="G88" s="31">
        <v>261</v>
      </c>
      <c r="H88" s="32">
        <f t="shared" si="43"/>
        <v>8.7499999999999994E-2</v>
      </c>
      <c r="I88" s="101">
        <f>IF(ISNUMBER(G88), $B91 * H88, "")</f>
        <v>8750</v>
      </c>
      <c r="J88" s="15">
        <v>255</v>
      </c>
      <c r="K88" s="32">
        <f t="shared" si="44"/>
        <v>6.25E-2</v>
      </c>
      <c r="L88" s="18">
        <f>IF(ISNUMBER(J88), $B91 * K88, "")</f>
        <v>6250</v>
      </c>
      <c r="M88" s="31">
        <v>260</v>
      </c>
      <c r="N88" s="32">
        <f t="shared" si="45"/>
        <v>8.3333333333333329E-2</v>
      </c>
      <c r="O88" s="18">
        <f>IF(ISNUMBER(M88), $B91 * N88, "")</f>
        <v>8333.3333333333321</v>
      </c>
      <c r="Q88" s="275"/>
      <c r="R88" s="275"/>
      <c r="S88" s="275"/>
    </row>
    <row r="89" spans="1:19">
      <c r="A89" s="125" t="s">
        <v>130</v>
      </c>
      <c r="B89" s="126">
        <v>167</v>
      </c>
      <c r="C89" s="77">
        <v>-1.76470588E-2</v>
      </c>
      <c r="D89" s="15">
        <v>172</v>
      </c>
      <c r="E89" s="32">
        <f t="shared" si="42"/>
        <v>2.9940119760479042E-2</v>
      </c>
      <c r="F89" s="18">
        <f>IF(ISNUMBER(D89), $B91 * E89, "")</f>
        <v>2994.0119760479042</v>
      </c>
      <c r="G89" s="31">
        <v>169</v>
      </c>
      <c r="H89" s="32">
        <f t="shared" si="43"/>
        <v>1.1976047904191617E-2</v>
      </c>
      <c r="I89" s="101">
        <f>IF(ISNUMBER(G89), $B91 * H89, "")</f>
        <v>1197.6047904191616</v>
      </c>
      <c r="J89" s="15">
        <v>168</v>
      </c>
      <c r="K89" s="32">
        <f t="shared" si="44"/>
        <v>5.9880239520958087E-3</v>
      </c>
      <c r="L89" s="18">
        <f>IF(ISNUMBER(J89), $B91 * K89, "")</f>
        <v>598.80239520958082</v>
      </c>
      <c r="M89" s="31">
        <v>168</v>
      </c>
      <c r="N89" s="32">
        <f t="shared" si="45"/>
        <v>5.9880239520958087E-3</v>
      </c>
      <c r="O89" s="18">
        <f>IF(ISNUMBER(M89), $B91 * N89, "")</f>
        <v>598.80239520958082</v>
      </c>
      <c r="Q89" s="297"/>
      <c r="R89" s="298"/>
      <c r="S89" s="299"/>
    </row>
    <row r="90" spans="1:19" ht="17.25" thickBot="1">
      <c r="A90" s="130" t="s">
        <v>114</v>
      </c>
      <c r="B90" s="131">
        <v>941</v>
      </c>
      <c r="C90" s="79">
        <v>-1.77453027E-2</v>
      </c>
      <c r="D90" s="24">
        <v>962</v>
      </c>
      <c r="E90" s="25">
        <f t="shared" si="42"/>
        <v>2.2316684378320937E-2</v>
      </c>
      <c r="F90" s="104">
        <f>IF(ISNUMBER(D90), $B91 * E90, "")</f>
        <v>2231.6684378320938</v>
      </c>
      <c r="G90" s="102">
        <v>932</v>
      </c>
      <c r="H90" s="25">
        <f t="shared" si="43"/>
        <v>-9.5642933049946872E-3</v>
      </c>
      <c r="I90" s="103">
        <f>IF(ISNUMBER(G90), $B91 * H90, "")</f>
        <v>-956.42933049946873</v>
      </c>
      <c r="J90" s="24">
        <v>934</v>
      </c>
      <c r="K90" s="25">
        <f t="shared" si="44"/>
        <v>-7.4388947927736451E-3</v>
      </c>
      <c r="L90" s="104">
        <f>IF(ISNUMBER(J90), $B91 * K90, "")</f>
        <v>-743.88947927736456</v>
      </c>
      <c r="M90" s="102">
        <v>947</v>
      </c>
      <c r="N90" s="25">
        <f t="shared" si="45"/>
        <v>6.376195536663124E-3</v>
      </c>
      <c r="O90" s="104">
        <f>IF(ISNUMBER(M90), $B91 * N90, "")</f>
        <v>637.61955366631241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1.9111132996798844E-2</v>
      </c>
      <c r="F91" s="28">
        <f>SUM(F71:F90)</f>
        <v>38222.265993597677</v>
      </c>
      <c r="G91" s="26" t="s">
        <v>271</v>
      </c>
      <c r="H91" s="27">
        <f>IF(COUNT(H71:H90), SUM(H71:H90) / COUNT(H71:H90), 0)</f>
        <v>1.6347173087330705E-3</v>
      </c>
      <c r="I91" s="28">
        <f>SUM(I71:I90)</f>
        <v>3269.4346174661414</v>
      </c>
      <c r="J91" s="26" t="s">
        <v>271</v>
      </c>
      <c r="K91" s="27">
        <f>IF(COUNT(K71:K90), SUM(K71:K90) / COUNT(K71:K90), 0)</f>
        <v>-8.6152307038755462E-3</v>
      </c>
      <c r="L91" s="28">
        <f>SUM(L71:L90)</f>
        <v>-17230.461407751092</v>
      </c>
      <c r="M91" s="26" t="s">
        <v>271</v>
      </c>
      <c r="N91" s="27">
        <f>IF(COUNT(N71:N90), SUM(N71:N90) / COUNT(N71:N90), 0)</f>
        <v>-2.8368597063652776E-3</v>
      </c>
      <c r="O91" s="28">
        <f>SUM(O71:O90)</f>
        <v>-5673.7194127305484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21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2021-09-17(금) 오전 00:00</v>
      </c>
      <c r="C96" s="313"/>
      <c r="D96" s="272" t="str">
        <f>TEXT($G$1, "[$-ko-KR]yyyy-mm-dd(ddd) ") &amp; "오후 14:00"</f>
        <v>2021-09-17(금) 오후 14:00</v>
      </c>
      <c r="E96" s="273"/>
      <c r="F96" s="274"/>
      <c r="G96" s="272" t="str">
        <f>TEXT($G$1, "[$-ko-KR]yyyy-mm-dd(ddd) ") &amp; "오후 19:00"</f>
        <v>2021-09-17(금) 오후 19:00</v>
      </c>
      <c r="H96" s="273"/>
      <c r="I96" s="274"/>
      <c r="J96" s="272" t="str">
        <f>TEXT($G$1, "[$-ko-KR]yyyy-mm-dd(ddd) ") &amp; "오후 21:00"</f>
        <v>2021-09-17(금) 오후 21:00</v>
      </c>
      <c r="K96" s="273"/>
      <c r="L96" s="274"/>
      <c r="M96" s="272" t="str">
        <f>TEXT($G$1+1, "[$-ko-KR]yyyy-mm-dd(ddd) ") &amp; "오전 00:00"</f>
        <v>2021-09-18(토)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2" t="s">
        <v>58</v>
      </c>
      <c r="H97" s="223" t="s">
        <v>268</v>
      </c>
      <c r="I97" s="22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238</v>
      </c>
      <c r="B98" s="124">
        <v>150</v>
      </c>
      <c r="C98" s="76">
        <v>0.2</v>
      </c>
      <c r="D98" s="13">
        <v>177</v>
      </c>
      <c r="E98" s="14">
        <f>IF(ISNUMBER(D98), (D98 - $B98) / $B98, "")</f>
        <v>0.18</v>
      </c>
      <c r="F98" s="16">
        <f>IF(ISNUMBER(D98), $B118 * E98, "")</f>
        <v>18000</v>
      </c>
      <c r="G98" s="29">
        <v>165</v>
      </c>
      <c r="H98" s="14">
        <f>IF(ISNUMBER(G98), (G98 - $B98) / $B98, "")</f>
        <v>0.1</v>
      </c>
      <c r="I98" s="100">
        <f>IF(ISNUMBER(G98), $B118 * H98, "")</f>
        <v>10000</v>
      </c>
      <c r="J98" s="13">
        <v>157</v>
      </c>
      <c r="K98" s="14">
        <f>IF(ISNUMBER(J98), (J98 - $B98) / $B98, "")</f>
        <v>4.6666666666666669E-2</v>
      </c>
      <c r="L98" s="16">
        <f>IF(ISNUMBER(J98), $B118 * K98, "")</f>
        <v>4666.666666666667</v>
      </c>
      <c r="M98" s="29">
        <v>158</v>
      </c>
      <c r="N98" s="14">
        <f>IF(ISNUMBER(M98), (M98 - $B98) / $B98, "")</f>
        <v>5.3333333333333337E-2</v>
      </c>
      <c r="O98" s="16">
        <f>IF(ISNUMBER(M98), $B118 * N98, "")</f>
        <v>5333.3333333333339</v>
      </c>
      <c r="Q98" s="270"/>
      <c r="R98" s="270"/>
      <c r="S98" s="270"/>
    </row>
    <row r="99" spans="1:19" ht="17.25" thickBot="1">
      <c r="A99" s="125" t="s">
        <v>104</v>
      </c>
      <c r="B99" s="126">
        <v>1435</v>
      </c>
      <c r="C99" s="77">
        <v>0.1124031008</v>
      </c>
      <c r="D99" s="15">
        <v>1340</v>
      </c>
      <c r="E99" s="32">
        <f t="shared" ref="E99:E102" si="46">IF(ISNUMBER(D99), (D99 - $B99) / $B99, "")</f>
        <v>-6.6202090592334492E-2</v>
      </c>
      <c r="F99" s="18">
        <f>IF(ISNUMBER(D99), $B118 * E99, "")</f>
        <v>-6620.2090592334489</v>
      </c>
      <c r="G99" s="31">
        <v>1310</v>
      </c>
      <c r="H99" s="32">
        <f t="shared" ref="H99:H102" si="47">IF(ISNUMBER(G99), (G99 - $B99) / $B99, "")</f>
        <v>-8.7108013937282236E-2</v>
      </c>
      <c r="I99" s="101">
        <f>IF(ISNUMBER(G99), $B118 * H99, "")</f>
        <v>-8710.801393728223</v>
      </c>
      <c r="J99" s="15">
        <v>1300</v>
      </c>
      <c r="K99" s="32">
        <f t="shared" ref="K99:K102" si="48">IF(ISNUMBER(J99), (J99 - $B99) / $B99, "")</f>
        <v>-9.4076655052264813E-2</v>
      </c>
      <c r="L99" s="18">
        <f>IF(ISNUMBER(J99), $B118 * K99, "")</f>
        <v>-9407.6655052264814</v>
      </c>
      <c r="M99" s="31">
        <v>1320</v>
      </c>
      <c r="N99" s="32">
        <f t="shared" ref="N99:N102" si="49">IF(ISNUMBER(M99), (M99 - $B99) / $B99, "")</f>
        <v>-8.0139372822299645E-2</v>
      </c>
      <c r="O99" s="18">
        <f>IF(ISNUMBER(M99), $B118 * N99, "")</f>
        <v>-8013.9372822299647</v>
      </c>
      <c r="Q99" s="270"/>
      <c r="R99" s="270"/>
      <c r="S99" s="270"/>
    </row>
    <row r="100" spans="1:19" ht="17.25" thickBot="1">
      <c r="A100" s="125" t="s">
        <v>254</v>
      </c>
      <c r="B100" s="126">
        <v>471</v>
      </c>
      <c r="C100" s="77">
        <v>0.1030444965</v>
      </c>
      <c r="D100" s="15">
        <v>462</v>
      </c>
      <c r="E100" s="32">
        <f t="shared" si="46"/>
        <v>-1.9108280254777069E-2</v>
      </c>
      <c r="F100" s="18">
        <f>IF(ISNUMBER(D100), $B118 * E100, "")</f>
        <v>-1910.8280254777069</v>
      </c>
      <c r="G100" s="31">
        <v>456</v>
      </c>
      <c r="H100" s="32">
        <f t="shared" si="47"/>
        <v>-3.1847133757961783E-2</v>
      </c>
      <c r="I100" s="101">
        <f>IF(ISNUMBER(G100), $B118 * H100, "")</f>
        <v>-3184.7133757961783</v>
      </c>
      <c r="J100" s="15">
        <v>452</v>
      </c>
      <c r="K100" s="32">
        <f t="shared" si="48"/>
        <v>-4.0339702760084924E-2</v>
      </c>
      <c r="L100" s="18">
        <f>IF(ISNUMBER(J100), $B118 * K100, "")</f>
        <v>-4033.9702760084924</v>
      </c>
      <c r="M100" s="31">
        <v>457</v>
      </c>
      <c r="N100" s="32">
        <f t="shared" si="49"/>
        <v>-2.9723991507430998E-2</v>
      </c>
      <c r="O100" s="18">
        <f>IF(ISNUMBER(M100), $B118 * N100, "")</f>
        <v>-2972.3991507430997</v>
      </c>
      <c r="Q100" s="275"/>
      <c r="R100" s="275"/>
      <c r="S100" s="275"/>
    </row>
    <row r="101" spans="1:19" ht="17.25" thickBot="1">
      <c r="A101" s="125" t="s">
        <v>192</v>
      </c>
      <c r="B101" s="126">
        <v>403</v>
      </c>
      <c r="C101" s="77">
        <v>6.0526315800000001E-2</v>
      </c>
      <c r="D101" s="15">
        <v>382</v>
      </c>
      <c r="E101" s="32">
        <f t="shared" si="46"/>
        <v>-5.2109181141439205E-2</v>
      </c>
      <c r="F101" s="18">
        <f>IF(ISNUMBER(D101), $B118 * E101, "")</f>
        <v>-5210.9181141439203</v>
      </c>
      <c r="G101" s="31">
        <v>375</v>
      </c>
      <c r="H101" s="32">
        <f t="shared" si="47"/>
        <v>-6.9478908188585611E-2</v>
      </c>
      <c r="I101" s="101">
        <f>IF(ISNUMBER(G101), $B118 * H101, "")</f>
        <v>-6947.890818858561</v>
      </c>
      <c r="J101" s="15">
        <v>380</v>
      </c>
      <c r="K101" s="32">
        <f t="shared" si="48"/>
        <v>-5.7071960297766747E-2</v>
      </c>
      <c r="L101" s="18">
        <f>IF(ISNUMBER(J101), $B118 * K101, "")</f>
        <v>-5707.1960297766745</v>
      </c>
      <c r="M101" s="31">
        <v>380</v>
      </c>
      <c r="N101" s="32">
        <f t="shared" si="49"/>
        <v>-5.7071960297766747E-2</v>
      </c>
      <c r="O101" s="18">
        <f>IF(ISNUMBER(M101), $B118 * N101, "")</f>
        <v>-5707.1960297766745</v>
      </c>
      <c r="Q101" s="275"/>
      <c r="R101" s="275"/>
      <c r="S101" s="275"/>
    </row>
    <row r="102" spans="1:19" ht="17.25" thickBot="1">
      <c r="A102" s="127" t="s">
        <v>186</v>
      </c>
      <c r="B102" s="128">
        <v>10970</v>
      </c>
      <c r="C102" s="78">
        <v>5.4807692300000002E-2</v>
      </c>
      <c r="D102" s="20">
        <v>10680</v>
      </c>
      <c r="E102" s="21">
        <f t="shared" si="46"/>
        <v>-2.6435733819507749E-2</v>
      </c>
      <c r="F102" s="22">
        <f>IF(ISNUMBER(D102), $B118 * E102, "")</f>
        <v>-2643.573381950775</v>
      </c>
      <c r="G102" s="30">
        <v>10780</v>
      </c>
      <c r="H102" s="21">
        <f t="shared" si="47"/>
        <v>-1.7319963536918871E-2</v>
      </c>
      <c r="I102" s="105">
        <f>IF(ISNUMBER(G102), $B118 * H102, "")</f>
        <v>-1731.9963536918872</v>
      </c>
      <c r="J102" s="20">
        <v>10730</v>
      </c>
      <c r="K102" s="21">
        <f t="shared" si="48"/>
        <v>-2.187784867821331E-2</v>
      </c>
      <c r="L102" s="22">
        <f>IF(ISNUMBER(J102), $B118 * K102, "")</f>
        <v>-2187.7848678213309</v>
      </c>
      <c r="M102" s="30">
        <v>11130</v>
      </c>
      <c r="N102" s="21">
        <f t="shared" si="49"/>
        <v>1.4585232452142206E-2</v>
      </c>
      <c r="O102" s="22">
        <f>IF(ISNUMBER(M102), $B118 * N102, "")</f>
        <v>1458.5232452142207</v>
      </c>
      <c r="Q102" s="275"/>
      <c r="R102" s="275"/>
      <c r="S102" s="275"/>
    </row>
    <row r="103" spans="1:19" ht="17.25" thickBot="1">
      <c r="A103" s="125" t="s">
        <v>188</v>
      </c>
      <c r="B103" s="129">
        <v>15.8</v>
      </c>
      <c r="C103" s="80">
        <v>5.3333333300000001E-2</v>
      </c>
      <c r="D103" s="106">
        <v>15.7</v>
      </c>
      <c r="E103" s="107">
        <f>IF(ISNUMBER(D103), (D103 - $B103) / $B103, "")</f>
        <v>-6.3291139240507222E-3</v>
      </c>
      <c r="F103" s="108">
        <f>IF(ISNUMBER(D103), $B118 * E103, "")</f>
        <v>-632.91139240507221</v>
      </c>
      <c r="G103" s="109">
        <v>15.5</v>
      </c>
      <c r="H103" s="107">
        <f>IF(ISNUMBER(G103), (G103 - $B103) / $B103, "")</f>
        <v>-1.8987341772151944E-2</v>
      </c>
      <c r="I103" s="110">
        <f>IF(ISNUMBER(G103), $B118 * H103, "")</f>
        <v>-1898.7341772151944</v>
      </c>
      <c r="J103" s="106">
        <v>15.4</v>
      </c>
      <c r="K103" s="107">
        <f>IF(ISNUMBER(J103), (J103 - $B103) / $B103, "")</f>
        <v>-2.5316455696202552E-2</v>
      </c>
      <c r="L103" s="108">
        <f>IF(ISNUMBER(J103), $B118 * K103, "")</f>
        <v>-2531.6455696202552</v>
      </c>
      <c r="M103" s="109">
        <v>15.6</v>
      </c>
      <c r="N103" s="107">
        <f>IF(ISNUMBER(M103), (M103 - $B103) / $B103, "")</f>
        <v>-1.2658227848101333E-2</v>
      </c>
      <c r="O103" s="108">
        <f>IF(ISNUMBER(M103), $B118 * N103, "")</f>
        <v>-1265.8227848101333</v>
      </c>
      <c r="Q103" s="275"/>
      <c r="R103" s="275"/>
      <c r="S103" s="275"/>
    </row>
    <row r="104" spans="1:19" ht="17.25" thickBot="1">
      <c r="A104" s="125" t="s">
        <v>210</v>
      </c>
      <c r="B104" s="126">
        <v>15.9</v>
      </c>
      <c r="C104" s="77">
        <v>3.9215686299999997E-2</v>
      </c>
      <c r="D104" s="15">
        <v>15.7</v>
      </c>
      <c r="E104" s="32">
        <f t="shared" ref="E104:E107" si="50">IF(ISNUMBER(D104), (D104 - $B104) / $B104, "")</f>
        <v>-1.2578616352201324E-2</v>
      </c>
      <c r="F104" s="18">
        <f>IF(ISNUMBER(D104), $B118 * E104, "")</f>
        <v>-1257.8616352201325</v>
      </c>
      <c r="G104" s="31">
        <v>15.7</v>
      </c>
      <c r="H104" s="32">
        <f t="shared" ref="H104:H107" si="51">IF(ISNUMBER(G104), (G104 - $B104) / $B104, "")</f>
        <v>-1.2578616352201324E-2</v>
      </c>
      <c r="I104" s="101">
        <f>IF(ISNUMBER(G104), $B118 * H104, "")</f>
        <v>-1257.8616352201325</v>
      </c>
      <c r="J104" s="15">
        <v>15.7</v>
      </c>
      <c r="K104" s="32">
        <f t="shared" ref="K104:K107" si="52">IF(ISNUMBER(J104), (J104 - $B104) / $B104, "")</f>
        <v>-1.2578616352201324E-2</v>
      </c>
      <c r="L104" s="18">
        <f>IF(ISNUMBER(J104), $B118 * K104, "")</f>
        <v>-1257.8616352201325</v>
      </c>
      <c r="M104" s="31">
        <v>15.6</v>
      </c>
      <c r="N104" s="32">
        <f t="shared" ref="N104:N107" si="53">IF(ISNUMBER(M104), (M104 - $B104) / $B104, "")</f>
        <v>-1.8867924528301931E-2</v>
      </c>
      <c r="O104" s="18">
        <f>IF(ISNUMBER(M104), $B118 * N104, "")</f>
        <v>-1886.792452830193</v>
      </c>
      <c r="Q104" s="275"/>
      <c r="R104" s="275"/>
      <c r="S104" s="275"/>
    </row>
    <row r="105" spans="1:19" ht="17.25" thickBot="1">
      <c r="A105" s="125" t="s">
        <v>162</v>
      </c>
      <c r="B105" s="126">
        <v>116</v>
      </c>
      <c r="C105" s="77">
        <v>3.5714285700000001E-2</v>
      </c>
      <c r="D105" s="15">
        <v>117</v>
      </c>
      <c r="E105" s="32">
        <f t="shared" si="50"/>
        <v>8.6206896551724137E-3</v>
      </c>
      <c r="F105" s="18">
        <f>IF(ISNUMBER(D105), $B118 * E105, "")</f>
        <v>862.06896551724139</v>
      </c>
      <c r="G105" s="31">
        <v>115</v>
      </c>
      <c r="H105" s="32">
        <f t="shared" si="51"/>
        <v>-8.6206896551724137E-3</v>
      </c>
      <c r="I105" s="101">
        <f>IF(ISNUMBER(G105), $B118 * H105, "")</f>
        <v>-862.06896551724139</v>
      </c>
      <c r="J105" s="15">
        <v>113</v>
      </c>
      <c r="K105" s="32">
        <f t="shared" si="52"/>
        <v>-2.5862068965517241E-2</v>
      </c>
      <c r="L105" s="18">
        <f>IF(ISNUMBER(J105), $B118 * K105, "")</f>
        <v>-2586.2068965517242</v>
      </c>
      <c r="M105" s="31">
        <v>116</v>
      </c>
      <c r="N105" s="32">
        <f t="shared" si="53"/>
        <v>0</v>
      </c>
      <c r="O105" s="18">
        <f>IF(ISNUMBER(M105), $B118 * N105, "")</f>
        <v>0</v>
      </c>
      <c r="Q105" s="275"/>
      <c r="R105" s="275"/>
      <c r="S105" s="275"/>
    </row>
    <row r="106" spans="1:19" ht="17.25" thickBot="1">
      <c r="A106" s="125" t="s">
        <v>250</v>
      </c>
      <c r="B106" s="126">
        <v>116</v>
      </c>
      <c r="C106" s="77">
        <v>3.5714285700000001E-2</v>
      </c>
      <c r="D106" s="15">
        <v>120</v>
      </c>
      <c r="E106" s="32">
        <f t="shared" si="50"/>
        <v>3.4482758620689655E-2</v>
      </c>
      <c r="F106" s="18">
        <f>IF(ISNUMBER(D106), $B118 * E106, "")</f>
        <v>3448.2758620689656</v>
      </c>
      <c r="G106" s="31">
        <v>115</v>
      </c>
      <c r="H106" s="32">
        <f t="shared" si="51"/>
        <v>-8.6206896551724137E-3</v>
      </c>
      <c r="I106" s="101">
        <f>IF(ISNUMBER(G106), $B118 * H106, "")</f>
        <v>-862.06896551724139</v>
      </c>
      <c r="J106" s="15">
        <v>111</v>
      </c>
      <c r="K106" s="32">
        <f t="shared" si="52"/>
        <v>-4.3103448275862072E-2</v>
      </c>
      <c r="L106" s="18">
        <f>IF(ISNUMBER(J106), $B118 * K106, "")</f>
        <v>-4310.3448275862074</v>
      </c>
      <c r="M106" s="31">
        <v>109</v>
      </c>
      <c r="N106" s="32">
        <f t="shared" si="53"/>
        <v>-6.0344827586206899E-2</v>
      </c>
      <c r="O106" s="18">
        <f>IF(ISNUMBER(M106), $B118 * N106, "")</f>
        <v>-6034.4827586206902</v>
      </c>
      <c r="Q106" s="33"/>
      <c r="R106" s="33"/>
    </row>
    <row r="107" spans="1:19" ht="17.25" thickBot="1">
      <c r="A107" s="130" t="s">
        <v>244</v>
      </c>
      <c r="B107" s="131">
        <v>2470</v>
      </c>
      <c r="C107" s="79">
        <v>3.3472803299999999E-2</v>
      </c>
      <c r="D107" s="24">
        <v>2190</v>
      </c>
      <c r="E107" s="25">
        <f t="shared" si="50"/>
        <v>-0.11336032388663968</v>
      </c>
      <c r="F107" s="104">
        <f>IF(ISNUMBER(D107), $B118 * E107, "")</f>
        <v>-11336.032388663967</v>
      </c>
      <c r="G107" s="102">
        <v>2175</v>
      </c>
      <c r="H107" s="25">
        <f t="shared" si="51"/>
        <v>-0.1194331983805668</v>
      </c>
      <c r="I107" s="103">
        <f>IF(ISNUMBER(G107), $B118 * H107, "")</f>
        <v>-11943.319838056681</v>
      </c>
      <c r="J107" s="24">
        <v>2165</v>
      </c>
      <c r="K107" s="25">
        <f t="shared" si="52"/>
        <v>-0.12348178137651822</v>
      </c>
      <c r="L107" s="104">
        <f>IF(ISNUMBER(J107), $B118 * K107, "")</f>
        <v>-12348.178137651821</v>
      </c>
      <c r="M107" s="102">
        <v>2210</v>
      </c>
      <c r="N107" s="25">
        <f t="shared" si="53"/>
        <v>-0.10526315789473684</v>
      </c>
      <c r="O107" s="104">
        <f>IF(ISNUMBER(M107), $B118 * N107, "")</f>
        <v>-10526.315789473683</v>
      </c>
      <c r="Q107" s="284"/>
      <c r="R107" s="285"/>
      <c r="S107" s="286"/>
    </row>
    <row r="108" spans="1:19">
      <c r="A108" s="123" t="s">
        <v>54</v>
      </c>
      <c r="B108" s="124">
        <v>619</v>
      </c>
      <c r="C108" s="76">
        <v>2.82392027E-2</v>
      </c>
      <c r="D108" s="13">
        <v>552</v>
      </c>
      <c r="E108" s="14">
        <f>IF(ISNUMBER(D108), (D108 - $B108) / $B108, "")</f>
        <v>-0.10823909531502424</v>
      </c>
      <c r="F108" s="16">
        <f>IF(ISNUMBER(D108), $B118 * E108, "")</f>
        <v>-10823.909531502424</v>
      </c>
      <c r="G108" s="29">
        <v>529</v>
      </c>
      <c r="H108" s="14">
        <f>IF(ISNUMBER(G108), (G108 - $B108) / $B108, "")</f>
        <v>-0.14539579967689822</v>
      </c>
      <c r="I108" s="100">
        <f>IF(ISNUMBER(G108), $B118 * H108, "")</f>
        <v>-14539.579967689822</v>
      </c>
      <c r="J108" s="13">
        <v>521</v>
      </c>
      <c r="K108" s="14">
        <f>IF(ISNUMBER(J108), (J108 - $B108) / $B108, "")</f>
        <v>-0.15831987075928919</v>
      </c>
      <c r="L108" s="16">
        <f>IF(ISNUMBER(J108), $B118 * K108, "")</f>
        <v>-15831.987075928919</v>
      </c>
      <c r="M108" s="29">
        <v>526</v>
      </c>
      <c r="N108" s="14">
        <f>IF(ISNUMBER(M108), (M108 - $B108) / $B108, "")</f>
        <v>-0.15024232633279483</v>
      </c>
      <c r="O108" s="16">
        <f>IF(ISNUMBER(M108), $B118 * N108, "")</f>
        <v>-15024.232633279484</v>
      </c>
      <c r="Q108" s="287"/>
      <c r="R108" s="288"/>
      <c r="S108" s="289"/>
    </row>
    <row r="109" spans="1:19" ht="17.25" thickBot="1">
      <c r="A109" s="125" t="s">
        <v>222</v>
      </c>
      <c r="B109" s="126">
        <v>192</v>
      </c>
      <c r="C109" s="77">
        <v>2.67379679E-2</v>
      </c>
      <c r="D109" s="15">
        <v>202</v>
      </c>
      <c r="E109" s="32">
        <f t="shared" ref="E109:E112" si="54">IF(ISNUMBER(D109), (D109 - $B109) / $B109, "")</f>
        <v>5.2083333333333336E-2</v>
      </c>
      <c r="F109" s="18">
        <f>IF(ISNUMBER(D109), $B118 * E109, "")</f>
        <v>5208.3333333333339</v>
      </c>
      <c r="G109" s="31">
        <v>199</v>
      </c>
      <c r="H109" s="32">
        <f t="shared" ref="H109:H112" si="55">IF(ISNUMBER(G109), (G109 - $B109) / $B109, "")</f>
        <v>3.6458333333333336E-2</v>
      </c>
      <c r="I109" s="101">
        <f>IF(ISNUMBER(G109), $B118 * H109, "")</f>
        <v>3645.8333333333335</v>
      </c>
      <c r="J109" s="15">
        <v>200</v>
      </c>
      <c r="K109" s="32">
        <f t="shared" ref="K109:K112" si="56">IF(ISNUMBER(J109), (J109 - $B109) / $B109, "")</f>
        <v>4.1666666666666664E-2</v>
      </c>
      <c r="L109" s="18">
        <f>IF(ISNUMBER(J109), $B118 * K109, "")</f>
        <v>4166.6666666666661</v>
      </c>
      <c r="M109" s="31">
        <v>197</v>
      </c>
      <c r="N109" s="32">
        <f t="shared" ref="N109:N112" si="57">IF(ISNUMBER(M109), (M109 - $B109) / $B109, "")</f>
        <v>2.6041666666666668E-2</v>
      </c>
      <c r="O109" s="18">
        <f>IF(ISNUMBER(M109), $B118 * N109, "")</f>
        <v>2604.166666666667</v>
      </c>
      <c r="Q109" s="290"/>
      <c r="R109" s="291"/>
      <c r="S109" s="292"/>
    </row>
    <row r="110" spans="1:19" ht="17.25" thickBot="1">
      <c r="A110" s="125" t="s">
        <v>158</v>
      </c>
      <c r="B110" s="126">
        <v>37160</v>
      </c>
      <c r="C110" s="77">
        <v>2.6519337E-2</v>
      </c>
      <c r="D110" s="15">
        <v>36500</v>
      </c>
      <c r="E110" s="32">
        <f t="shared" si="54"/>
        <v>-1.776103336921421E-2</v>
      </c>
      <c r="F110" s="18">
        <f>IF(ISNUMBER(D110), $B118 * E110, "")</f>
        <v>-1776.103336921421</v>
      </c>
      <c r="G110" s="31">
        <v>35490</v>
      </c>
      <c r="H110" s="32">
        <f t="shared" si="55"/>
        <v>-4.4940796555435952E-2</v>
      </c>
      <c r="I110" s="101">
        <f>IF(ISNUMBER(G110), $B118 * H110, "")</f>
        <v>-4494.0796555435954</v>
      </c>
      <c r="J110" s="15">
        <v>35190</v>
      </c>
      <c r="K110" s="32">
        <f t="shared" si="56"/>
        <v>-5.3013993541442414E-2</v>
      </c>
      <c r="L110" s="18">
        <f>IF(ISNUMBER(J110), $B118 * K110, "")</f>
        <v>-5301.3993541442414</v>
      </c>
      <c r="M110" s="31">
        <v>35420</v>
      </c>
      <c r="N110" s="32">
        <f t="shared" si="57"/>
        <v>-4.6824542518837463E-2</v>
      </c>
      <c r="O110" s="18">
        <f>IF(ISNUMBER(M110), $B118 * N110, "")</f>
        <v>-4682.4542518837461</v>
      </c>
      <c r="Q110" s="275"/>
      <c r="R110" s="275"/>
      <c r="S110" s="275"/>
    </row>
    <row r="111" spans="1:19" ht="17.25" thickBot="1">
      <c r="A111" s="125" t="s">
        <v>132</v>
      </c>
      <c r="B111" s="126">
        <v>136</v>
      </c>
      <c r="C111" s="77">
        <v>2.2556390999999999E-2</v>
      </c>
      <c r="D111" s="15">
        <v>136</v>
      </c>
      <c r="E111" s="32">
        <f t="shared" si="54"/>
        <v>0</v>
      </c>
      <c r="F111" s="18">
        <f>IF(ISNUMBER(D111), $B118 * E111, "")</f>
        <v>0</v>
      </c>
      <c r="G111" s="31">
        <v>133</v>
      </c>
      <c r="H111" s="32">
        <f t="shared" si="55"/>
        <v>-2.2058823529411766E-2</v>
      </c>
      <c r="I111" s="101">
        <f>IF(ISNUMBER(G111), $B118 * H111, "")</f>
        <v>-2205.8823529411766</v>
      </c>
      <c r="J111" s="15">
        <v>132</v>
      </c>
      <c r="K111" s="32">
        <f t="shared" si="56"/>
        <v>-2.9411764705882353E-2</v>
      </c>
      <c r="L111" s="18">
        <f>IF(ISNUMBER(J111), $B118 * K111, "")</f>
        <v>-2941.1764705882351</v>
      </c>
      <c r="M111" s="31">
        <v>133</v>
      </c>
      <c r="N111" s="32">
        <f t="shared" si="57"/>
        <v>-2.2058823529411766E-2</v>
      </c>
      <c r="O111" s="18">
        <f>IF(ISNUMBER(M111), $B118 * N111, "")</f>
        <v>-2205.8823529411766</v>
      </c>
      <c r="Q111" s="270"/>
      <c r="R111" s="270"/>
      <c r="S111" s="270"/>
    </row>
    <row r="112" spans="1:19" ht="17.25" thickBot="1">
      <c r="A112" s="127" t="s">
        <v>136</v>
      </c>
      <c r="B112" s="128">
        <v>2285</v>
      </c>
      <c r="C112" s="78">
        <v>2.23713647E-2</v>
      </c>
      <c r="D112" s="20">
        <v>2365</v>
      </c>
      <c r="E112" s="21">
        <f t="shared" si="54"/>
        <v>3.5010940919037198E-2</v>
      </c>
      <c r="F112" s="22">
        <f>IF(ISNUMBER(D112), $B118 * E112, "")</f>
        <v>3501.0940919037198</v>
      </c>
      <c r="G112" s="30">
        <v>2250</v>
      </c>
      <c r="H112" s="21">
        <f t="shared" si="55"/>
        <v>-1.5317286652078774E-2</v>
      </c>
      <c r="I112" s="105">
        <f>IF(ISNUMBER(G112), $B118 * H112, "")</f>
        <v>-1531.7286652078774</v>
      </c>
      <c r="J112" s="20">
        <v>2235</v>
      </c>
      <c r="K112" s="21">
        <f t="shared" si="56"/>
        <v>-2.1881838074398249E-2</v>
      </c>
      <c r="L112" s="22">
        <f>IF(ISNUMBER(J112), $B118 * K112, "")</f>
        <v>-2188.1838074398247</v>
      </c>
      <c r="M112" s="30">
        <v>2240</v>
      </c>
      <c r="N112" s="21">
        <f t="shared" si="57"/>
        <v>-1.9693654266958426E-2</v>
      </c>
      <c r="O112" s="22">
        <f>IF(ISNUMBER(M112), $B118 * N112, "")</f>
        <v>-1969.3654266958426</v>
      </c>
      <c r="Q112" s="270"/>
      <c r="R112" s="270"/>
      <c r="S112" s="270"/>
    </row>
    <row r="113" spans="1:19" ht="17.25" thickBot="1">
      <c r="A113" s="125" t="s">
        <v>190</v>
      </c>
      <c r="B113" s="129">
        <v>19.100000000000001</v>
      </c>
      <c r="C113" s="80">
        <v>2.1390374300000001E-2</v>
      </c>
      <c r="D113" s="106">
        <v>19.100000000000001</v>
      </c>
      <c r="E113" s="107">
        <f>IF(ISNUMBER(D113), (D113 - $B113) / $B113, "")</f>
        <v>0</v>
      </c>
      <c r="F113" s="108">
        <f>IF(ISNUMBER(D113), $B118 * E113, "")</f>
        <v>0</v>
      </c>
      <c r="G113" s="109">
        <v>19</v>
      </c>
      <c r="H113" s="107">
        <f>IF(ISNUMBER(G113), (G113 - $B113) / $B113, "")</f>
        <v>-5.2356020942409117E-3</v>
      </c>
      <c r="I113" s="110">
        <f>IF(ISNUMBER(G113), $B118 * H113, "")</f>
        <v>-523.56020942409123</v>
      </c>
      <c r="J113" s="106">
        <v>18.7</v>
      </c>
      <c r="K113" s="107">
        <f>IF(ISNUMBER(J113), (J113 - $B113) / $B113, "")</f>
        <v>-2.094240837696346E-2</v>
      </c>
      <c r="L113" s="108">
        <f>IF(ISNUMBER(J113), $B118 * K113, "")</f>
        <v>-2094.2408376963458</v>
      </c>
      <c r="M113" s="109">
        <v>18.8</v>
      </c>
      <c r="N113" s="107">
        <f>IF(ISNUMBER(M113), (M113 - $B113) / $B113, "")</f>
        <v>-1.570680628272255E-2</v>
      </c>
      <c r="O113" s="108">
        <f>IF(ISNUMBER(M113), $B118 * N113, "")</f>
        <v>-1570.680628272255</v>
      </c>
      <c r="Q113" s="275"/>
      <c r="R113" s="275"/>
      <c r="S113" s="275"/>
    </row>
    <row r="114" spans="1:19" ht="17.25" thickBot="1">
      <c r="A114" s="125" t="s">
        <v>216</v>
      </c>
      <c r="B114" s="126">
        <v>11.8</v>
      </c>
      <c r="C114" s="77">
        <v>1.7241379300000002E-2</v>
      </c>
      <c r="D114" s="15">
        <v>11.9</v>
      </c>
      <c r="E114" s="32">
        <f t="shared" ref="E114:E117" si="58">IF(ISNUMBER(D114), (D114 - $B114) / $B114, "")</f>
        <v>8.4745762711864094E-3</v>
      </c>
      <c r="F114" s="18">
        <f>IF(ISNUMBER(D114), $B118 * E114, "")</f>
        <v>847.45762711864097</v>
      </c>
      <c r="G114" s="31">
        <v>11.7</v>
      </c>
      <c r="H114" s="32">
        <f t="shared" ref="H114:H117" si="59">IF(ISNUMBER(G114), (G114 - $B114) / $B114, "")</f>
        <v>-8.4745762711865603E-3</v>
      </c>
      <c r="I114" s="101">
        <f>IF(ISNUMBER(G114), $B118 * H114, "")</f>
        <v>-847.45762711865598</v>
      </c>
      <c r="J114" s="15">
        <v>11.7</v>
      </c>
      <c r="K114" s="32">
        <f t="shared" ref="K114:K117" si="60">IF(ISNUMBER(J114), (J114 - $B114) / $B114, "")</f>
        <v>-8.4745762711865603E-3</v>
      </c>
      <c r="L114" s="18">
        <f>IF(ISNUMBER(J114), $B118 * K114, "")</f>
        <v>-847.45762711865598</v>
      </c>
      <c r="M114" s="31">
        <v>11.7</v>
      </c>
      <c r="N114" s="32">
        <f t="shared" ref="N114:N117" si="61">IF(ISNUMBER(M114), (M114 - $B114) / $B114, "")</f>
        <v>-8.4745762711865603E-3</v>
      </c>
      <c r="O114" s="18">
        <f>IF(ISNUMBER(M114), $B118 * N114, "")</f>
        <v>-847.45762711865598</v>
      </c>
      <c r="Q114" s="275"/>
      <c r="R114" s="275"/>
      <c r="S114" s="275"/>
    </row>
    <row r="115" spans="1:19" ht="17.25" thickBot="1">
      <c r="A115" s="125" t="s">
        <v>200</v>
      </c>
      <c r="B115" s="126">
        <v>222</v>
      </c>
      <c r="C115" s="77">
        <v>1.3698630099999999E-2</v>
      </c>
      <c r="D115" s="15">
        <v>231</v>
      </c>
      <c r="E115" s="32">
        <f t="shared" si="58"/>
        <v>4.0540540540540543E-2</v>
      </c>
      <c r="F115" s="18">
        <f>IF(ISNUMBER(D115), $B118 * E115, "")</f>
        <v>4054.0540540540542</v>
      </c>
      <c r="G115" s="31">
        <v>234</v>
      </c>
      <c r="H115" s="32">
        <f t="shared" si="59"/>
        <v>5.4054054054054057E-2</v>
      </c>
      <c r="I115" s="101">
        <f>IF(ISNUMBER(G115), $B118 * H115, "")</f>
        <v>5405.4054054054059</v>
      </c>
      <c r="J115" s="15">
        <v>229</v>
      </c>
      <c r="K115" s="32">
        <f t="shared" si="60"/>
        <v>3.1531531531531529E-2</v>
      </c>
      <c r="L115" s="18">
        <f>IF(ISNUMBER(J115), $B118 * K115, "")</f>
        <v>3153.1531531531527</v>
      </c>
      <c r="M115" s="31">
        <v>229</v>
      </c>
      <c r="N115" s="32">
        <f t="shared" si="61"/>
        <v>3.1531531531531529E-2</v>
      </c>
      <c r="O115" s="18">
        <f>IF(ISNUMBER(M115), $B118 * N115, "")</f>
        <v>3153.1531531531527</v>
      </c>
      <c r="Q115" s="275"/>
      <c r="R115" s="275"/>
      <c r="S115" s="275"/>
    </row>
    <row r="116" spans="1:19">
      <c r="A116" s="125" t="s">
        <v>120</v>
      </c>
      <c r="B116" s="126">
        <v>4885</v>
      </c>
      <c r="C116" s="77">
        <v>1.24352332E-2</v>
      </c>
      <c r="D116" s="15">
        <v>4905</v>
      </c>
      <c r="E116" s="32">
        <f t="shared" si="58"/>
        <v>4.0941658137154556E-3</v>
      </c>
      <c r="F116" s="18">
        <f>IF(ISNUMBER(D116), $B118 * E116, "")</f>
        <v>409.41658137154553</v>
      </c>
      <c r="G116" s="31">
        <v>4865</v>
      </c>
      <c r="H116" s="32">
        <f t="shared" si="59"/>
        <v>-4.0941658137154556E-3</v>
      </c>
      <c r="I116" s="101">
        <f>IF(ISNUMBER(G116), $B118 * H116, "")</f>
        <v>-409.41658137154553</v>
      </c>
      <c r="J116" s="15">
        <v>4915</v>
      </c>
      <c r="K116" s="32">
        <f t="shared" si="60"/>
        <v>6.1412487205731829E-3</v>
      </c>
      <c r="L116" s="18">
        <f>IF(ISNUMBER(J116), $B118 * K116, "")</f>
        <v>614.12487205731827</v>
      </c>
      <c r="M116" s="31">
        <v>4955</v>
      </c>
      <c r="N116" s="32">
        <f t="shared" si="61"/>
        <v>1.4329580348004094E-2</v>
      </c>
      <c r="O116" s="18">
        <f>IF(ISNUMBER(M116), $B118 * N116, "")</f>
        <v>1432.9580348004095</v>
      </c>
      <c r="Q116" s="297"/>
      <c r="R116" s="298"/>
      <c r="S116" s="299"/>
    </row>
    <row r="117" spans="1:19" ht="17.25" thickBot="1">
      <c r="A117" s="130" t="s">
        <v>224</v>
      </c>
      <c r="B117" s="131">
        <v>4955</v>
      </c>
      <c r="C117" s="79">
        <v>1.1224489799999999E-2</v>
      </c>
      <c r="D117" s="24">
        <v>4880</v>
      </c>
      <c r="E117" s="25">
        <f t="shared" si="58"/>
        <v>-1.5136226034308779E-2</v>
      </c>
      <c r="F117" s="104">
        <f>IF(ISNUMBER(D117), $B118 * E117, "")</f>
        <v>-1513.6226034308779</v>
      </c>
      <c r="G117" s="102">
        <v>4835</v>
      </c>
      <c r="H117" s="25">
        <f t="shared" si="59"/>
        <v>-2.4217961654894045E-2</v>
      </c>
      <c r="I117" s="103">
        <f>IF(ISNUMBER(G117), $B118 * H117, "")</f>
        <v>-2421.7961654894043</v>
      </c>
      <c r="J117" s="24">
        <v>4855</v>
      </c>
      <c r="K117" s="25">
        <f t="shared" si="60"/>
        <v>-2.0181634712411706E-2</v>
      </c>
      <c r="L117" s="104">
        <f>IF(ISNUMBER(J117), $B118 * K117, "")</f>
        <v>-2018.1634712411706</v>
      </c>
      <c r="M117" s="102">
        <v>4930</v>
      </c>
      <c r="N117" s="25">
        <f t="shared" si="61"/>
        <v>-5.0454086781029266E-3</v>
      </c>
      <c r="O117" s="104">
        <f>IF(ISNUMBER(M117), $B118 * N117, "")</f>
        <v>-504.54086781029264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-3.6976344767911231E-3</v>
      </c>
      <c r="F118" s="28">
        <f>SUM(F98:F117)</f>
        <v>-7395.2689535822446</v>
      </c>
      <c r="G118" s="26" t="s">
        <v>271</v>
      </c>
      <c r="H118" s="27">
        <f>IF(COUNT(H98:H117), SUM(H98:H117) / COUNT(H98:H117), 0)</f>
        <v>-2.2660859004824389E-2</v>
      </c>
      <c r="I118" s="28">
        <f>SUM(I98:I117)</f>
        <v>-45321.718009648757</v>
      </c>
      <c r="J118" s="26" t="s">
        <v>271</v>
      </c>
      <c r="K118" s="27">
        <f>IF(COUNT(K98:K117), SUM(K98:K117) / COUNT(K98:K117), 0)</f>
        <v>-3.1496425515538357E-2</v>
      </c>
      <c r="L118" s="28">
        <f>SUM(L98:L117)</f>
        <v>-62992.851031076701</v>
      </c>
      <c r="M118" s="26" t="s">
        <v>271</v>
      </c>
      <c r="N118" s="27">
        <f>IF(COUNT(N98:N117), SUM(N98:N117) / COUNT(N98:N117), 0)</f>
        <v>-2.4614712801659056E-2</v>
      </c>
      <c r="O118" s="28">
        <f>SUM(O98:O117)</f>
        <v>-49229.425603318101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21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2021-09-17(금) 오전 00:00</v>
      </c>
      <c r="C123" s="313"/>
      <c r="D123" s="272" t="str">
        <f>TEXT($G$1, "[$-ko-KR]yyyy-mm-dd(ddd) ") &amp; "오후 14:00"</f>
        <v>2021-09-17(금) 오후 14:00</v>
      </c>
      <c r="E123" s="273"/>
      <c r="F123" s="274"/>
      <c r="G123" s="272" t="str">
        <f>TEXT($G$1, "[$-ko-KR]yyyy-mm-dd(ddd) ") &amp; "오후 19:00"</f>
        <v>2021-09-17(금) 오후 19:00</v>
      </c>
      <c r="H123" s="273"/>
      <c r="I123" s="274"/>
      <c r="J123" s="272" t="str">
        <f>TEXT($G$1, "[$-ko-KR]yyyy-mm-dd(ddd) ") &amp; "오후 21:00"</f>
        <v>2021-09-17(금) 오후 21:00</v>
      </c>
      <c r="K123" s="273"/>
      <c r="L123" s="274"/>
      <c r="M123" s="272" t="str">
        <f>TEXT($G$1+1, "[$-ko-KR]yyyy-mm-dd(ddd) ") &amp; "오전 00:00"</f>
        <v>2021-09-18(토)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2" t="s">
        <v>58</v>
      </c>
      <c r="H124" s="223" t="s">
        <v>268</v>
      </c>
      <c r="I124" s="22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188</v>
      </c>
      <c r="B125" s="124">
        <v>15.8</v>
      </c>
      <c r="C125" s="76">
        <v>5.3333333300000001E-2</v>
      </c>
      <c r="D125" s="13">
        <v>15.7</v>
      </c>
      <c r="E125" s="14">
        <f>IF(ISNUMBER(D125), (D125 - $B125) / $B125, "")</f>
        <v>-6.3291139240507222E-3</v>
      </c>
      <c r="F125" s="16">
        <f>IF(ISNUMBER(D125), $B145 * E125, "")</f>
        <v>-632.91139240507221</v>
      </c>
      <c r="G125" s="29">
        <v>15.5</v>
      </c>
      <c r="H125" s="14">
        <f>IF(ISNUMBER(G125), (G125 - $B125) / $B125, "")</f>
        <v>-1.8987341772151944E-2</v>
      </c>
      <c r="I125" s="100">
        <f>IF(ISNUMBER(G125), $B145 * H125, "")</f>
        <v>-1898.7341772151944</v>
      </c>
      <c r="J125" s="13">
        <v>15.4</v>
      </c>
      <c r="K125" s="14">
        <f>IF(ISNUMBER(J125), (J125 - $B125) / $B125, "")</f>
        <v>-2.5316455696202552E-2</v>
      </c>
      <c r="L125" s="16">
        <f>IF(ISNUMBER(J125), $B145 * K125, "")</f>
        <v>-2531.6455696202552</v>
      </c>
      <c r="M125" s="29">
        <v>15.6</v>
      </c>
      <c r="N125" s="14">
        <f>IF(ISNUMBER(M125), (M125 - $B125) / $B125, "")</f>
        <v>-1.2658227848101333E-2</v>
      </c>
      <c r="O125" s="16">
        <f>IF(ISNUMBER(M125), $B145 * N125, "")</f>
        <v>-1265.8227848101333</v>
      </c>
      <c r="Q125" s="270"/>
      <c r="R125" s="270"/>
      <c r="S125" s="270"/>
    </row>
    <row r="126" spans="1:19" ht="17.25" thickBot="1">
      <c r="A126" s="125" t="s">
        <v>210</v>
      </c>
      <c r="B126" s="126">
        <v>15.9</v>
      </c>
      <c r="C126" s="77">
        <v>3.9215686299999997E-2</v>
      </c>
      <c r="D126" s="15">
        <v>15.7</v>
      </c>
      <c r="E126" s="32">
        <f t="shared" ref="E126:E129" si="62">IF(ISNUMBER(D126), (D126 - $B126) / $B126, "")</f>
        <v>-1.2578616352201324E-2</v>
      </c>
      <c r="F126" s="18">
        <f>IF(ISNUMBER(D126), $B145 * E126, "")</f>
        <v>-1257.8616352201325</v>
      </c>
      <c r="G126" s="31">
        <v>15.7</v>
      </c>
      <c r="H126" s="32">
        <f t="shared" ref="H126:H129" si="63">IF(ISNUMBER(G126), (G126 - $B126) / $B126, "")</f>
        <v>-1.2578616352201324E-2</v>
      </c>
      <c r="I126" s="101">
        <f>IF(ISNUMBER(G126), $B145 * H126, "")</f>
        <v>-1257.8616352201325</v>
      </c>
      <c r="J126" s="15">
        <v>15.7</v>
      </c>
      <c r="K126" s="32">
        <f t="shared" ref="K126:K129" si="64">IF(ISNUMBER(J126), (J126 - $B126) / $B126, "")</f>
        <v>-1.2578616352201324E-2</v>
      </c>
      <c r="L126" s="18">
        <f>IF(ISNUMBER(J126), $B145 * K126, "")</f>
        <v>-1257.8616352201325</v>
      </c>
      <c r="M126" s="31">
        <v>15.6</v>
      </c>
      <c r="N126" s="32">
        <f t="shared" ref="N126:N129" si="65">IF(ISNUMBER(M126), (M126 - $B126) / $B126, "")</f>
        <v>-1.8867924528301931E-2</v>
      </c>
      <c r="O126" s="18">
        <f>IF(ISNUMBER(M126), $B145 * N126, "")</f>
        <v>-1886.792452830193</v>
      </c>
      <c r="Q126" s="270"/>
      <c r="R126" s="270"/>
      <c r="S126" s="270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19.100000000000001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-5.2356020942409117E-3</v>
      </c>
      <c r="I127" s="101">
        <f>IF(ISNUMBER(G127), $B145 * H127, "")</f>
        <v>-523.56020942409123</v>
      </c>
      <c r="J127" s="15">
        <v>18.7</v>
      </c>
      <c r="K127" s="32">
        <f t="shared" si="64"/>
        <v>-2.094240837696346E-2</v>
      </c>
      <c r="L127" s="18">
        <f>IF(ISNUMBER(J127), $B145 * K127, "")</f>
        <v>-2094.2408376963458</v>
      </c>
      <c r="M127" s="31">
        <v>18.8</v>
      </c>
      <c r="N127" s="32">
        <f t="shared" si="65"/>
        <v>-1.570680628272255E-2</v>
      </c>
      <c r="O127" s="18">
        <f>IF(ISNUMBER(M127), $B145 * N127, "")</f>
        <v>-1570.680628272255</v>
      </c>
      <c r="Q127" s="275"/>
      <c r="R127" s="275"/>
      <c r="S127" s="275"/>
    </row>
    <row r="128" spans="1:19" ht="17.25" thickBot="1">
      <c r="A128" s="125" t="s">
        <v>216</v>
      </c>
      <c r="B128" s="126">
        <v>11.8</v>
      </c>
      <c r="C128" s="77">
        <v>1.7241379300000002E-2</v>
      </c>
      <c r="D128" s="15">
        <v>11.9</v>
      </c>
      <c r="E128" s="32">
        <f t="shared" si="62"/>
        <v>8.4745762711864094E-3</v>
      </c>
      <c r="F128" s="18">
        <f>IF(ISNUMBER(D128), $B145 * E128, "")</f>
        <v>847.45762711864097</v>
      </c>
      <c r="G128" s="31">
        <v>11.7</v>
      </c>
      <c r="H128" s="32">
        <f t="shared" si="63"/>
        <v>-8.4745762711865603E-3</v>
      </c>
      <c r="I128" s="101">
        <f>IF(ISNUMBER(G128), $B145 * H128, "")</f>
        <v>-847.45762711865598</v>
      </c>
      <c r="J128" s="15">
        <v>11.7</v>
      </c>
      <c r="K128" s="32">
        <f t="shared" si="64"/>
        <v>-8.4745762711865603E-3</v>
      </c>
      <c r="L128" s="18">
        <f>IF(ISNUMBER(J128), $B145 * K128, "")</f>
        <v>-847.45762711865598</v>
      </c>
      <c r="M128" s="31">
        <v>11.7</v>
      </c>
      <c r="N128" s="32">
        <f t="shared" si="65"/>
        <v>-8.4745762711865603E-3</v>
      </c>
      <c r="O128" s="18">
        <f>IF(ISNUMBER(M128), $B145 * N128, "")</f>
        <v>-847.45762711865598</v>
      </c>
      <c r="Q128" s="275"/>
      <c r="R128" s="275"/>
      <c r="S128" s="275"/>
    </row>
    <row r="129" spans="1:19" ht="17.25" thickBot="1">
      <c r="A129" s="127" t="s">
        <v>240</v>
      </c>
      <c r="B129" s="128">
        <v>72.400000000000006</v>
      </c>
      <c r="C129" s="78">
        <v>-6.8587105999999998E-3</v>
      </c>
      <c r="D129" s="20">
        <v>73.900000000000006</v>
      </c>
      <c r="E129" s="21">
        <f t="shared" si="62"/>
        <v>2.0718232044198894E-2</v>
      </c>
      <c r="F129" s="22">
        <f>IF(ISNUMBER(D129), $B145 * E129, "")</f>
        <v>2071.8232044198894</v>
      </c>
      <c r="G129" s="30">
        <v>74.5</v>
      </c>
      <c r="H129" s="21">
        <f t="shared" si="63"/>
        <v>2.9005524861878372E-2</v>
      </c>
      <c r="I129" s="105">
        <f>IF(ISNUMBER(G129), $B145 * H129, "")</f>
        <v>2900.5524861878371</v>
      </c>
      <c r="J129" s="20">
        <v>74</v>
      </c>
      <c r="K129" s="21">
        <f t="shared" si="64"/>
        <v>2.2099447513812074E-2</v>
      </c>
      <c r="L129" s="22">
        <f>IF(ISNUMBER(J129), $B145 * K129, "")</f>
        <v>2209.9447513812074</v>
      </c>
      <c r="M129" s="30">
        <v>75.099999999999994</v>
      </c>
      <c r="N129" s="21">
        <f t="shared" si="65"/>
        <v>3.7292817679557853E-2</v>
      </c>
      <c r="O129" s="22">
        <f>IF(ISNUMBER(M129), $B145 * N129, "")</f>
        <v>3729.2817679557852</v>
      </c>
      <c r="Q129" s="275"/>
      <c r="R129" s="275"/>
      <c r="S129" s="275"/>
    </row>
    <row r="130" spans="1:19" ht="17.25" thickBot="1">
      <c r="A130" s="125" t="s">
        <v>150</v>
      </c>
      <c r="B130" s="129">
        <v>13.5</v>
      </c>
      <c r="C130" s="80">
        <v>-7.3529412000000001E-3</v>
      </c>
      <c r="D130" s="106">
        <v>13.7</v>
      </c>
      <c r="E130" s="107">
        <f>IF(ISNUMBER(D130), (D130 - $B130) / $B130, "")</f>
        <v>1.4814814814814762E-2</v>
      </c>
      <c r="F130" s="108">
        <f>IF(ISNUMBER(D130), $B145 * E130, "")</f>
        <v>1481.4814814814761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13.3</v>
      </c>
      <c r="K130" s="107">
        <f>IF(ISNUMBER(J130), (J130 - $B130) / $B130, "")</f>
        <v>-1.4814814814814762E-2</v>
      </c>
      <c r="L130" s="108">
        <f>IF(ISNUMBER(J130), $B145 * K130, "")</f>
        <v>-1481.4814814814761</v>
      </c>
      <c r="M130" s="109">
        <v>13.4</v>
      </c>
      <c r="N130" s="107">
        <f>IF(ISNUMBER(M130), (M130 - $B130) / $B130, "")</f>
        <v>-7.4074074074073808E-3</v>
      </c>
      <c r="O130" s="108">
        <f>IF(ISNUMBER(M130), $B145 * N130, "")</f>
        <v>-740.74074074073803</v>
      </c>
      <c r="Q130" s="275"/>
      <c r="R130" s="275"/>
      <c r="S130" s="275"/>
    </row>
    <row r="131" spans="1:19" ht="17.25" thickBot="1">
      <c r="A131" s="125" t="s">
        <v>72</v>
      </c>
      <c r="B131" s="126">
        <v>27.7</v>
      </c>
      <c r="C131" s="77">
        <v>-1.4234875399999999E-2</v>
      </c>
      <c r="D131" s="15">
        <v>27.7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27.4</v>
      </c>
      <c r="H131" s="32">
        <f t="shared" ref="H131:H134" si="67">IF(ISNUMBER(G131), (G131 - $B131) / $B131, "")</f>
        <v>-1.0830324909747318E-2</v>
      </c>
      <c r="I131" s="101">
        <f>IF(ISNUMBER(G131), $B145 * H131, "")</f>
        <v>-1083.0324909747319</v>
      </c>
      <c r="J131" s="15">
        <v>27.4</v>
      </c>
      <c r="K131" s="32">
        <f t="shared" ref="K131:K134" si="68">IF(ISNUMBER(J131), (J131 - $B131) / $B131, "")</f>
        <v>-1.0830324909747318E-2</v>
      </c>
      <c r="L131" s="18">
        <f>IF(ISNUMBER(J131), $B145 * K131, "")</f>
        <v>-1083.0324909747319</v>
      </c>
      <c r="M131" s="31">
        <v>27.3</v>
      </c>
      <c r="N131" s="32">
        <f t="shared" ref="N131:N134" si="69">IF(ISNUMBER(M131), (M131 - $B131) / $B131, "")</f>
        <v>-1.4440433212996338E-2</v>
      </c>
      <c r="O131" s="18">
        <f>IF(ISNUMBER(M131), $B145 * N131, "")</f>
        <v>-1444.0433212996338</v>
      </c>
      <c r="Q131" s="275"/>
      <c r="R131" s="275"/>
      <c r="S131" s="275"/>
    </row>
    <row r="132" spans="1:19" ht="17.25" thickBot="1">
      <c r="A132" s="125" t="s">
        <v>98</v>
      </c>
      <c r="B132" s="126">
        <v>4.83</v>
      </c>
      <c r="C132" s="77">
        <v>-1.42857143E-2</v>
      </c>
      <c r="D132" s="15">
        <v>4.87</v>
      </c>
      <c r="E132" s="32">
        <f t="shared" si="66"/>
        <v>8.2815734989648108E-3</v>
      </c>
      <c r="F132" s="18">
        <f>IF(ISNUMBER(D132), $B145 * E132, "")</f>
        <v>828.15734989648104</v>
      </c>
      <c r="G132" s="31">
        <v>4.78</v>
      </c>
      <c r="H132" s="32">
        <f t="shared" si="67"/>
        <v>-1.0351966873705968E-2</v>
      </c>
      <c r="I132" s="101">
        <f>IF(ISNUMBER(G132), $B145 * H132, "")</f>
        <v>-1035.1966873705967</v>
      </c>
      <c r="J132" s="15">
        <v>4.76</v>
      </c>
      <c r="K132" s="32">
        <f t="shared" si="68"/>
        <v>-1.4492753623188465E-2</v>
      </c>
      <c r="L132" s="18">
        <f>IF(ISNUMBER(J132), $B145 * K132, "")</f>
        <v>-1449.2753623188464</v>
      </c>
      <c r="M132" s="31">
        <v>4.7699999999999996</v>
      </c>
      <c r="N132" s="32">
        <f t="shared" si="69"/>
        <v>-1.2422360248447308E-2</v>
      </c>
      <c r="O132" s="18">
        <f>IF(ISNUMBER(M132), $B145 * N132, "")</f>
        <v>-1242.2360248447308</v>
      </c>
      <c r="Q132" s="275"/>
      <c r="R132" s="275"/>
      <c r="S132" s="275"/>
    </row>
    <row r="133" spans="1:19" ht="17.25" thickBot="1">
      <c r="A133" s="125" t="s">
        <v>234</v>
      </c>
      <c r="B133" s="126">
        <v>87.5</v>
      </c>
      <c r="C133" s="77">
        <v>-1.4639639600000001E-2</v>
      </c>
      <c r="D133" s="15">
        <v>88</v>
      </c>
      <c r="E133" s="32">
        <f t="shared" si="66"/>
        <v>5.7142857142857143E-3</v>
      </c>
      <c r="F133" s="18">
        <f>IF(ISNUMBER(D133), $B145 * E133, "")</f>
        <v>571.42857142857144</v>
      </c>
      <c r="G133" s="31">
        <v>87.4</v>
      </c>
      <c r="H133" s="32">
        <f t="shared" si="67"/>
        <v>-1.1428571428570779E-3</v>
      </c>
      <c r="I133" s="101">
        <f>IF(ISNUMBER(G133), $B145 * H133, "")</f>
        <v>-114.28571428570778</v>
      </c>
      <c r="J133" s="15">
        <v>86.9</v>
      </c>
      <c r="K133" s="32">
        <f t="shared" si="68"/>
        <v>-6.8571428571427926E-3</v>
      </c>
      <c r="L133" s="18">
        <f>IF(ISNUMBER(J133), $B145 * K133, "")</f>
        <v>-685.7142857142793</v>
      </c>
      <c r="M133" s="31">
        <v>87.1</v>
      </c>
      <c r="N133" s="32">
        <f t="shared" si="69"/>
        <v>-4.5714285714286368E-3</v>
      </c>
      <c r="O133" s="18">
        <f>IF(ISNUMBER(M133), $B145 * N133, "")</f>
        <v>-457.1428571428637</v>
      </c>
      <c r="Q133" s="33"/>
      <c r="R133" s="33"/>
    </row>
    <row r="134" spans="1:19" ht="17.25" thickBot="1">
      <c r="A134" s="130" t="s">
        <v>204</v>
      </c>
      <c r="B134" s="131">
        <v>17.100000000000001</v>
      </c>
      <c r="C134" s="79">
        <v>-1.7241379300000002E-2</v>
      </c>
      <c r="D134" s="24">
        <v>17.100000000000001</v>
      </c>
      <c r="E134" s="25">
        <f t="shared" si="66"/>
        <v>0</v>
      </c>
      <c r="F134" s="104">
        <f>IF(ISNUMBER(D134), $B145 * E134, "")</f>
        <v>0</v>
      </c>
      <c r="G134" s="102">
        <v>17</v>
      </c>
      <c r="H134" s="25">
        <f t="shared" si="67"/>
        <v>-5.8479532163743519E-3</v>
      </c>
      <c r="I134" s="103">
        <f>IF(ISNUMBER(G134), $B145 * H134, "")</f>
        <v>-584.79532163743522</v>
      </c>
      <c r="J134" s="24">
        <v>17.100000000000001</v>
      </c>
      <c r="K134" s="25">
        <f t="shared" si="68"/>
        <v>0</v>
      </c>
      <c r="L134" s="104">
        <f>IF(ISNUMBER(J134), $B145 * K134, "")</f>
        <v>0</v>
      </c>
      <c r="M134" s="102">
        <v>17</v>
      </c>
      <c r="N134" s="25">
        <f t="shared" si="69"/>
        <v>-5.8479532163743519E-3</v>
      </c>
      <c r="O134" s="104">
        <f>IF(ISNUMBER(M134), $B145 * N134, "")</f>
        <v>-584.79532163743522</v>
      </c>
      <c r="Q134" s="284"/>
      <c r="R134" s="285"/>
      <c r="S134" s="286"/>
    </row>
    <row r="135" spans="1:19">
      <c r="A135" s="123" t="s">
        <v>148</v>
      </c>
      <c r="B135" s="124">
        <v>22.6</v>
      </c>
      <c r="C135" s="76">
        <v>-1.73913043E-2</v>
      </c>
      <c r="D135" s="13">
        <v>22.6</v>
      </c>
      <c r="E135" s="14">
        <f>IF(ISNUMBER(D135), (D135 - $B135) / $B135, "")</f>
        <v>0</v>
      </c>
      <c r="F135" s="16">
        <f>IF(ISNUMBER(D135), $B145 * E135, "")</f>
        <v>0</v>
      </c>
      <c r="G135" s="29">
        <v>22.1</v>
      </c>
      <c r="H135" s="14">
        <f>IF(ISNUMBER(G135), (G135 - $B135) / $B135, "")</f>
        <v>-2.2123893805309734E-2</v>
      </c>
      <c r="I135" s="100">
        <f>IF(ISNUMBER(G135), $B145 * H135, "")</f>
        <v>-2212.3893805309735</v>
      </c>
      <c r="J135" s="13">
        <v>22.1</v>
      </c>
      <c r="K135" s="14">
        <f>IF(ISNUMBER(J135), (J135 - $B135) / $B135, "")</f>
        <v>-2.2123893805309734E-2</v>
      </c>
      <c r="L135" s="16">
        <f>IF(ISNUMBER(J135), $B145 * K135, "")</f>
        <v>-2212.3893805309735</v>
      </c>
      <c r="M135" s="29">
        <v>22.2</v>
      </c>
      <c r="N135" s="14">
        <f>IF(ISNUMBER(M135), (M135 - $B135) / $B135, "")</f>
        <v>-1.7699115044247881E-2</v>
      </c>
      <c r="O135" s="16">
        <f>IF(ISNUMBER(M135), $B145 * N135, "")</f>
        <v>-1769.9115044247881</v>
      </c>
      <c r="Q135" s="287"/>
      <c r="R135" s="288"/>
      <c r="S135" s="289"/>
    </row>
    <row r="136" spans="1:19" ht="17.25" thickBot="1">
      <c r="A136" s="125" t="s">
        <v>178</v>
      </c>
      <c r="B136" s="126">
        <v>19.8</v>
      </c>
      <c r="C136" s="77">
        <v>-1.9801980199999999E-2</v>
      </c>
      <c r="D136" s="15">
        <v>19.8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19.600000000000001</v>
      </c>
      <c r="H136" s="32">
        <f t="shared" ref="H136:H139" si="71">IF(ISNUMBER(G136), (G136 - $B136) / $B136, "")</f>
        <v>-1.0101010101010065E-2</v>
      </c>
      <c r="I136" s="101">
        <f>IF(ISNUMBER(G136), $B145 * H136, "")</f>
        <v>-1010.1010101010065</v>
      </c>
      <c r="J136" s="15">
        <v>19.600000000000001</v>
      </c>
      <c r="K136" s="32">
        <f t="shared" ref="K136:K139" si="72">IF(ISNUMBER(J136), (J136 - $B136) / $B136, "")</f>
        <v>-1.0101010101010065E-2</v>
      </c>
      <c r="L136" s="18">
        <f>IF(ISNUMBER(J136), $B145 * K136, "")</f>
        <v>-1010.1010101010065</v>
      </c>
      <c r="M136" s="31">
        <v>19.600000000000001</v>
      </c>
      <c r="N136" s="32">
        <f t="shared" ref="N136:N139" si="73">IF(ISNUMBER(M136), (M136 - $B136) / $B136, "")</f>
        <v>-1.0101010101010065E-2</v>
      </c>
      <c r="O136" s="18">
        <f>IF(ISNUMBER(M136), $B145 * N136, "")</f>
        <v>-1010.1010101010065</v>
      </c>
      <c r="Q136" s="290"/>
      <c r="R136" s="291"/>
      <c r="S136" s="292"/>
    </row>
    <row r="137" spans="1:19" ht="17.25" thickBot="1">
      <c r="A137" s="125" t="s">
        <v>202</v>
      </c>
      <c r="B137" s="126">
        <v>88.7</v>
      </c>
      <c r="C137" s="77">
        <v>-2.0971302399999999E-2</v>
      </c>
      <c r="D137" s="15">
        <v>89.4</v>
      </c>
      <c r="E137" s="32">
        <f t="shared" si="70"/>
        <v>7.8917700112739898E-3</v>
      </c>
      <c r="F137" s="18">
        <f>IF(ISNUMBER(D137), $B145 * E137, "")</f>
        <v>789.17700112739897</v>
      </c>
      <c r="G137" s="31">
        <v>88.5</v>
      </c>
      <c r="H137" s="32">
        <f t="shared" si="71"/>
        <v>-2.2547914317925912E-3</v>
      </c>
      <c r="I137" s="101">
        <f>IF(ISNUMBER(G137), $B145 * H137, "")</f>
        <v>-225.47914317925913</v>
      </c>
      <c r="J137" s="15">
        <v>87.7</v>
      </c>
      <c r="K137" s="32">
        <f t="shared" si="72"/>
        <v>-1.1273957158962795E-2</v>
      </c>
      <c r="L137" s="18">
        <f>IF(ISNUMBER(J137), $B145 * K137, "")</f>
        <v>-1127.3957158962796</v>
      </c>
      <c r="M137" s="31">
        <v>88.4</v>
      </c>
      <c r="N137" s="32">
        <f t="shared" si="73"/>
        <v>-3.3821871476888065E-3</v>
      </c>
      <c r="O137" s="18">
        <f>IF(ISNUMBER(M137), $B145 * N137, "")</f>
        <v>-338.21871476888066</v>
      </c>
      <c r="Q137" s="275"/>
      <c r="R137" s="275"/>
      <c r="S137" s="275"/>
    </row>
    <row r="138" spans="1:19" ht="17.25" thickBot="1">
      <c r="A138" s="125" t="s">
        <v>208</v>
      </c>
      <c r="B138" s="126">
        <v>15</v>
      </c>
      <c r="C138" s="77">
        <v>-3.2258064500000003E-2</v>
      </c>
      <c r="D138" s="15">
        <v>15.3</v>
      </c>
      <c r="E138" s="32">
        <f t="shared" si="70"/>
        <v>2.0000000000000049E-2</v>
      </c>
      <c r="F138" s="18">
        <f>IF(ISNUMBER(D138), $B145 * E138, "")</f>
        <v>2000.000000000005</v>
      </c>
      <c r="G138" s="31">
        <v>14.9</v>
      </c>
      <c r="H138" s="32">
        <f t="shared" si="71"/>
        <v>-6.6666666666666428E-3</v>
      </c>
      <c r="I138" s="101">
        <f>IF(ISNUMBER(G138), $B145 * H138, "")</f>
        <v>-666.66666666666424</v>
      </c>
      <c r="J138" s="15">
        <v>14.8</v>
      </c>
      <c r="K138" s="32">
        <f t="shared" si="72"/>
        <v>-1.3333333333333286E-2</v>
      </c>
      <c r="L138" s="18">
        <f>IF(ISNUMBER(J138), $B145 * K138, "")</f>
        <v>-1333.3333333333285</v>
      </c>
      <c r="M138" s="31">
        <v>14.8</v>
      </c>
      <c r="N138" s="32">
        <f t="shared" si="73"/>
        <v>-1.3333333333333286E-2</v>
      </c>
      <c r="O138" s="18">
        <f>IF(ISNUMBER(M138), $B145 * N138, "")</f>
        <v>-1333.3333333333285</v>
      </c>
      <c r="Q138" s="270"/>
      <c r="R138" s="270"/>
      <c r="S138" s="270"/>
    </row>
    <row r="139" spans="1:19" ht="17.25" thickBot="1">
      <c r="A139" s="127" t="s">
        <v>122</v>
      </c>
      <c r="B139" s="128">
        <v>40.4</v>
      </c>
      <c r="C139" s="78">
        <v>-3.3492822999999998E-2</v>
      </c>
      <c r="D139" s="20">
        <v>41</v>
      </c>
      <c r="E139" s="21">
        <f t="shared" si="70"/>
        <v>1.4851485148514887E-2</v>
      </c>
      <c r="F139" s="22">
        <f>IF(ISNUMBER(D139), $B145 * E139, "")</f>
        <v>1485.1485148514887</v>
      </c>
      <c r="G139" s="30">
        <v>41.3</v>
      </c>
      <c r="H139" s="21">
        <f t="shared" si="71"/>
        <v>2.2277227722772242E-2</v>
      </c>
      <c r="I139" s="105">
        <f>IF(ISNUMBER(G139), $B145 * H139, "")</f>
        <v>2227.7227722772241</v>
      </c>
      <c r="J139" s="20">
        <v>40.9</v>
      </c>
      <c r="K139" s="21">
        <f t="shared" si="72"/>
        <v>1.2376237623762377E-2</v>
      </c>
      <c r="L139" s="22">
        <f>IF(ISNUMBER(J139), $B145 * K139, "")</f>
        <v>1237.6237623762377</v>
      </c>
      <c r="M139" s="30">
        <v>41.7</v>
      </c>
      <c r="N139" s="21">
        <f t="shared" si="73"/>
        <v>3.2178217821782283E-2</v>
      </c>
      <c r="O139" s="22">
        <f>IF(ISNUMBER(M139), $B145 * N139, "")</f>
        <v>3217.8217821782282</v>
      </c>
      <c r="Q139" s="270"/>
      <c r="R139" s="270"/>
      <c r="S139" s="270"/>
    </row>
    <row r="140" spans="1:19" ht="17.25" thickBot="1">
      <c r="A140" s="125" t="s">
        <v>65</v>
      </c>
      <c r="B140" s="129">
        <v>87.6</v>
      </c>
      <c r="C140" s="80">
        <v>-7.2033898299999996E-2</v>
      </c>
      <c r="D140" s="106">
        <v>84.5</v>
      </c>
      <c r="E140" s="107">
        <f>IF(ISNUMBER(D140), (D140 - $B140) / $B140, "")</f>
        <v>-3.5388127853881214E-2</v>
      </c>
      <c r="F140" s="108">
        <f>IF(ISNUMBER(D140), $B145 * E140, "")</f>
        <v>-3538.8127853881215</v>
      </c>
      <c r="G140" s="109">
        <v>82.9</v>
      </c>
      <c r="H140" s="107">
        <f>IF(ISNUMBER(G140), (G140 - $B140) / $B140, "")</f>
        <v>-5.3652968036529552E-2</v>
      </c>
      <c r="I140" s="110">
        <f>IF(ISNUMBER(G140), $B145 * H140, "")</f>
        <v>-5365.2968036529555</v>
      </c>
      <c r="J140" s="106">
        <v>83.1</v>
      </c>
      <c r="K140" s="107">
        <f>IF(ISNUMBER(J140), (J140 - $B140) / $B140, "")</f>
        <v>-5.1369863013698634E-2</v>
      </c>
      <c r="L140" s="108">
        <f>IF(ISNUMBER(J140), $B145 * K140, "")</f>
        <v>-5136.9863013698632</v>
      </c>
      <c r="M140" s="109">
        <v>84.2</v>
      </c>
      <c r="N140" s="107">
        <f>IF(ISNUMBER(M140), (M140 - $B140) / $B140, "")</f>
        <v>-3.8812785388127762E-2</v>
      </c>
      <c r="O140" s="108">
        <f>IF(ISNUMBER(M140), $B145 * N140, "")</f>
        <v>-3881.2785388127763</v>
      </c>
      <c r="Q140" s="275"/>
      <c r="R140" s="275"/>
      <c r="S140" s="27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2.9031799608191414E-3</v>
      </c>
      <c r="F145" s="28">
        <f>SUM(F125:F144)</f>
        <v>4645.0879373106263</v>
      </c>
      <c r="G145" s="26" t="s">
        <v>271</v>
      </c>
      <c r="H145" s="27">
        <f>IF(COUNT(H125:H144), SUM(H125:H144) / COUNT(H125:H144), 0)</f>
        <v>-7.7733264685331755E-3</v>
      </c>
      <c r="I145" s="28">
        <f>SUM(I125:I144)</f>
        <v>-12437.322349653081</v>
      </c>
      <c r="J145" s="26" t="s">
        <v>271</v>
      </c>
      <c r="K145" s="27">
        <f>IF(COUNT(K125:K144), SUM(K125:K144) / COUNT(K125:K144), 0)</f>
        <v>-1.1752091573511706E-2</v>
      </c>
      <c r="L145" s="28">
        <f>SUM(L125:L144)</f>
        <v>-18803.346517618731</v>
      </c>
      <c r="M145" s="26" t="s">
        <v>271</v>
      </c>
      <c r="N145" s="27">
        <f>IF(COUNT(N125:N144), SUM(N125:N144) / COUNT(N125:N144), 0)</f>
        <v>-7.1409070687521291E-3</v>
      </c>
      <c r="O145" s="28">
        <f>SUM(O125:O144)</f>
        <v>-11425.451310003407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21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2021-09-17(금) 오전 00:00</v>
      </c>
      <c r="C150" s="313"/>
      <c r="D150" s="272" t="str">
        <f>TEXT($G$1, "[$-ko-KR]yyyy-mm-dd(ddd) ") &amp; "오후 14:00"</f>
        <v>2021-09-17(금) 오후 14:00</v>
      </c>
      <c r="E150" s="273"/>
      <c r="F150" s="274"/>
      <c r="G150" s="272" t="str">
        <f>TEXT($G$1, "[$-ko-KR]yyyy-mm-dd(ddd) ") &amp; "오후 19:00"</f>
        <v>2021-09-17(금) 오후 19:00</v>
      </c>
      <c r="H150" s="273"/>
      <c r="I150" s="274"/>
      <c r="J150" s="272" t="str">
        <f>TEXT($G$1, "[$-ko-KR]yyyy-mm-dd(ddd) ") &amp; "오후 21:00"</f>
        <v>2021-09-17(금) 오후 21:00</v>
      </c>
      <c r="K150" s="273"/>
      <c r="L150" s="274"/>
      <c r="M150" s="272" t="str">
        <f>TEXT($G$1+1, "[$-ko-KR]yyyy-mm-dd(ddd) ") &amp; "오전 00:00"</f>
        <v>2021-09-18(토)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2" t="s">
        <v>58</v>
      </c>
      <c r="H151" s="223" t="s">
        <v>268</v>
      </c>
      <c r="I151" s="22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80</v>
      </c>
      <c r="B152" s="124">
        <v>930</v>
      </c>
      <c r="C152" s="76">
        <v>-1.3785789999999999E-2</v>
      </c>
      <c r="D152" s="13">
        <v>929</v>
      </c>
      <c r="E152" s="14">
        <f>IF(ISNUMBER(D152), (D152 - $B152) / $B152, "")</f>
        <v>-1.0752688172043011E-3</v>
      </c>
      <c r="F152" s="16">
        <f>IF(ISNUMBER(D152), $B172 * E152, "")</f>
        <v>-107.52688172043011</v>
      </c>
      <c r="G152" s="29">
        <v>918</v>
      </c>
      <c r="H152" s="14">
        <f>IF(ISNUMBER(G152), (G152 - $B152) / $B152, "")</f>
        <v>-1.2903225806451613E-2</v>
      </c>
      <c r="I152" s="100">
        <f>IF(ISNUMBER(G152), $B172 * H152, "")</f>
        <v>-1290.3225806451612</v>
      </c>
      <c r="J152" s="13">
        <v>913</v>
      </c>
      <c r="K152" s="14">
        <f>IF(ISNUMBER(J152), (J152 - $B152) / $B152, "")</f>
        <v>-1.8279569892473119E-2</v>
      </c>
      <c r="L152" s="16">
        <f>IF(ISNUMBER(J152), $B172 * K152, "")</f>
        <v>-1827.9569892473119</v>
      </c>
      <c r="M152" s="29">
        <v>916</v>
      </c>
      <c r="N152" s="14">
        <f>IF(ISNUMBER(M152), (M152 - $B152) / $B152, "")</f>
        <v>-1.5053763440860216E-2</v>
      </c>
      <c r="O152" s="16">
        <f>IF(ISNUMBER(M152), $B172 * N152, "")</f>
        <v>-1505.3763440860216</v>
      </c>
      <c r="Q152" s="270"/>
      <c r="R152" s="270"/>
      <c r="S152" s="270"/>
    </row>
    <row r="153" spans="1:19" ht="17.25" thickBot="1">
      <c r="A153" s="125" t="s">
        <v>230</v>
      </c>
      <c r="B153" s="126">
        <v>341</v>
      </c>
      <c r="C153" s="77">
        <v>-1.4450867100000001E-2</v>
      </c>
      <c r="D153" s="15">
        <v>336</v>
      </c>
      <c r="E153" s="32">
        <f t="shared" ref="E153:E156" si="78">IF(ISNUMBER(D153), (D153 - $B153) / $B153, "")</f>
        <v>-1.466275659824047E-2</v>
      </c>
      <c r="F153" s="18">
        <f>IF(ISNUMBER(D153), $B172 * E153, "")</f>
        <v>-1466.2756598240469</v>
      </c>
      <c r="G153" s="31">
        <v>339</v>
      </c>
      <c r="H153" s="32">
        <f t="shared" ref="H153:H156" si="79">IF(ISNUMBER(G153), (G153 - $B153) / $B153, "")</f>
        <v>-5.8651026392961877E-3</v>
      </c>
      <c r="I153" s="101">
        <f>IF(ISNUMBER(G153), $B172 * H153, "")</f>
        <v>-586.51026392961876</v>
      </c>
      <c r="J153" s="15">
        <v>340</v>
      </c>
      <c r="K153" s="32">
        <f t="shared" ref="K153:K156" si="80">IF(ISNUMBER(J153), (J153 - $B153) / $B153, "")</f>
        <v>-2.9325513196480938E-3</v>
      </c>
      <c r="L153" s="18">
        <f>IF(ISNUMBER(J153), $B172 * K153, "")</f>
        <v>-293.25513196480938</v>
      </c>
      <c r="M153" s="31">
        <v>345</v>
      </c>
      <c r="N153" s="32">
        <f t="shared" ref="N153:N156" si="81">IF(ISNUMBER(M153), (M153 - $B153) / $B153, "")</f>
        <v>1.1730205278592375E-2</v>
      </c>
      <c r="O153" s="18">
        <f>IF(ISNUMBER(M153), $B172 * N153, "")</f>
        <v>1173.0205278592375</v>
      </c>
      <c r="Q153" s="270"/>
      <c r="R153" s="270"/>
      <c r="S153" s="270"/>
    </row>
    <row r="154" spans="1:19" ht="17.25" thickBot="1">
      <c r="A154" s="125" t="s">
        <v>220</v>
      </c>
      <c r="B154" s="126">
        <v>240</v>
      </c>
      <c r="C154" s="77">
        <v>-1.6393442599999999E-2</v>
      </c>
      <c r="D154" s="15">
        <v>257</v>
      </c>
      <c r="E154" s="32">
        <f t="shared" si="78"/>
        <v>7.0833333333333331E-2</v>
      </c>
      <c r="F154" s="18">
        <f>IF(ISNUMBER(D154), $B172 * E154, "")</f>
        <v>7083.333333333333</v>
      </c>
      <c r="G154" s="31">
        <v>261</v>
      </c>
      <c r="H154" s="32">
        <f t="shared" si="79"/>
        <v>8.7499999999999994E-2</v>
      </c>
      <c r="I154" s="101">
        <f>IF(ISNUMBER(G154), $B172 * H154, "")</f>
        <v>8750</v>
      </c>
      <c r="J154" s="15">
        <v>255</v>
      </c>
      <c r="K154" s="32">
        <f t="shared" si="80"/>
        <v>6.25E-2</v>
      </c>
      <c r="L154" s="18">
        <f>IF(ISNUMBER(J154), $B172 * K154, "")</f>
        <v>6250</v>
      </c>
      <c r="M154" s="31">
        <v>260</v>
      </c>
      <c r="N154" s="32">
        <f t="shared" si="81"/>
        <v>8.3333333333333329E-2</v>
      </c>
      <c r="O154" s="18">
        <f>IF(ISNUMBER(M154), $B172 * N154, "")</f>
        <v>8333.3333333333321</v>
      </c>
      <c r="Q154" s="275"/>
      <c r="R154" s="275"/>
      <c r="S154" s="275"/>
    </row>
    <row r="155" spans="1:19" ht="17.25" thickBot="1">
      <c r="A155" s="125" t="s">
        <v>130</v>
      </c>
      <c r="B155" s="126">
        <v>167</v>
      </c>
      <c r="C155" s="77">
        <v>-1.76470588E-2</v>
      </c>
      <c r="D155" s="15">
        <v>172</v>
      </c>
      <c r="E155" s="32">
        <f t="shared" si="78"/>
        <v>2.9940119760479042E-2</v>
      </c>
      <c r="F155" s="18">
        <f>IF(ISNUMBER(D155), $B172 * E155, "")</f>
        <v>2994.0119760479042</v>
      </c>
      <c r="G155" s="31">
        <v>169</v>
      </c>
      <c r="H155" s="32">
        <f t="shared" si="79"/>
        <v>1.1976047904191617E-2</v>
      </c>
      <c r="I155" s="101">
        <f>IF(ISNUMBER(G155), $B172 * H155, "")</f>
        <v>1197.6047904191616</v>
      </c>
      <c r="J155" s="15">
        <v>168</v>
      </c>
      <c r="K155" s="32">
        <f t="shared" si="80"/>
        <v>5.9880239520958087E-3</v>
      </c>
      <c r="L155" s="18">
        <f>IF(ISNUMBER(J155), $B172 * K155, "")</f>
        <v>598.80239520958082</v>
      </c>
      <c r="M155" s="31">
        <v>168</v>
      </c>
      <c r="N155" s="32">
        <f t="shared" si="81"/>
        <v>5.9880239520958087E-3</v>
      </c>
      <c r="O155" s="18">
        <f>IF(ISNUMBER(M155), $B172 * N155, "")</f>
        <v>598.80239520958082</v>
      </c>
      <c r="Q155" s="275"/>
      <c r="R155" s="275"/>
      <c r="S155" s="275"/>
    </row>
    <row r="156" spans="1:19" ht="17.25" thickBot="1">
      <c r="A156" s="127" t="s">
        <v>114</v>
      </c>
      <c r="B156" s="128">
        <v>941</v>
      </c>
      <c r="C156" s="78">
        <v>-1.77453027E-2</v>
      </c>
      <c r="D156" s="20">
        <v>962</v>
      </c>
      <c r="E156" s="21">
        <f t="shared" si="78"/>
        <v>2.2316684378320937E-2</v>
      </c>
      <c r="F156" s="22">
        <f>IF(ISNUMBER(D156), $B172 * E156, "")</f>
        <v>2231.6684378320938</v>
      </c>
      <c r="G156" s="30">
        <v>932</v>
      </c>
      <c r="H156" s="21">
        <f t="shared" si="79"/>
        <v>-9.5642933049946872E-3</v>
      </c>
      <c r="I156" s="105">
        <f>IF(ISNUMBER(G156), $B172 * H156, "")</f>
        <v>-956.42933049946873</v>
      </c>
      <c r="J156" s="20">
        <v>934</v>
      </c>
      <c r="K156" s="21">
        <f t="shared" si="80"/>
        <v>-7.4388947927736451E-3</v>
      </c>
      <c r="L156" s="22">
        <f>IF(ISNUMBER(J156), $B172 * K156, "")</f>
        <v>-743.88947927736456</v>
      </c>
      <c r="M156" s="30">
        <v>947</v>
      </c>
      <c r="N156" s="21">
        <f t="shared" si="81"/>
        <v>6.376195536663124E-3</v>
      </c>
      <c r="O156" s="22">
        <f>IF(ISNUMBER(M156), $B172 * N156, "")</f>
        <v>637.61955366631241</v>
      </c>
      <c r="Q156" s="275"/>
      <c r="R156" s="275"/>
      <c r="S156" s="275"/>
    </row>
    <row r="157" spans="1:19" ht="17.25" thickBot="1">
      <c r="A157" s="125" t="s">
        <v>218</v>
      </c>
      <c r="B157" s="129">
        <v>154</v>
      </c>
      <c r="C157" s="80">
        <v>-1.9108280299999999E-2</v>
      </c>
      <c r="D157" s="106">
        <v>167</v>
      </c>
      <c r="E157" s="107">
        <f>IF(ISNUMBER(D157), (D157 - $B157) / $B157, "")</f>
        <v>8.4415584415584416E-2</v>
      </c>
      <c r="F157" s="108">
        <f>IF(ISNUMBER(D157), $B172 * E157, "")</f>
        <v>8441.5584415584417</v>
      </c>
      <c r="G157" s="109">
        <v>158</v>
      </c>
      <c r="H157" s="107">
        <f>IF(ISNUMBER(G157), (G157 - $B157) / $B157, "")</f>
        <v>2.5974025974025976E-2</v>
      </c>
      <c r="I157" s="110">
        <f>IF(ISNUMBER(G157), $B172 * H157, "")</f>
        <v>2597.4025974025976</v>
      </c>
      <c r="J157" s="106">
        <v>158</v>
      </c>
      <c r="K157" s="107">
        <f>IF(ISNUMBER(J157), (J157 - $B157) / $B157, "")</f>
        <v>2.5974025974025976E-2</v>
      </c>
      <c r="L157" s="108">
        <f>IF(ISNUMBER(J157), $B172 * K157, "")</f>
        <v>2597.4025974025976</v>
      </c>
      <c r="M157" s="109">
        <v>159</v>
      </c>
      <c r="N157" s="107">
        <f>IF(ISNUMBER(M157), (M157 - $B157) / $B157, "")</f>
        <v>3.2467532467532464E-2</v>
      </c>
      <c r="O157" s="108">
        <f>IF(ISNUMBER(M157), $B172 * N157, "")</f>
        <v>3246.7532467532465</v>
      </c>
      <c r="Q157" s="275"/>
      <c r="R157" s="275"/>
      <c r="S157" s="275"/>
    </row>
    <row r="158" spans="1:19" ht="17.25" thickBot="1">
      <c r="A158" s="125" t="s">
        <v>242</v>
      </c>
      <c r="B158" s="126">
        <v>612</v>
      </c>
      <c r="C158" s="77">
        <v>-1.9230769200000001E-2</v>
      </c>
      <c r="D158" s="15">
        <v>626</v>
      </c>
      <c r="E158" s="32">
        <f t="shared" ref="E158:E161" si="82">IF(ISNUMBER(D158), (D158 - $B158) / $B158, "")</f>
        <v>2.2875816993464051E-2</v>
      </c>
      <c r="F158" s="18">
        <f>IF(ISNUMBER(D158), $B172 * E158, "")</f>
        <v>2287.581699346405</v>
      </c>
      <c r="G158" s="31">
        <v>665</v>
      </c>
      <c r="H158" s="32">
        <f t="shared" ref="H158:H161" si="83">IF(ISNUMBER(G158), (G158 - $B158) / $B158, "")</f>
        <v>8.6601307189542481E-2</v>
      </c>
      <c r="I158" s="101">
        <f>IF(ISNUMBER(G158), $B172 * H158, "")</f>
        <v>8660.1307189542476</v>
      </c>
      <c r="J158" s="15">
        <v>644</v>
      </c>
      <c r="K158" s="32">
        <f t="shared" ref="K158:K161" si="84">IF(ISNUMBER(J158), (J158 - $B158) / $B158, "")</f>
        <v>5.2287581699346407E-2</v>
      </c>
      <c r="L158" s="18">
        <f>IF(ISNUMBER(J158), $B172 * K158, "")</f>
        <v>5228.758169934641</v>
      </c>
      <c r="M158" s="31">
        <v>643</v>
      </c>
      <c r="N158" s="32">
        <f t="shared" ref="N158:N161" si="85">IF(ISNUMBER(M158), (M158 - $B158) / $B158, "")</f>
        <v>5.0653594771241831E-2</v>
      </c>
      <c r="O158" s="18">
        <f>IF(ISNUMBER(M158), $B172 * N158, "")</f>
        <v>5065.3594771241833</v>
      </c>
      <c r="Q158" s="275"/>
      <c r="R158" s="275"/>
      <c r="S158" s="275"/>
    </row>
    <row r="159" spans="1:19" ht="17.25" thickBot="1">
      <c r="A159" s="125" t="s">
        <v>51</v>
      </c>
      <c r="B159" s="126">
        <v>396</v>
      </c>
      <c r="C159" s="77">
        <v>-1.9801980199999999E-2</v>
      </c>
      <c r="D159" s="15">
        <v>398</v>
      </c>
      <c r="E159" s="32">
        <f t="shared" si="82"/>
        <v>5.0505050505050509E-3</v>
      </c>
      <c r="F159" s="18">
        <f>IF(ISNUMBER(D159), $B172 * E159, "")</f>
        <v>505.05050505050508</v>
      </c>
      <c r="G159" s="31">
        <v>392</v>
      </c>
      <c r="H159" s="32">
        <f t="shared" si="83"/>
        <v>-1.0101010101010102E-2</v>
      </c>
      <c r="I159" s="101">
        <f>IF(ISNUMBER(G159), $B172 * H159, "")</f>
        <v>-1010.1010101010102</v>
      </c>
      <c r="J159" s="15">
        <v>389</v>
      </c>
      <c r="K159" s="32">
        <f t="shared" si="84"/>
        <v>-1.7676767676767676E-2</v>
      </c>
      <c r="L159" s="18">
        <f>IF(ISNUMBER(J159), $B172 * K159, "")</f>
        <v>-1767.6767676767677</v>
      </c>
      <c r="M159" s="31">
        <v>389</v>
      </c>
      <c r="N159" s="32">
        <f t="shared" si="85"/>
        <v>-1.7676767676767676E-2</v>
      </c>
      <c r="O159" s="18">
        <f>IF(ISNUMBER(M159), $B172 * N159, "")</f>
        <v>-1767.6767676767677</v>
      </c>
      <c r="Q159" s="275"/>
      <c r="R159" s="275"/>
      <c r="S159" s="275"/>
    </row>
    <row r="160" spans="1:19" ht="17.25" thickBot="1">
      <c r="A160" s="125" t="s">
        <v>266</v>
      </c>
      <c r="B160" s="126">
        <v>287</v>
      </c>
      <c r="C160" s="77">
        <v>-2.0477815699999999E-2</v>
      </c>
      <c r="D160" s="15">
        <v>305</v>
      </c>
      <c r="E160" s="32">
        <f t="shared" si="82"/>
        <v>6.2717770034843204E-2</v>
      </c>
      <c r="F160" s="18">
        <f>IF(ISNUMBER(D160), $B172 * E160, "")</f>
        <v>6271.7770034843206</v>
      </c>
      <c r="G160" s="31">
        <v>295</v>
      </c>
      <c r="H160" s="32">
        <f t="shared" si="83"/>
        <v>2.7874564459930314E-2</v>
      </c>
      <c r="I160" s="101">
        <f>IF(ISNUMBER(G160), $B172 * H160, "")</f>
        <v>2787.4564459930311</v>
      </c>
      <c r="J160" s="15">
        <v>293</v>
      </c>
      <c r="K160" s="32">
        <f t="shared" si="84"/>
        <v>2.0905923344947737E-2</v>
      </c>
      <c r="L160" s="18">
        <f>IF(ISNUMBER(J160), $B172 * K160, "")</f>
        <v>2090.5923344947737</v>
      </c>
      <c r="M160" s="31">
        <v>295</v>
      </c>
      <c r="N160" s="32">
        <f t="shared" si="85"/>
        <v>2.7874564459930314E-2</v>
      </c>
      <c r="O160" s="18">
        <f>IF(ISNUMBER(M160), $B172 * N160, "")</f>
        <v>2787.4564459930311</v>
      </c>
      <c r="Q160" s="33"/>
      <c r="R160" s="33"/>
    </row>
    <row r="161" spans="1:19" ht="17.25" thickBot="1">
      <c r="A161" s="130" t="s">
        <v>232</v>
      </c>
      <c r="B161" s="131">
        <v>891</v>
      </c>
      <c r="C161" s="79">
        <v>-2.0879120899999999E-2</v>
      </c>
      <c r="D161" s="24">
        <v>899</v>
      </c>
      <c r="E161" s="25">
        <f t="shared" si="82"/>
        <v>8.9786756453423128E-3</v>
      </c>
      <c r="F161" s="104">
        <f>IF(ISNUMBER(D161), $B172 * E161, "")</f>
        <v>897.86756453423129</v>
      </c>
      <c r="G161" s="102">
        <v>917</v>
      </c>
      <c r="H161" s="25">
        <f t="shared" si="83"/>
        <v>2.9180695847362513E-2</v>
      </c>
      <c r="I161" s="103">
        <f>IF(ISNUMBER(G161), $B172 * H161, "")</f>
        <v>2918.0695847362513</v>
      </c>
      <c r="J161" s="24">
        <v>909</v>
      </c>
      <c r="K161" s="25">
        <f t="shared" si="84"/>
        <v>2.0202020202020204E-2</v>
      </c>
      <c r="L161" s="104">
        <f>IF(ISNUMBER(J161), $B172 * K161, "")</f>
        <v>2020.2020202020203</v>
      </c>
      <c r="M161" s="102">
        <v>921</v>
      </c>
      <c r="N161" s="25">
        <f t="shared" si="85"/>
        <v>3.3670033670033669E-2</v>
      </c>
      <c r="O161" s="104">
        <f>IF(ISNUMBER(M161), $B172 * N161, "")</f>
        <v>3367.0033670033667</v>
      </c>
      <c r="Q161" s="284"/>
      <c r="R161" s="285"/>
      <c r="S161" s="286"/>
    </row>
    <row r="162" spans="1:19">
      <c r="A162" s="123" t="s">
        <v>110</v>
      </c>
      <c r="B162" s="124">
        <v>183</v>
      </c>
      <c r="C162" s="76">
        <v>-2.1390374300000001E-2</v>
      </c>
      <c r="D162" s="13">
        <v>190</v>
      </c>
      <c r="E162" s="14">
        <f>IF(ISNUMBER(D162), (D162 - $B162) / $B162, "")</f>
        <v>3.825136612021858E-2</v>
      </c>
      <c r="F162" s="16">
        <f>IF(ISNUMBER(D162), $B172 * E162, "")</f>
        <v>3825.1366120218581</v>
      </c>
      <c r="G162" s="29">
        <v>189</v>
      </c>
      <c r="H162" s="14">
        <f>IF(ISNUMBER(G162), (G162 - $B162) / $B162, "")</f>
        <v>3.2786885245901641E-2</v>
      </c>
      <c r="I162" s="100">
        <f>IF(ISNUMBER(G162), $B172 * H162, "")</f>
        <v>3278.688524590164</v>
      </c>
      <c r="J162" s="13">
        <v>189</v>
      </c>
      <c r="K162" s="14">
        <f>IF(ISNUMBER(J162), (J162 - $B162) / $B162, "")</f>
        <v>3.2786885245901641E-2</v>
      </c>
      <c r="L162" s="16">
        <f>IF(ISNUMBER(J162), $B172 * K162, "")</f>
        <v>3278.688524590164</v>
      </c>
      <c r="M162" s="29">
        <v>191</v>
      </c>
      <c r="N162" s="14">
        <f>IF(ISNUMBER(M162), (M162 - $B162) / $B162, "")</f>
        <v>4.3715846994535519E-2</v>
      </c>
      <c r="O162" s="16">
        <f>IF(ISNUMBER(M162), $B172 * N162, "")</f>
        <v>4371.5846994535523</v>
      </c>
      <c r="Q162" s="287"/>
      <c r="R162" s="288"/>
      <c r="S162" s="289"/>
    </row>
    <row r="163" spans="1:19" ht="17.25" thickBot="1">
      <c r="A163" s="125" t="s">
        <v>144</v>
      </c>
      <c r="B163" s="126">
        <v>118</v>
      </c>
      <c r="C163" s="77">
        <v>-2.4793388400000001E-2</v>
      </c>
      <c r="D163" s="15">
        <v>118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117</v>
      </c>
      <c r="H163" s="32">
        <f t="shared" ref="H163:H166" si="87">IF(ISNUMBER(G163), (G163 - $B163) / $B163, "")</f>
        <v>-8.4745762711864406E-3</v>
      </c>
      <c r="I163" s="101">
        <f>IF(ISNUMBER(G163), $B172 * H163, "")</f>
        <v>-847.45762711864404</v>
      </c>
      <c r="J163" s="15">
        <v>115</v>
      </c>
      <c r="K163" s="32">
        <f t="shared" ref="K163:K166" si="88">IF(ISNUMBER(J163), (J163 - $B163) / $B163, "")</f>
        <v>-2.5423728813559324E-2</v>
      </c>
      <c r="L163" s="18">
        <f>IF(ISNUMBER(J163), $B172 * K163, "")</f>
        <v>-2542.3728813559323</v>
      </c>
      <c r="M163" s="31">
        <v>117</v>
      </c>
      <c r="N163" s="32">
        <f t="shared" ref="N163:N166" si="89">IF(ISNUMBER(M163), (M163 - $B163) / $B163, "")</f>
        <v>-8.4745762711864406E-3</v>
      </c>
      <c r="O163" s="18">
        <f>IF(ISNUMBER(M163), $B172 * N163, "")</f>
        <v>-847.45762711864404</v>
      </c>
      <c r="Q163" s="290"/>
      <c r="R163" s="291"/>
      <c r="S163" s="292"/>
    </row>
    <row r="164" spans="1:19" ht="17.25" thickBot="1">
      <c r="A164" s="125" t="s">
        <v>236</v>
      </c>
      <c r="B164" s="126">
        <v>751</v>
      </c>
      <c r="C164" s="77">
        <v>-2.97157623E-2</v>
      </c>
      <c r="D164" s="15">
        <v>761</v>
      </c>
      <c r="E164" s="32">
        <f t="shared" si="86"/>
        <v>1.3315579227696404E-2</v>
      </c>
      <c r="F164" s="18">
        <f>IF(ISNUMBER(D164), $B172 * E164, "")</f>
        <v>1331.5579227696405</v>
      </c>
      <c r="G164" s="31">
        <v>770</v>
      </c>
      <c r="H164" s="32">
        <f t="shared" si="87"/>
        <v>2.529960053262317E-2</v>
      </c>
      <c r="I164" s="101">
        <f>IF(ISNUMBER(G164), $B172 * H164, "")</f>
        <v>2529.9600532623172</v>
      </c>
      <c r="J164" s="15">
        <v>759</v>
      </c>
      <c r="K164" s="32">
        <f t="shared" si="88"/>
        <v>1.0652463382157125E-2</v>
      </c>
      <c r="L164" s="18">
        <f>IF(ISNUMBER(J164), $B172 * K164, "")</f>
        <v>1065.2463382157125</v>
      </c>
      <c r="M164" s="31">
        <v>767</v>
      </c>
      <c r="N164" s="32">
        <f t="shared" si="89"/>
        <v>2.1304926764314249E-2</v>
      </c>
      <c r="O164" s="18">
        <f>IF(ISNUMBER(M164), $B172 * N164, "")</f>
        <v>2130.492676431425</v>
      </c>
      <c r="Q164" s="275"/>
      <c r="R164" s="275"/>
      <c r="S164" s="275"/>
    </row>
    <row r="165" spans="1:19" ht="17.25" thickBot="1">
      <c r="A165" s="125" t="s">
        <v>164</v>
      </c>
      <c r="B165" s="126">
        <v>820</v>
      </c>
      <c r="C165" s="77">
        <v>-3.07328605E-2</v>
      </c>
      <c r="D165" s="15">
        <v>840</v>
      </c>
      <c r="E165" s="32">
        <f t="shared" si="86"/>
        <v>2.4390243902439025E-2</v>
      </c>
      <c r="F165" s="18">
        <f>IF(ISNUMBER(D165), $B172 * E165, "")</f>
        <v>2439.0243902439024</v>
      </c>
      <c r="G165" s="31">
        <v>1090</v>
      </c>
      <c r="H165" s="32">
        <f t="shared" si="87"/>
        <v>0.32926829268292684</v>
      </c>
      <c r="I165" s="101">
        <f>IF(ISNUMBER(G165), $B172 * H165, "")</f>
        <v>32926.829268292684</v>
      </c>
      <c r="J165" s="15">
        <v>1075</v>
      </c>
      <c r="K165" s="32">
        <f t="shared" si="88"/>
        <v>0.31097560975609756</v>
      </c>
      <c r="L165" s="18">
        <f>IF(ISNUMBER(J165), $B172 * K165, "")</f>
        <v>31097.560975609755</v>
      </c>
      <c r="M165" s="31">
        <v>1070</v>
      </c>
      <c r="N165" s="32">
        <f t="shared" si="89"/>
        <v>0.3048780487804878</v>
      </c>
      <c r="O165" s="18">
        <f>IF(ISNUMBER(M165), $B172 * N165, "")</f>
        <v>30487.804878048781</v>
      </c>
      <c r="Q165" s="270"/>
      <c r="R165" s="270"/>
      <c r="S165" s="270"/>
    </row>
    <row r="166" spans="1:19" ht="17.25" thickBot="1">
      <c r="A166" s="127" t="s">
        <v>138</v>
      </c>
      <c r="B166" s="128">
        <v>376</v>
      </c>
      <c r="C166" s="78">
        <v>-3.0927835099999999E-2</v>
      </c>
      <c r="D166" s="20">
        <v>381</v>
      </c>
      <c r="E166" s="21">
        <f t="shared" si="86"/>
        <v>1.3297872340425532E-2</v>
      </c>
      <c r="F166" s="22">
        <f>IF(ISNUMBER(D166), $B172 * E166, "")</f>
        <v>1329.7872340425531</v>
      </c>
      <c r="G166" s="30">
        <v>377</v>
      </c>
      <c r="H166" s="21">
        <f t="shared" si="87"/>
        <v>2.6595744680851063E-3</v>
      </c>
      <c r="I166" s="105">
        <f>IF(ISNUMBER(G166), $B172 * H166, "")</f>
        <v>265.95744680851061</v>
      </c>
      <c r="J166" s="20">
        <v>374</v>
      </c>
      <c r="K166" s="21">
        <f t="shared" si="88"/>
        <v>-5.3191489361702126E-3</v>
      </c>
      <c r="L166" s="22">
        <f>IF(ISNUMBER(J166), $B172 * K166, "")</f>
        <v>-531.91489361702122</v>
      </c>
      <c r="M166" s="30">
        <v>377</v>
      </c>
      <c r="N166" s="21">
        <f t="shared" si="89"/>
        <v>2.6595744680851063E-3</v>
      </c>
      <c r="O166" s="22">
        <f>IF(ISNUMBER(M166), $B172 * N166, "")</f>
        <v>265.95744680851061</v>
      </c>
      <c r="Q166" s="270"/>
      <c r="R166" s="270"/>
      <c r="S166" s="270"/>
    </row>
    <row r="167" spans="1:19" ht="17.25" thickBot="1">
      <c r="A167" s="125" t="s">
        <v>228</v>
      </c>
      <c r="B167" s="129">
        <v>887</v>
      </c>
      <c r="C167" s="80">
        <v>-3.1659388599999998E-2</v>
      </c>
      <c r="D167" s="106">
        <v>938</v>
      </c>
      <c r="E167" s="107">
        <f>IF(ISNUMBER(D167), (D167 - $B167) / $B167, "")</f>
        <v>5.749718151071026E-2</v>
      </c>
      <c r="F167" s="108">
        <f>IF(ISNUMBER(D167), $B172 * E167, "")</f>
        <v>5749.7181510710261</v>
      </c>
      <c r="G167" s="109">
        <v>958</v>
      </c>
      <c r="H167" s="107">
        <f>IF(ISNUMBER(G167), (G167 - $B167) / $B167, "")</f>
        <v>8.0045095828635851E-2</v>
      </c>
      <c r="I167" s="110">
        <f>IF(ISNUMBER(G167), $B172 * H167, "")</f>
        <v>8004.5095828635849</v>
      </c>
      <c r="J167" s="106">
        <v>942</v>
      </c>
      <c r="K167" s="107">
        <f>IF(ISNUMBER(J167), (J167 - $B167) / $B167, "")</f>
        <v>6.2006764374295378E-2</v>
      </c>
      <c r="L167" s="108">
        <f>IF(ISNUMBER(J167), $B172 * K167, "")</f>
        <v>6200.6764374295381</v>
      </c>
      <c r="M167" s="109">
        <v>943</v>
      </c>
      <c r="N167" s="107">
        <f>IF(ISNUMBER(M167), (M167 - $B167) / $B167, "")</f>
        <v>6.3134160090191654E-2</v>
      </c>
      <c r="O167" s="108">
        <f>IF(ISNUMBER(M167), $B172 * N167, "")</f>
        <v>6313.4160090191654</v>
      </c>
      <c r="Q167" s="275"/>
      <c r="R167" s="275"/>
      <c r="S167" s="275"/>
    </row>
    <row r="168" spans="1:19" ht="17.25" thickBot="1">
      <c r="A168" s="125" t="s">
        <v>206</v>
      </c>
      <c r="B168" s="126">
        <v>816</v>
      </c>
      <c r="C168" s="77">
        <v>-3.2028469800000001E-2</v>
      </c>
      <c r="D168" s="15">
        <v>814</v>
      </c>
      <c r="E168" s="32">
        <f t="shared" ref="E168:E171" si="90">IF(ISNUMBER(D168), (D168 - $B168) / $B168, "")</f>
        <v>-2.4509803921568627E-3</v>
      </c>
      <c r="F168" s="18">
        <f>IF(ISNUMBER(D168), $B172 * E168, "")</f>
        <v>-245.09803921568627</v>
      </c>
      <c r="G168" s="31">
        <v>847</v>
      </c>
      <c r="H168" s="32">
        <f t="shared" ref="H168:H171" si="91">IF(ISNUMBER(G168), (G168 - $B168) / $B168, "")</f>
        <v>3.7990196078431369E-2</v>
      </c>
      <c r="I168" s="101">
        <f>IF(ISNUMBER(G168), $B172 * H168, "")</f>
        <v>3799.0196078431368</v>
      </c>
      <c r="J168" s="15">
        <v>868</v>
      </c>
      <c r="K168" s="32">
        <f t="shared" ref="K168:K171" si="92">IF(ISNUMBER(J168), (J168 - $B168) / $B168, "")</f>
        <v>6.3725490196078427E-2</v>
      </c>
      <c r="L168" s="18">
        <f>IF(ISNUMBER(J168), $B172 * K168, "")</f>
        <v>6372.5490196078426</v>
      </c>
      <c r="M168" s="31">
        <v>875</v>
      </c>
      <c r="N168" s="32">
        <f t="shared" ref="N168:N171" si="93">IF(ISNUMBER(M168), (M168 - $B168) / $B168, "")</f>
        <v>7.2303921568627458E-2</v>
      </c>
      <c r="O168" s="18">
        <f>IF(ISNUMBER(M168), $B172 * N168, "")</f>
        <v>7230.3921568627457</v>
      </c>
      <c r="Q168" s="275"/>
      <c r="R168" s="275"/>
      <c r="S168" s="275"/>
    </row>
    <row r="169" spans="1:19" ht="17.25" thickBot="1">
      <c r="A169" s="125" t="s">
        <v>174</v>
      </c>
      <c r="B169" s="126">
        <v>486</v>
      </c>
      <c r="C169" s="77">
        <v>-3.7623762400000003E-2</v>
      </c>
      <c r="D169" s="15">
        <v>478</v>
      </c>
      <c r="E169" s="32">
        <f t="shared" si="90"/>
        <v>-1.646090534979424E-2</v>
      </c>
      <c r="F169" s="18">
        <f>IF(ISNUMBER(D169), $B172 * E169, "")</f>
        <v>-1646.0905349794241</v>
      </c>
      <c r="G169" s="31">
        <v>483</v>
      </c>
      <c r="H169" s="32">
        <f t="shared" si="91"/>
        <v>-6.1728395061728392E-3</v>
      </c>
      <c r="I169" s="101">
        <f>IF(ISNUMBER(G169), $B172 * H169, "")</f>
        <v>-617.28395061728395</v>
      </c>
      <c r="J169" s="15">
        <v>489</v>
      </c>
      <c r="K169" s="32">
        <f t="shared" si="92"/>
        <v>6.1728395061728392E-3</v>
      </c>
      <c r="L169" s="18">
        <f>IF(ISNUMBER(J169), $B172 * K169, "")</f>
        <v>617.28395061728395</v>
      </c>
      <c r="M169" s="31">
        <v>488</v>
      </c>
      <c r="N169" s="32">
        <f t="shared" si="93"/>
        <v>4.11522633744856E-3</v>
      </c>
      <c r="O169" s="18">
        <f>IF(ISNUMBER(M169), $B172 * N169, "")</f>
        <v>411.52263374485602</v>
      </c>
      <c r="Q169" s="275"/>
      <c r="R169" s="275"/>
      <c r="S169" s="275"/>
    </row>
    <row r="170" spans="1:19">
      <c r="A170" s="125" t="s">
        <v>128</v>
      </c>
      <c r="B170" s="126">
        <v>139</v>
      </c>
      <c r="C170" s="77">
        <v>-4.13793103E-2</v>
      </c>
      <c r="D170" s="15">
        <v>140</v>
      </c>
      <c r="E170" s="32">
        <f t="shared" si="90"/>
        <v>7.1942446043165471E-3</v>
      </c>
      <c r="F170" s="18">
        <f>IF(ISNUMBER(D170), $B172 * E170, "")</f>
        <v>719.42446043165467</v>
      </c>
      <c r="G170" s="31">
        <v>137</v>
      </c>
      <c r="H170" s="32">
        <f t="shared" si="91"/>
        <v>-1.4388489208633094E-2</v>
      </c>
      <c r="I170" s="101">
        <f>IF(ISNUMBER(G170), $B172 * H170, "")</f>
        <v>-1438.8489208633093</v>
      </c>
      <c r="J170" s="15">
        <v>138</v>
      </c>
      <c r="K170" s="32">
        <f t="shared" si="92"/>
        <v>-7.1942446043165471E-3</v>
      </c>
      <c r="L170" s="18">
        <f>IF(ISNUMBER(J170), $B172 * K170, "")</f>
        <v>-719.42446043165467</v>
      </c>
      <c r="M170" s="31">
        <v>138</v>
      </c>
      <c r="N170" s="32">
        <f t="shared" si="93"/>
        <v>-7.1942446043165471E-3</v>
      </c>
      <c r="O170" s="18">
        <f>IF(ISNUMBER(M170), $B172 * N170, "")</f>
        <v>-719.42446043165467</v>
      </c>
      <c r="Q170" s="297"/>
      <c r="R170" s="298"/>
      <c r="S170" s="299"/>
    </row>
    <row r="171" spans="1:19" ht="17.25" thickBot="1">
      <c r="A171" s="130" t="s">
        <v>152</v>
      </c>
      <c r="B171" s="131">
        <v>137</v>
      </c>
      <c r="C171" s="79">
        <v>-4.86111111E-2</v>
      </c>
      <c r="D171" s="24">
        <v>143</v>
      </c>
      <c r="E171" s="25">
        <f t="shared" si="90"/>
        <v>4.3795620437956206E-2</v>
      </c>
      <c r="F171" s="104">
        <f>IF(ISNUMBER(D171), $B172 * E171, "")</f>
        <v>4379.5620437956204</v>
      </c>
      <c r="G171" s="102">
        <v>135</v>
      </c>
      <c r="H171" s="25">
        <f t="shared" si="91"/>
        <v>-1.4598540145985401E-2</v>
      </c>
      <c r="I171" s="103">
        <f>IF(ISNUMBER(G171), $B172 * H171, "")</f>
        <v>-1459.8540145985401</v>
      </c>
      <c r="J171" s="24">
        <v>132</v>
      </c>
      <c r="K171" s="25">
        <f t="shared" si="92"/>
        <v>-3.6496350364963501E-2</v>
      </c>
      <c r="L171" s="104">
        <f>IF(ISNUMBER(J171), $B172 * K171, "")</f>
        <v>-3649.63503649635</v>
      </c>
      <c r="M171" s="102">
        <v>129</v>
      </c>
      <c r="N171" s="25">
        <f t="shared" si="93"/>
        <v>-5.8394160583941604E-2</v>
      </c>
      <c r="O171" s="104">
        <f>IF(ISNUMBER(M171), $B172 * N171, "")</f>
        <v>-5839.4160583941602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2.3511034329911952E-2</v>
      </c>
      <c r="F172" s="28">
        <f>SUM(F152:F171)</f>
        <v>47022.068659823897</v>
      </c>
      <c r="G172" s="26" t="s">
        <v>271</v>
      </c>
      <c r="H172" s="27">
        <f>IF(COUNT(H152:H171), SUM(H152:H171) / COUNT(H152:H171), 0)</f>
        <v>3.4754410461396323E-2</v>
      </c>
      <c r="I172" s="28">
        <f>SUM(I152:I171)</f>
        <v>69508.820922792627</v>
      </c>
      <c r="J172" s="26" t="s">
        <v>271</v>
      </c>
      <c r="K172" s="27">
        <f>IF(COUNT(K152:K171), SUM(K152:K171) / COUNT(K152:K171), 0)</f>
        <v>2.7670818561623355E-2</v>
      </c>
      <c r="L172" s="28">
        <f>SUM(L152:L171)</f>
        <v>55341.637123246699</v>
      </c>
      <c r="M172" s="26" t="s">
        <v>271</v>
      </c>
      <c r="N172" s="27">
        <f>IF(COUNT(N152:N171), SUM(N152:N171) / COUNT(N152:N171), 0)</f>
        <v>3.2870583794802039E-2</v>
      </c>
      <c r="O172" s="28">
        <f>SUM(O152:O171)</f>
        <v>65741.167589604083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21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2021-09-17(금) 오전 00:00</v>
      </c>
      <c r="C177" s="313"/>
      <c r="D177" s="272" t="str">
        <f>TEXT($G$1, "[$-ko-KR]yyyy-mm-dd(ddd) ") &amp; "오후 14:00"</f>
        <v>2021-09-17(금) 오후 14:00</v>
      </c>
      <c r="E177" s="273"/>
      <c r="F177" s="274"/>
      <c r="G177" s="272" t="str">
        <f>TEXT($G$1, "[$-ko-KR]yyyy-mm-dd(ddd) ") &amp; "오후 19:00"</f>
        <v>2021-09-17(금) 오후 19:00</v>
      </c>
      <c r="H177" s="273"/>
      <c r="I177" s="274"/>
      <c r="J177" s="272" t="str">
        <f>TEXT($G$1, "[$-ko-KR]yyyy-mm-dd(ddd) ") &amp; "오후 21:00"</f>
        <v>2021-09-17(금) 오후 21:00</v>
      </c>
      <c r="K177" s="273"/>
      <c r="L177" s="274"/>
      <c r="M177" s="272" t="str">
        <f>TEXT($G$1+1, "[$-ko-KR]yyyy-mm-dd(ddd) ") &amp; "오전 00:00"</f>
        <v>2021-09-18(토)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2" t="s">
        <v>58</v>
      </c>
      <c r="H178" s="223" t="s">
        <v>268</v>
      </c>
      <c r="I178" s="22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206</v>
      </c>
      <c r="B179" s="124">
        <v>816</v>
      </c>
      <c r="C179" s="76">
        <v>-3.2028469800000001E-2</v>
      </c>
      <c r="D179" s="13">
        <v>814</v>
      </c>
      <c r="E179" s="14">
        <f>IF(ISNUMBER(D179), (D179 - $B179) / $B179, "")</f>
        <v>-2.4509803921568627E-3</v>
      </c>
      <c r="F179" s="16">
        <f>IF(ISNUMBER(D179), $B199 * E179, "")</f>
        <v>-245.09803921568627</v>
      </c>
      <c r="G179" s="29">
        <v>847</v>
      </c>
      <c r="H179" s="14">
        <f>IF(ISNUMBER(G179), (G179 - $B179) / $B179, "")</f>
        <v>3.7990196078431369E-2</v>
      </c>
      <c r="I179" s="100">
        <f>IF(ISNUMBER(G179), $B199 * H179, "")</f>
        <v>3799.0196078431368</v>
      </c>
      <c r="J179" s="13">
        <v>868</v>
      </c>
      <c r="K179" s="14">
        <f>IF(ISNUMBER(J179), (J179 - $B179) / $B179, "")</f>
        <v>6.3725490196078427E-2</v>
      </c>
      <c r="L179" s="16">
        <f>IF(ISNUMBER(J179), $B199 * K179, "")</f>
        <v>6372.5490196078426</v>
      </c>
      <c r="M179" s="29">
        <v>875</v>
      </c>
      <c r="N179" s="14">
        <f>IF(ISNUMBER(M179), (M179 - $B179) / $B179, "")</f>
        <v>7.2303921568627458E-2</v>
      </c>
      <c r="O179" s="16">
        <f>IF(ISNUMBER(M179), $B199 * N179, "")</f>
        <v>7230.3921568627457</v>
      </c>
      <c r="Q179" s="270"/>
      <c r="R179" s="270"/>
      <c r="S179" s="270"/>
    </row>
    <row r="180" spans="1:19" ht="17.25" thickBot="1">
      <c r="A180" s="125" t="s">
        <v>168</v>
      </c>
      <c r="B180" s="126">
        <v>1805</v>
      </c>
      <c r="C180" s="77">
        <v>-3.2171581800000001E-2</v>
      </c>
      <c r="D180" s="15">
        <v>1795</v>
      </c>
      <c r="E180" s="32">
        <f t="shared" ref="E180:E183" si="94">IF(ISNUMBER(D180), (D180 - $B180) / $B180, "")</f>
        <v>-5.5401662049861496E-3</v>
      </c>
      <c r="F180" s="18">
        <f>IF(ISNUMBER(D180), $B199 * E180, "")</f>
        <v>-554.016620498615</v>
      </c>
      <c r="G180" s="31">
        <v>1760</v>
      </c>
      <c r="H180" s="32">
        <f t="shared" ref="H180:H183" si="95">IF(ISNUMBER(G180), (G180 - $B180) / $B180, "")</f>
        <v>-2.4930747922437674E-2</v>
      </c>
      <c r="I180" s="101">
        <f>IF(ISNUMBER(G180), $B199 * H180, "")</f>
        <v>-2493.0747922437677</v>
      </c>
      <c r="J180" s="15">
        <v>1750</v>
      </c>
      <c r="K180" s="32">
        <f t="shared" ref="K180:K183" si="96">IF(ISNUMBER(J180), (J180 - $B180) / $B180, "")</f>
        <v>-3.0470914127423823E-2</v>
      </c>
      <c r="L180" s="18">
        <f>IF(ISNUMBER(J180), $B199 * K180, "")</f>
        <v>-3047.0914127423825</v>
      </c>
      <c r="M180" s="31">
        <v>1755</v>
      </c>
      <c r="N180" s="32">
        <f t="shared" ref="N180:N183" si="97">IF(ISNUMBER(M180), (M180 - $B180) / $B180, "")</f>
        <v>-2.7700831024930747E-2</v>
      </c>
      <c r="O180" s="18">
        <f>IF(ISNUMBER(M180), $B199 * N180, "")</f>
        <v>-2770.0831024930749</v>
      </c>
      <c r="Q180" s="270"/>
      <c r="R180" s="270"/>
      <c r="S180" s="270"/>
    </row>
    <row r="181" spans="1:19" ht="17.25" thickBot="1">
      <c r="A181" s="125" t="s">
        <v>208</v>
      </c>
      <c r="B181" s="126">
        <v>15</v>
      </c>
      <c r="C181" s="77">
        <v>-3.2258064500000003E-2</v>
      </c>
      <c r="D181" s="15">
        <v>15.3</v>
      </c>
      <c r="E181" s="32">
        <f t="shared" si="94"/>
        <v>2.0000000000000049E-2</v>
      </c>
      <c r="F181" s="18">
        <f>IF(ISNUMBER(D181), $B199 * E181, "")</f>
        <v>2000.000000000005</v>
      </c>
      <c r="G181" s="31">
        <v>14.9</v>
      </c>
      <c r="H181" s="32">
        <f t="shared" si="95"/>
        <v>-6.6666666666666428E-3</v>
      </c>
      <c r="I181" s="101">
        <f>IF(ISNUMBER(G181), $B199 * H181, "")</f>
        <v>-666.66666666666424</v>
      </c>
      <c r="J181" s="15">
        <v>14.8</v>
      </c>
      <c r="K181" s="32">
        <f t="shared" si="96"/>
        <v>-1.3333333333333286E-2</v>
      </c>
      <c r="L181" s="18">
        <f>IF(ISNUMBER(J181), $B199 * K181, "")</f>
        <v>-1333.3333333333285</v>
      </c>
      <c r="M181" s="31">
        <v>14.8</v>
      </c>
      <c r="N181" s="32">
        <f t="shared" si="97"/>
        <v>-1.3333333333333286E-2</v>
      </c>
      <c r="O181" s="18">
        <f>IF(ISNUMBER(M181), $B199 * N181, "")</f>
        <v>-1333.3333333333285</v>
      </c>
      <c r="Q181" s="275"/>
      <c r="R181" s="275"/>
      <c r="S181" s="275"/>
    </row>
    <row r="182" spans="1:19" ht="17.25" thickBot="1">
      <c r="A182" s="125" t="s">
        <v>74</v>
      </c>
      <c r="B182" s="126">
        <v>39120</v>
      </c>
      <c r="C182" s="77">
        <v>-3.24016819E-2</v>
      </c>
      <c r="D182" s="15">
        <v>44380</v>
      </c>
      <c r="E182" s="32">
        <f t="shared" si="94"/>
        <v>0.13445807770961146</v>
      </c>
      <c r="F182" s="18">
        <f>IF(ISNUMBER(D182), $B199 * E182, "")</f>
        <v>13445.807770961146</v>
      </c>
      <c r="G182" s="31">
        <v>40710</v>
      </c>
      <c r="H182" s="32">
        <f t="shared" si="95"/>
        <v>4.0644171779141106E-2</v>
      </c>
      <c r="I182" s="101">
        <f>IF(ISNUMBER(G182), $B199 * H182, "")</f>
        <v>4064.4171779141107</v>
      </c>
      <c r="J182" s="15">
        <v>42040</v>
      </c>
      <c r="K182" s="32">
        <f t="shared" si="96"/>
        <v>7.4642126789366048E-2</v>
      </c>
      <c r="L182" s="18">
        <f>IF(ISNUMBER(J182), $B199 * K182, "")</f>
        <v>7464.2126789366048</v>
      </c>
      <c r="M182" s="31">
        <v>41800</v>
      </c>
      <c r="N182" s="32">
        <f t="shared" si="97"/>
        <v>6.8507157464212681E-2</v>
      </c>
      <c r="O182" s="18">
        <f>IF(ISNUMBER(M182), $B199 * N182, "")</f>
        <v>6850.7157464212678</v>
      </c>
      <c r="Q182" s="275"/>
      <c r="R182" s="275"/>
      <c r="S182" s="275"/>
    </row>
    <row r="183" spans="1:19" ht="17.25" thickBot="1">
      <c r="A183" s="127" t="s">
        <v>106</v>
      </c>
      <c r="B183" s="128">
        <v>304150</v>
      </c>
      <c r="C183" s="78">
        <v>-3.3216783200000002E-2</v>
      </c>
      <c r="D183" s="20">
        <v>289700</v>
      </c>
      <c r="E183" s="21">
        <f t="shared" si="94"/>
        <v>-4.7509452572743714E-2</v>
      </c>
      <c r="F183" s="22">
        <f>IF(ISNUMBER(D183), $B199 * E183, "")</f>
        <v>-4750.9452572743712</v>
      </c>
      <c r="G183" s="30">
        <v>278250</v>
      </c>
      <c r="H183" s="21">
        <f t="shared" si="95"/>
        <v>-8.5155350978135785E-2</v>
      </c>
      <c r="I183" s="105">
        <f>IF(ISNUMBER(G183), $B199 * H183, "")</f>
        <v>-8515.5350978135793</v>
      </c>
      <c r="J183" s="20">
        <v>283100</v>
      </c>
      <c r="K183" s="21">
        <f t="shared" si="96"/>
        <v>-6.9209271740917316E-2</v>
      </c>
      <c r="L183" s="22">
        <f>IF(ISNUMBER(J183), $B199 * K183, "")</f>
        <v>-6920.927174091732</v>
      </c>
      <c r="M183" s="30">
        <v>283350</v>
      </c>
      <c r="N183" s="21">
        <f t="shared" si="97"/>
        <v>-6.8387308893638005E-2</v>
      </c>
      <c r="O183" s="22">
        <f>IF(ISNUMBER(M183), $B199 * N183, "")</f>
        <v>-6838.7308893638001</v>
      </c>
      <c r="Q183" s="275"/>
      <c r="R183" s="275"/>
      <c r="S183" s="275"/>
    </row>
    <row r="184" spans="1:19" ht="17.25" thickBot="1">
      <c r="A184" s="125" t="s">
        <v>122</v>
      </c>
      <c r="B184" s="129">
        <v>40.4</v>
      </c>
      <c r="C184" s="80">
        <v>-3.3492822999999998E-2</v>
      </c>
      <c r="D184" s="106">
        <v>41</v>
      </c>
      <c r="E184" s="107">
        <f>IF(ISNUMBER(D184), (D184 - $B184) / $B184, "")</f>
        <v>1.4851485148514887E-2</v>
      </c>
      <c r="F184" s="108">
        <f>IF(ISNUMBER(D184), $B199 * E184, "")</f>
        <v>1485.1485148514887</v>
      </c>
      <c r="G184" s="109">
        <v>41.3</v>
      </c>
      <c r="H184" s="107">
        <f>IF(ISNUMBER(G184), (G184 - $B184) / $B184, "")</f>
        <v>2.2277227722772242E-2</v>
      </c>
      <c r="I184" s="110">
        <f>IF(ISNUMBER(G184), $B199 * H184, "")</f>
        <v>2227.7227722772241</v>
      </c>
      <c r="J184" s="106">
        <v>40.9</v>
      </c>
      <c r="K184" s="107">
        <f>IF(ISNUMBER(J184), (J184 - $B184) / $B184, "")</f>
        <v>1.2376237623762377E-2</v>
      </c>
      <c r="L184" s="108">
        <f>IF(ISNUMBER(J184), $B199 * K184, "")</f>
        <v>1237.6237623762377</v>
      </c>
      <c r="M184" s="109">
        <v>41.7</v>
      </c>
      <c r="N184" s="107">
        <f>IF(ISNUMBER(M184), (M184 - $B184) / $B184, "")</f>
        <v>3.2178217821782283E-2</v>
      </c>
      <c r="O184" s="108">
        <f>IF(ISNUMBER(M184), $B199 * N184, "")</f>
        <v>3217.8217821782282</v>
      </c>
      <c r="Q184" s="275"/>
      <c r="R184" s="275"/>
      <c r="S184" s="275"/>
    </row>
    <row r="185" spans="1:19" ht="17.25" thickBot="1">
      <c r="A185" s="125" t="s">
        <v>198</v>
      </c>
      <c r="B185" s="126">
        <v>25280</v>
      </c>
      <c r="C185" s="77">
        <v>-3.3639143699999999E-2</v>
      </c>
      <c r="D185" s="15">
        <v>25150</v>
      </c>
      <c r="E185" s="32">
        <f t="shared" ref="E185:E188" si="98">IF(ISNUMBER(D185), (D185 - $B185) / $B185, "")</f>
        <v>-5.1424050632911389E-3</v>
      </c>
      <c r="F185" s="18">
        <f>IF(ISNUMBER(D185), $B199 * E185, "")</f>
        <v>-514.24050632911394</v>
      </c>
      <c r="G185" s="31">
        <v>24980</v>
      </c>
      <c r="H185" s="32">
        <f t="shared" ref="H185:H188" si="99">IF(ISNUMBER(G185), (G185 - $B185) / $B185, "")</f>
        <v>-1.1867088607594937E-2</v>
      </c>
      <c r="I185" s="101">
        <f>IF(ISNUMBER(G185), $B199 * H185, "")</f>
        <v>-1186.7088607594937</v>
      </c>
      <c r="J185" s="15">
        <v>24760</v>
      </c>
      <c r="K185" s="32">
        <f t="shared" ref="K185:K188" si="100">IF(ISNUMBER(J185), (J185 - $B185) / $B185, "")</f>
        <v>-2.0569620253164556E-2</v>
      </c>
      <c r="L185" s="18">
        <f>IF(ISNUMBER(J185), $B199 * K185, "")</f>
        <v>-2056.9620253164558</v>
      </c>
      <c r="M185" s="31">
        <v>25010</v>
      </c>
      <c r="N185" s="32">
        <f t="shared" ref="N185:N188" si="101">IF(ISNUMBER(M185), (M185 - $B185) / $B185, "")</f>
        <v>-1.0680379746835443E-2</v>
      </c>
      <c r="O185" s="18">
        <f>IF(ISNUMBER(M185), $B199 * N185, "")</f>
        <v>-1068.0379746835442</v>
      </c>
      <c r="Q185" s="275"/>
      <c r="R185" s="275"/>
      <c r="S185" s="275"/>
    </row>
    <row r="186" spans="1:19" ht="17.25" thickBot="1">
      <c r="A186" s="125" t="s">
        <v>96</v>
      </c>
      <c r="B186" s="126">
        <v>7925</v>
      </c>
      <c r="C186" s="77">
        <v>-3.4125533200000002E-2</v>
      </c>
      <c r="D186" s="15">
        <v>8095</v>
      </c>
      <c r="E186" s="32">
        <f t="shared" si="98"/>
        <v>2.1451104100946371E-2</v>
      </c>
      <c r="F186" s="18">
        <f>IF(ISNUMBER(D186), $B199 * E186, "")</f>
        <v>2145.1104100946372</v>
      </c>
      <c r="G186" s="31">
        <v>7620</v>
      </c>
      <c r="H186" s="32">
        <f t="shared" si="99"/>
        <v>-3.8485804416403785E-2</v>
      </c>
      <c r="I186" s="101">
        <f>IF(ISNUMBER(G186), $B199 * H186, "")</f>
        <v>-3848.5804416403785</v>
      </c>
      <c r="J186" s="15">
        <v>7645</v>
      </c>
      <c r="K186" s="32">
        <f t="shared" si="100"/>
        <v>-3.533123028391167E-2</v>
      </c>
      <c r="L186" s="18">
        <f>IF(ISNUMBER(J186), $B199 * K186, "")</f>
        <v>-3533.1230283911668</v>
      </c>
      <c r="M186" s="31">
        <v>7670</v>
      </c>
      <c r="N186" s="32">
        <f t="shared" si="101"/>
        <v>-3.2176656151419555E-2</v>
      </c>
      <c r="O186" s="18">
        <f>IF(ISNUMBER(M186), $B199 * N186, "")</f>
        <v>-3217.6656151419556</v>
      </c>
      <c r="Q186" s="275"/>
      <c r="R186" s="275"/>
      <c r="S186" s="275"/>
    </row>
    <row r="187" spans="1:19" ht="17.25" thickBot="1">
      <c r="A187" s="125" t="s">
        <v>214</v>
      </c>
      <c r="B187" s="126">
        <v>1055</v>
      </c>
      <c r="C187" s="77">
        <v>-3.65296804E-2</v>
      </c>
      <c r="D187" s="15">
        <v>1095</v>
      </c>
      <c r="E187" s="32">
        <f t="shared" si="98"/>
        <v>3.7914691943127965E-2</v>
      </c>
      <c r="F187" s="18">
        <f>IF(ISNUMBER(D187), $B199 * E187, "")</f>
        <v>3791.4691943127964</v>
      </c>
      <c r="G187" s="31">
        <v>1085</v>
      </c>
      <c r="H187" s="32">
        <f t="shared" si="99"/>
        <v>2.843601895734597E-2</v>
      </c>
      <c r="I187" s="101">
        <f>IF(ISNUMBER(G187), $B199 * H187, "")</f>
        <v>2843.6018957345968</v>
      </c>
      <c r="J187" s="15">
        <v>1080</v>
      </c>
      <c r="K187" s="32">
        <f t="shared" si="100"/>
        <v>2.3696682464454975E-2</v>
      </c>
      <c r="L187" s="18">
        <f>IF(ISNUMBER(J187), $B199 * K187, "")</f>
        <v>2369.6682464454975</v>
      </c>
      <c r="M187" s="31">
        <v>1085</v>
      </c>
      <c r="N187" s="32">
        <f t="shared" si="101"/>
        <v>2.843601895734597E-2</v>
      </c>
      <c r="O187" s="18">
        <f>IF(ISNUMBER(M187), $B199 * N187, "")</f>
        <v>2843.6018957345968</v>
      </c>
      <c r="Q187" s="33"/>
      <c r="R187" s="33"/>
    </row>
    <row r="188" spans="1:19" ht="17.25" thickBot="1">
      <c r="A188" s="130" t="s">
        <v>160</v>
      </c>
      <c r="B188" s="131">
        <v>1690</v>
      </c>
      <c r="C188" s="79">
        <v>-3.7037037000000002E-2</v>
      </c>
      <c r="D188" s="24">
        <v>1690</v>
      </c>
      <c r="E188" s="25">
        <f t="shared" si="98"/>
        <v>0</v>
      </c>
      <c r="F188" s="104">
        <f>IF(ISNUMBER(D188), $B199 * E188, "")</f>
        <v>0</v>
      </c>
      <c r="G188" s="102">
        <v>1665</v>
      </c>
      <c r="H188" s="25">
        <f t="shared" si="99"/>
        <v>-1.4792899408284023E-2</v>
      </c>
      <c r="I188" s="103">
        <f>IF(ISNUMBER(G188), $B199 * H188, "")</f>
        <v>-1479.2899408284022</v>
      </c>
      <c r="J188" s="24">
        <v>1660</v>
      </c>
      <c r="K188" s="25">
        <f t="shared" si="100"/>
        <v>-1.7751479289940829E-2</v>
      </c>
      <c r="L188" s="104">
        <f>IF(ISNUMBER(J188), $B199 * K188, "")</f>
        <v>-1775.1479289940828</v>
      </c>
      <c r="M188" s="102">
        <v>1680</v>
      </c>
      <c r="N188" s="25">
        <f t="shared" si="101"/>
        <v>-5.9171597633136093E-3</v>
      </c>
      <c r="O188" s="104">
        <f>IF(ISNUMBER(M188), $B199 * N188, "")</f>
        <v>-591.71597633136093</v>
      </c>
      <c r="Q188" s="284"/>
      <c r="R188" s="285"/>
      <c r="S188" s="286"/>
    </row>
    <row r="189" spans="1:19">
      <c r="A189" s="123" t="s">
        <v>174</v>
      </c>
      <c r="B189" s="124">
        <v>486</v>
      </c>
      <c r="C189" s="76">
        <v>-3.7623762400000003E-2</v>
      </c>
      <c r="D189" s="13">
        <v>478</v>
      </c>
      <c r="E189" s="14">
        <f>IF(ISNUMBER(D189), (D189 - $B189) / $B189, "")</f>
        <v>-1.646090534979424E-2</v>
      </c>
      <c r="F189" s="16">
        <f>IF(ISNUMBER(D189), $B199 * E189, "")</f>
        <v>-1646.0905349794241</v>
      </c>
      <c r="G189" s="29">
        <v>483</v>
      </c>
      <c r="H189" s="14">
        <f>IF(ISNUMBER(G189), (G189 - $B189) / $B189, "")</f>
        <v>-6.1728395061728392E-3</v>
      </c>
      <c r="I189" s="100">
        <f>IF(ISNUMBER(G189), $B199 * H189, "")</f>
        <v>-617.28395061728395</v>
      </c>
      <c r="J189" s="13">
        <v>489</v>
      </c>
      <c r="K189" s="14">
        <f>IF(ISNUMBER(J189), (J189 - $B189) / $B189, "")</f>
        <v>6.1728395061728392E-3</v>
      </c>
      <c r="L189" s="16">
        <f>IF(ISNUMBER(J189), $B199 * K189, "")</f>
        <v>617.28395061728395</v>
      </c>
      <c r="M189" s="29">
        <v>488</v>
      </c>
      <c r="N189" s="14">
        <f>IF(ISNUMBER(M189), (M189 - $B189) / $B189, "")</f>
        <v>4.11522633744856E-3</v>
      </c>
      <c r="O189" s="16">
        <f>IF(ISNUMBER(M189), $B199 * N189, "")</f>
        <v>411.52263374485602</v>
      </c>
      <c r="Q189" s="287"/>
      <c r="R189" s="288"/>
      <c r="S189" s="289"/>
    </row>
    <row r="190" spans="1:19" ht="17.25" thickBot="1">
      <c r="A190" s="125" t="s">
        <v>156</v>
      </c>
      <c r="B190" s="126">
        <v>2015</v>
      </c>
      <c r="C190" s="77">
        <v>-3.8186157499999998E-2</v>
      </c>
      <c r="D190" s="15">
        <v>2020</v>
      </c>
      <c r="E190" s="32">
        <f t="shared" ref="E190:E193" si="102">IF(ISNUMBER(D190), (D190 - $B190) / $B190, "")</f>
        <v>2.4813895781637717E-3</v>
      </c>
      <c r="F190" s="18">
        <f>IF(ISNUMBER(D190), $B199 * E190, "")</f>
        <v>248.13895781637717</v>
      </c>
      <c r="G190" s="31">
        <v>1975</v>
      </c>
      <c r="H190" s="32">
        <f t="shared" ref="H190:H193" si="103">IF(ISNUMBER(G190), (G190 - $B190) / $B190, "")</f>
        <v>-1.9851116625310174E-2</v>
      </c>
      <c r="I190" s="101">
        <f>IF(ISNUMBER(G190), $B199 * H190, "")</f>
        <v>-1985.1116625310174</v>
      </c>
      <c r="J190" s="15">
        <v>1970</v>
      </c>
      <c r="K190" s="32">
        <f t="shared" ref="K190:K193" si="104">IF(ISNUMBER(J190), (J190 - $B190) / $B190, "")</f>
        <v>-2.2332506203473945E-2</v>
      </c>
      <c r="L190" s="18">
        <f>IF(ISNUMBER(J190), $B199 * K190, "")</f>
        <v>-2233.2506203473945</v>
      </c>
      <c r="M190" s="31">
        <v>1985</v>
      </c>
      <c r="N190" s="32">
        <f t="shared" ref="N190:N193" si="105">IF(ISNUMBER(M190), (M190 - $B190) / $B190, "")</f>
        <v>-1.488833746898263E-2</v>
      </c>
      <c r="O190" s="18">
        <f>IF(ISNUMBER(M190), $B199 * N190, "")</f>
        <v>-1488.8337468982629</v>
      </c>
      <c r="Q190" s="290"/>
      <c r="R190" s="291"/>
      <c r="S190" s="292"/>
    </row>
    <row r="191" spans="1:19" ht="17.25" thickBot="1">
      <c r="A191" s="125" t="s">
        <v>146</v>
      </c>
      <c r="B191" s="126">
        <v>3310</v>
      </c>
      <c r="C191" s="77">
        <v>-3.9187227900000003E-2</v>
      </c>
      <c r="D191" s="15">
        <v>3280</v>
      </c>
      <c r="E191" s="32">
        <f t="shared" si="102"/>
        <v>-9.0634441087613302E-3</v>
      </c>
      <c r="F191" s="18">
        <f>IF(ISNUMBER(D191), $B199 * E191, "")</f>
        <v>-906.344410876133</v>
      </c>
      <c r="G191" s="31">
        <v>3195</v>
      </c>
      <c r="H191" s="32">
        <f t="shared" si="103"/>
        <v>-3.4743202416918431E-2</v>
      </c>
      <c r="I191" s="101">
        <f>IF(ISNUMBER(G191), $B199 * H191, "")</f>
        <v>-3474.320241691843</v>
      </c>
      <c r="J191" s="15">
        <v>3205</v>
      </c>
      <c r="K191" s="32">
        <f t="shared" si="104"/>
        <v>-3.1722054380664652E-2</v>
      </c>
      <c r="L191" s="18">
        <f>IF(ISNUMBER(J191), $B199 * K191, "")</f>
        <v>-3172.2054380664654</v>
      </c>
      <c r="M191" s="31">
        <v>3230</v>
      </c>
      <c r="N191" s="32">
        <f t="shared" si="105"/>
        <v>-2.4169184290030211E-2</v>
      </c>
      <c r="O191" s="18">
        <f>IF(ISNUMBER(M191), $B199 * N191, "")</f>
        <v>-2416.9184290030212</v>
      </c>
      <c r="Q191" s="275"/>
      <c r="R191" s="275"/>
      <c r="S191" s="275"/>
    </row>
    <row r="192" spans="1:19" ht="17.25" thickBot="1">
      <c r="A192" s="125" t="s">
        <v>128</v>
      </c>
      <c r="B192" s="126">
        <v>139</v>
      </c>
      <c r="C192" s="77">
        <v>-4.13793103E-2</v>
      </c>
      <c r="D192" s="15">
        <v>140</v>
      </c>
      <c r="E192" s="32">
        <f t="shared" si="102"/>
        <v>7.1942446043165471E-3</v>
      </c>
      <c r="F192" s="18">
        <f>IF(ISNUMBER(D192), $B199 * E192, "")</f>
        <v>719.42446043165467</v>
      </c>
      <c r="G192" s="31">
        <v>137</v>
      </c>
      <c r="H192" s="32">
        <f t="shared" si="103"/>
        <v>-1.4388489208633094E-2</v>
      </c>
      <c r="I192" s="101">
        <f>IF(ISNUMBER(G192), $B199 * H192, "")</f>
        <v>-1438.8489208633093</v>
      </c>
      <c r="J192" s="15">
        <v>138</v>
      </c>
      <c r="K192" s="32">
        <f t="shared" si="104"/>
        <v>-7.1942446043165471E-3</v>
      </c>
      <c r="L192" s="18">
        <f>IF(ISNUMBER(J192), $B199 * K192, "")</f>
        <v>-719.42446043165467</v>
      </c>
      <c r="M192" s="31">
        <v>138</v>
      </c>
      <c r="N192" s="32">
        <f t="shared" si="105"/>
        <v>-7.1942446043165471E-3</v>
      </c>
      <c r="O192" s="18">
        <f>IF(ISNUMBER(M192), $B199 * N192, "")</f>
        <v>-719.42446043165467</v>
      </c>
      <c r="Q192" s="270"/>
      <c r="R192" s="270"/>
      <c r="S192" s="270"/>
    </row>
    <row r="193" spans="1:19" ht="17.25" thickBot="1">
      <c r="A193" s="127" t="s">
        <v>140</v>
      </c>
      <c r="B193" s="128">
        <v>10350</v>
      </c>
      <c r="C193" s="78">
        <v>-4.16666667E-2</v>
      </c>
      <c r="D193" s="20">
        <v>10390</v>
      </c>
      <c r="E193" s="21">
        <f t="shared" si="102"/>
        <v>3.8647342995169081E-3</v>
      </c>
      <c r="F193" s="22">
        <f>IF(ISNUMBER(D193), $B199 * E193, "")</f>
        <v>386.47342995169083</v>
      </c>
      <c r="G193" s="30">
        <v>10010</v>
      </c>
      <c r="H193" s="21">
        <f t="shared" si="103"/>
        <v>-3.2850241545893721E-2</v>
      </c>
      <c r="I193" s="105">
        <f>IF(ISNUMBER(G193), $B199 * H193, "")</f>
        <v>-3285.0241545893723</v>
      </c>
      <c r="J193" s="20">
        <v>10090</v>
      </c>
      <c r="K193" s="21">
        <f t="shared" si="104"/>
        <v>-2.5120772946859903E-2</v>
      </c>
      <c r="L193" s="22">
        <f>IF(ISNUMBER(J193), $B199 * K193, "")</f>
        <v>-2512.0772946859902</v>
      </c>
      <c r="M193" s="30">
        <v>10220</v>
      </c>
      <c r="N193" s="21">
        <f t="shared" si="105"/>
        <v>-1.2560386473429951E-2</v>
      </c>
      <c r="O193" s="22">
        <f>IF(ISNUMBER(M193), $B199 * N193, "")</f>
        <v>-1256.0386473429951</v>
      </c>
      <c r="Q193" s="270"/>
      <c r="R193" s="270"/>
      <c r="S193" s="270"/>
    </row>
    <row r="194" spans="1:19" ht="17.25" thickBot="1">
      <c r="A194" s="125" t="s">
        <v>176</v>
      </c>
      <c r="B194" s="129">
        <v>1825</v>
      </c>
      <c r="C194" s="80">
        <v>-4.4502617799999998E-2</v>
      </c>
      <c r="D194" s="106">
        <v>1820</v>
      </c>
      <c r="E194" s="107">
        <f>IF(ISNUMBER(D194), (D194 - $B194) / $B194, "")</f>
        <v>-2.7397260273972603E-3</v>
      </c>
      <c r="F194" s="108">
        <f>IF(ISNUMBER(D194), $B199 * E194, "")</f>
        <v>-273.97260273972603</v>
      </c>
      <c r="G194" s="109">
        <v>1825</v>
      </c>
      <c r="H194" s="107">
        <f>IF(ISNUMBER(G194), (G194 - $B194) / $B194, "")</f>
        <v>0</v>
      </c>
      <c r="I194" s="110">
        <f>IF(ISNUMBER(G194), $B199 * H194, "")</f>
        <v>0</v>
      </c>
      <c r="J194" s="106">
        <v>1860</v>
      </c>
      <c r="K194" s="107">
        <f>IF(ISNUMBER(J194), (J194 - $B194) / $B194, "")</f>
        <v>1.9178082191780823E-2</v>
      </c>
      <c r="L194" s="108">
        <f>IF(ISNUMBER(J194), $B199 * K194, "")</f>
        <v>1917.8082191780823</v>
      </c>
      <c r="M194" s="109">
        <v>1965</v>
      </c>
      <c r="N194" s="107">
        <f>IF(ISNUMBER(M194), (M194 - $B194) / $B194, "")</f>
        <v>7.6712328767123292E-2</v>
      </c>
      <c r="O194" s="108">
        <f>IF(ISNUMBER(M194), $B199 * N194, "")</f>
        <v>7671.232876712329</v>
      </c>
      <c r="Q194" s="275"/>
      <c r="R194" s="275"/>
      <c r="S194" s="275"/>
    </row>
    <row r="195" spans="1:19" ht="17.25" thickBot="1">
      <c r="A195" s="125" t="s">
        <v>134</v>
      </c>
      <c r="B195" s="126">
        <v>41400</v>
      </c>
      <c r="C195" s="77">
        <v>-4.4541887799999999E-2</v>
      </c>
      <c r="D195" s="15">
        <v>43920</v>
      </c>
      <c r="E195" s="32">
        <f t="shared" ref="E195:E198" si="106">IF(ISNUMBER(D195), (D195 - $B195) / $B195, "")</f>
        <v>6.0869565217391307E-2</v>
      </c>
      <c r="F195" s="18">
        <f>IF(ISNUMBER(D195), $B199 * E195, "")</f>
        <v>6086.9565217391309</v>
      </c>
      <c r="G195" s="31">
        <v>41680</v>
      </c>
      <c r="H195" s="32">
        <f t="shared" ref="H195:H198" si="107">IF(ISNUMBER(G195), (G195 - $B195) / $B195, "")</f>
        <v>6.7632850241545897E-3</v>
      </c>
      <c r="I195" s="101">
        <f>IF(ISNUMBER(G195), $B199 * H195, "")</f>
        <v>676.32850241545896</v>
      </c>
      <c r="J195" s="15">
        <v>41080</v>
      </c>
      <c r="K195" s="32">
        <f t="shared" ref="K195:K198" si="108">IF(ISNUMBER(J195), (J195 - $B195) / $B195, "")</f>
        <v>-7.7294685990338162E-3</v>
      </c>
      <c r="L195" s="18">
        <f>IF(ISNUMBER(J195), $B199 * K195, "")</f>
        <v>-772.94685990338166</v>
      </c>
      <c r="M195" s="31">
        <v>41150</v>
      </c>
      <c r="N195" s="32">
        <f t="shared" ref="N195:N198" si="109">IF(ISNUMBER(M195), (M195 - $B195) / $B195, "")</f>
        <v>-6.038647342995169E-3</v>
      </c>
      <c r="O195" s="18">
        <f>IF(ISNUMBER(M195), $B199 * N195, "")</f>
        <v>-603.86473429951695</v>
      </c>
      <c r="Q195" s="275"/>
      <c r="R195" s="275"/>
      <c r="S195" s="275"/>
    </row>
    <row r="196" spans="1:19" ht="17.25" thickBot="1">
      <c r="A196" s="125" t="s">
        <v>108</v>
      </c>
      <c r="B196" s="126">
        <v>2455</v>
      </c>
      <c r="C196" s="77">
        <v>-4.6601941700000003E-2</v>
      </c>
      <c r="D196" s="15">
        <v>2400</v>
      </c>
      <c r="E196" s="32">
        <f t="shared" si="106"/>
        <v>-2.2403258655804479E-2</v>
      </c>
      <c r="F196" s="18">
        <f>IF(ISNUMBER(D196), $B199 * E196, "")</f>
        <v>-2240.325865580448</v>
      </c>
      <c r="G196" s="31">
        <v>2275</v>
      </c>
      <c r="H196" s="32">
        <f t="shared" si="107"/>
        <v>-7.3319755600814662E-2</v>
      </c>
      <c r="I196" s="101">
        <f>IF(ISNUMBER(G196), $B199 * H196, "")</f>
        <v>-7331.975560081466</v>
      </c>
      <c r="J196" s="15">
        <v>2290</v>
      </c>
      <c r="K196" s="32">
        <f t="shared" si="108"/>
        <v>-6.720977596741344E-2</v>
      </c>
      <c r="L196" s="18">
        <f>IF(ISNUMBER(J196), $B199 * K196, "")</f>
        <v>-6720.9775967413443</v>
      </c>
      <c r="M196" s="31">
        <v>2315</v>
      </c>
      <c r="N196" s="32">
        <f t="shared" si="109"/>
        <v>-5.7026476578411409E-2</v>
      </c>
      <c r="O196" s="18">
        <f>IF(ISNUMBER(M196), $B199 * N196, "")</f>
        <v>-5702.6476578411412</v>
      </c>
      <c r="Q196" s="275"/>
      <c r="R196" s="275"/>
      <c r="S196" s="275"/>
    </row>
    <row r="197" spans="1:19">
      <c r="A197" s="125" t="s">
        <v>152</v>
      </c>
      <c r="B197" s="126">
        <v>137</v>
      </c>
      <c r="C197" s="77">
        <v>-4.86111111E-2</v>
      </c>
      <c r="D197" s="15">
        <v>143</v>
      </c>
      <c r="E197" s="32">
        <f t="shared" si="106"/>
        <v>4.3795620437956206E-2</v>
      </c>
      <c r="F197" s="18">
        <f>IF(ISNUMBER(D197), $B199 * E197, "")</f>
        <v>4379.5620437956204</v>
      </c>
      <c r="G197" s="31">
        <v>135</v>
      </c>
      <c r="H197" s="32">
        <f t="shared" si="107"/>
        <v>-1.4598540145985401E-2</v>
      </c>
      <c r="I197" s="101">
        <f>IF(ISNUMBER(G197), $B199 * H197, "")</f>
        <v>-1459.8540145985401</v>
      </c>
      <c r="J197" s="15">
        <v>132</v>
      </c>
      <c r="K197" s="32">
        <f t="shared" si="108"/>
        <v>-3.6496350364963501E-2</v>
      </c>
      <c r="L197" s="18">
        <f>IF(ISNUMBER(J197), $B199 * K197, "")</f>
        <v>-3649.63503649635</v>
      </c>
      <c r="M197" s="31">
        <v>129</v>
      </c>
      <c r="N197" s="32">
        <f t="shared" si="109"/>
        <v>-5.8394160583941604E-2</v>
      </c>
      <c r="O197" s="18">
        <f>IF(ISNUMBER(M197), $B199 * N197, "")</f>
        <v>-5839.4160583941602</v>
      </c>
      <c r="Q197" s="297"/>
      <c r="R197" s="298"/>
      <c r="S197" s="299"/>
    </row>
    <row r="198" spans="1:19" ht="17.25" thickBot="1">
      <c r="A198" s="130" t="s">
        <v>65</v>
      </c>
      <c r="B198" s="131">
        <v>87.6</v>
      </c>
      <c r="C198" s="79">
        <v>-7.2033898299999996E-2</v>
      </c>
      <c r="D198" s="24">
        <v>84.5</v>
      </c>
      <c r="E198" s="25">
        <f t="shared" si="106"/>
        <v>-3.5388127853881214E-2</v>
      </c>
      <c r="F198" s="104">
        <f>IF(ISNUMBER(D198), $B199 * E198, "")</f>
        <v>-3538.8127853881215</v>
      </c>
      <c r="G198" s="102">
        <v>82.9</v>
      </c>
      <c r="H198" s="25">
        <f t="shared" si="107"/>
        <v>-5.3652968036529552E-2</v>
      </c>
      <c r="I198" s="103">
        <f>IF(ISNUMBER(G198), $B199 * H198, "")</f>
        <v>-5365.2968036529555</v>
      </c>
      <c r="J198" s="24">
        <v>83.1</v>
      </c>
      <c r="K198" s="25">
        <f t="shared" si="108"/>
        <v>-5.1369863013698634E-2</v>
      </c>
      <c r="L198" s="104">
        <f>IF(ISNUMBER(J198), $B199 * K198, "")</f>
        <v>-5136.9863013698632</v>
      </c>
      <c r="M198" s="102">
        <v>84.2</v>
      </c>
      <c r="N198" s="25">
        <f t="shared" si="109"/>
        <v>-3.8812785388127762E-2</v>
      </c>
      <c r="O198" s="104">
        <f>IF(ISNUMBER(M198), $B199 * N198, "")</f>
        <v>-3881.2785388127763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1.0009122340536455E-2</v>
      </c>
      <c r="F199" s="28">
        <f>SUM(F179:F198)</f>
        <v>20018.244681072909</v>
      </c>
      <c r="G199" s="26" t="s">
        <v>271</v>
      </c>
      <c r="H199" s="27">
        <f>IF(COUNT(H179:H198), SUM(H179:H198) / COUNT(H179:H198), 0)</f>
        <v>-1.4768240576196773E-2</v>
      </c>
      <c r="I199" s="28">
        <f>SUM(I179:I198)</f>
        <v>-29536.481152393546</v>
      </c>
      <c r="J199" s="26" t="s">
        <v>271</v>
      </c>
      <c r="K199" s="27">
        <f>IF(COUNT(K179:K198), SUM(K179:K198) / COUNT(K179:K198), 0)</f>
        <v>-1.1802471316875023E-2</v>
      </c>
      <c r="L199" s="28">
        <f>SUM(L179:L198)</f>
        <v>-23604.942633750044</v>
      </c>
      <c r="M199" s="26" t="s">
        <v>271</v>
      </c>
      <c r="N199" s="27">
        <f>IF(COUNT(N179:N198), SUM(N179:N198) / COUNT(N179:N198), 0)</f>
        <v>-4.7513510363582836E-3</v>
      </c>
      <c r="O199" s="28">
        <f>SUM(O179:O198)</f>
        <v>-9502.7020727165691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C563-CB7D-49DD-8729-8740B327F5F8}">
  <sheetPr codeName="Sheet24"/>
  <dimension ref="A1:S199"/>
  <sheetViews>
    <sheetView topLeftCell="A5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44457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-9,527 KRW (-0.48%)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13,520 KRW (0.85%)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-5,768 KRW (-0.29%)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52,368 KRW (2.62%)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25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2021-09-18(토) 오전 00:00</v>
      </c>
      <c r="C15" s="316"/>
      <c r="D15" s="272" t="str">
        <f>TEXT($G$1, "[$-ko-KR]yyyy-mm-dd(ddd) ") &amp; "오후 14:00"</f>
        <v>2021-09-18(토) 오후 14:00</v>
      </c>
      <c r="E15" s="273"/>
      <c r="F15" s="274"/>
      <c r="G15" s="272" t="str">
        <f>TEXT($G$1, "[$-ko-KR]yyyy-mm-dd(ddd) ") &amp; "오후 19:00"</f>
        <v>2021-09-18(토) 오후 19:00</v>
      </c>
      <c r="H15" s="273"/>
      <c r="I15" s="274"/>
      <c r="J15" s="272" t="str">
        <f>TEXT($G$1, "[$-ko-KR]yyyy-mm-dd(ddd) ") &amp; "오후 21:00"</f>
        <v>2021-09-18(토) 오후 21:00</v>
      </c>
      <c r="K15" s="273"/>
      <c r="L15" s="274"/>
      <c r="M15" s="272" t="str">
        <f>TEXT($G$1+1, "[$-ko-KR]yyyy-mm-dd(ddd) ") &amp; "오전 00:00"</f>
        <v>2021-09-19(일)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25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2021-09-18(토) 오전 00:00</v>
      </c>
      <c r="C42" s="313"/>
      <c r="D42" s="272" t="str">
        <f>TEXT($G$1, "[$-ko-KR]yyyy-mm-dd(ddd) ") &amp; "오후 14:00"</f>
        <v>2021-09-18(토) 오후 14:00</v>
      </c>
      <c r="E42" s="273"/>
      <c r="F42" s="274"/>
      <c r="G42" s="272" t="str">
        <f>TEXT($G$1, "[$-ko-KR]yyyy-mm-dd(ddd) ") &amp; "오후 19:00"</f>
        <v>2021-09-18(토) 오후 19:00</v>
      </c>
      <c r="H42" s="273"/>
      <c r="I42" s="274"/>
      <c r="J42" s="272" t="str">
        <f>TEXT($G$1, "[$-ko-KR]yyyy-mm-dd(ddd) ") &amp; "오후 21:00"</f>
        <v>2021-09-18(토) 오후 21:00</v>
      </c>
      <c r="K42" s="273"/>
      <c r="L42" s="274"/>
      <c r="M42" s="272" t="str">
        <f>TEXT($G$1+1, "[$-ko-KR]yyyy-mm-dd(ddd) ") &amp; "오전 00:00"</f>
        <v>2021-09-19(일)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6" t="s">
        <v>58</v>
      </c>
      <c r="H43" s="227" t="s">
        <v>268</v>
      </c>
      <c r="I43" s="22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122</v>
      </c>
      <c r="B44" s="124">
        <v>41.7</v>
      </c>
      <c r="C44" s="76">
        <v>2.2058823500000001E-2</v>
      </c>
      <c r="D44" s="13">
        <v>42.2</v>
      </c>
      <c r="E44" s="14">
        <f>IF(ISNUMBER(D44), (D44 - $B44) / $B44, "")</f>
        <v>1.1990407673860911E-2</v>
      </c>
      <c r="F44" s="16">
        <f>IF(ISNUMBER(D44), $B64 * E44, "")</f>
        <v>1199.0407673860911</v>
      </c>
      <c r="G44" s="29">
        <v>42.1</v>
      </c>
      <c r="H44" s="14">
        <f>IF(ISNUMBER(G44), (G44 - $B44) / $B44, "")</f>
        <v>9.5923261390886937E-3</v>
      </c>
      <c r="I44" s="100">
        <f>IF(ISNUMBER(G44), $B64 * H44, "")</f>
        <v>959.23261390886933</v>
      </c>
      <c r="J44" s="13">
        <v>42.1</v>
      </c>
      <c r="K44" s="14">
        <f>IF(ISNUMBER(J44), (J44 - $B44) / $B44, "")</f>
        <v>9.5923261390886937E-3</v>
      </c>
      <c r="L44" s="16">
        <f>IF(ISNUMBER(J44), $B64 * K44, "")</f>
        <v>959.23261390886933</v>
      </c>
      <c r="M44" s="29">
        <v>42.1</v>
      </c>
      <c r="N44" s="14">
        <f>IF(ISNUMBER(M44), (M44 - $B44) / $B44, "")</f>
        <v>9.5923261390886937E-3</v>
      </c>
      <c r="O44" s="16">
        <f>IF(ISNUMBER(M44), $B64 * N44, "")</f>
        <v>959.23261390886933</v>
      </c>
      <c r="Q44" s="270"/>
      <c r="R44" s="270"/>
      <c r="S44" s="270"/>
    </row>
    <row r="45" spans="1:19" ht="17.25" customHeight="1" thickBot="1">
      <c r="A45" s="125" t="s">
        <v>240</v>
      </c>
      <c r="B45" s="126">
        <v>75.099999999999994</v>
      </c>
      <c r="C45" s="77">
        <v>2.03804348E-2</v>
      </c>
      <c r="D45" s="15">
        <v>74.7</v>
      </c>
      <c r="E45" s="32">
        <f t="shared" ref="E45:E48" si="14">IF(ISNUMBER(D45), (D45 - $B45) / $B45, "")</f>
        <v>-5.3262316910784487E-3</v>
      </c>
      <c r="F45" s="18">
        <f>IF(ISNUMBER(D45), $B64 * E45, "")</f>
        <v>-532.62316910784489</v>
      </c>
      <c r="G45" s="31">
        <v>75</v>
      </c>
      <c r="H45" s="32">
        <f t="shared" ref="H45:H48" si="15">IF(ISNUMBER(G45), (G45 - $B45) / $B45, "")</f>
        <v>-1.3315579227695649E-3</v>
      </c>
      <c r="I45" s="101">
        <f>IF(ISNUMBER(G45), $B64 * H45, "")</f>
        <v>-133.15579227695648</v>
      </c>
      <c r="J45" s="15">
        <v>74.7</v>
      </c>
      <c r="K45" s="32">
        <f t="shared" ref="K45:K48" si="16">IF(ISNUMBER(J45), (J45 - $B45) / $B45, "")</f>
        <v>-5.3262316910784487E-3</v>
      </c>
      <c r="L45" s="18">
        <f>IF(ISNUMBER(J45), $B64 * K45, "")</f>
        <v>-532.62316910784489</v>
      </c>
      <c r="M45" s="31">
        <v>74.400000000000006</v>
      </c>
      <c r="N45" s="32">
        <f t="shared" ref="N45:N48" si="17">IF(ISNUMBER(M45), (M45 - $B45) / $B45, "")</f>
        <v>-9.3209054593873329E-3</v>
      </c>
      <c r="O45" s="18">
        <f>IF(ISNUMBER(M45), $B64 * N45, "")</f>
        <v>-932.09054593873327</v>
      </c>
      <c r="Q45" s="270"/>
      <c r="R45" s="270"/>
      <c r="S45" s="270"/>
    </row>
    <row r="46" spans="1:19" ht="17.25" customHeight="1" thickBot="1">
      <c r="A46" s="125" t="s">
        <v>202</v>
      </c>
      <c r="B46" s="126">
        <v>88.4</v>
      </c>
      <c r="C46" s="77">
        <v>-1.0078387499999999E-2</v>
      </c>
      <c r="D46" s="15">
        <v>89.7</v>
      </c>
      <c r="E46" s="32">
        <f t="shared" si="14"/>
        <v>1.4705882352941143E-2</v>
      </c>
      <c r="F46" s="18">
        <f>IF(ISNUMBER(D46), $B64 * E46, "")</f>
        <v>1470.5882352941144</v>
      </c>
      <c r="G46" s="31">
        <v>89.7</v>
      </c>
      <c r="H46" s="32">
        <f t="shared" si="15"/>
        <v>1.4705882352941143E-2</v>
      </c>
      <c r="I46" s="101">
        <f>IF(ISNUMBER(G46), $B64 * H46, "")</f>
        <v>1470.5882352941144</v>
      </c>
      <c r="J46" s="15">
        <v>89.5</v>
      </c>
      <c r="K46" s="32">
        <f t="shared" si="16"/>
        <v>1.2443438914027084E-2</v>
      </c>
      <c r="L46" s="18">
        <f>IF(ISNUMBER(J46), $B64 * K46, "")</f>
        <v>1244.3438914027083</v>
      </c>
      <c r="M46" s="31">
        <v>89.2</v>
      </c>
      <c r="N46" s="32">
        <f t="shared" si="17"/>
        <v>9.0497737556560764E-3</v>
      </c>
      <c r="O46" s="18">
        <f>IF(ISNUMBER(M46), $B64 * N46, "")</f>
        <v>904.97737556560764</v>
      </c>
      <c r="Q46" s="275"/>
      <c r="R46" s="275"/>
      <c r="S46" s="275"/>
    </row>
    <row r="47" spans="1:19" ht="17.25" customHeight="1" thickBot="1">
      <c r="A47" s="125" t="s">
        <v>98</v>
      </c>
      <c r="B47" s="126">
        <v>4.7699999999999996</v>
      </c>
      <c r="C47" s="77">
        <v>-1.44628099E-2</v>
      </c>
      <c r="D47" s="15">
        <v>4.82</v>
      </c>
      <c r="E47" s="32">
        <f t="shared" si="14"/>
        <v>1.0482180293501198E-2</v>
      </c>
      <c r="F47" s="18">
        <f>IF(ISNUMBER(D47), $B64 * E47, "")</f>
        <v>1048.2180293501199</v>
      </c>
      <c r="G47" s="31">
        <v>4.8</v>
      </c>
      <c r="H47" s="32">
        <f t="shared" si="15"/>
        <v>6.2893081761006813E-3</v>
      </c>
      <c r="I47" s="101">
        <f>IF(ISNUMBER(G47), $B64 * H47, "")</f>
        <v>628.93081761006817</v>
      </c>
      <c r="J47" s="15">
        <v>4.8</v>
      </c>
      <c r="K47" s="32">
        <f t="shared" si="16"/>
        <v>6.2893081761006813E-3</v>
      </c>
      <c r="L47" s="18">
        <f>IF(ISNUMBER(J47), $B64 * K47, "")</f>
        <v>628.93081761006817</v>
      </c>
      <c r="M47" s="31">
        <v>4.79</v>
      </c>
      <c r="N47" s="32">
        <f t="shared" si="17"/>
        <v>4.1928721174005167E-3</v>
      </c>
      <c r="O47" s="18">
        <f>IF(ISNUMBER(M47), $B64 * N47, "")</f>
        <v>419.28721174005165</v>
      </c>
      <c r="Q47" s="275"/>
      <c r="R47" s="275"/>
      <c r="S47" s="275"/>
    </row>
    <row r="48" spans="1:19" ht="17.25" customHeight="1" thickBot="1">
      <c r="A48" s="127" t="s">
        <v>150</v>
      </c>
      <c r="B48" s="128">
        <v>13.4</v>
      </c>
      <c r="C48" s="78">
        <v>-1.47058824E-2</v>
      </c>
      <c r="D48" s="20">
        <v>13.7</v>
      </c>
      <c r="E48" s="21">
        <f t="shared" si="14"/>
        <v>2.2388059701492456E-2</v>
      </c>
      <c r="F48" s="22">
        <f>IF(ISNUMBER(D48), $B64 * E48, "")</f>
        <v>2238.8059701492457</v>
      </c>
      <c r="G48" s="30">
        <v>13.5</v>
      </c>
      <c r="H48" s="21">
        <f t="shared" si="15"/>
        <v>7.4626865671641521E-3</v>
      </c>
      <c r="I48" s="105">
        <f>IF(ISNUMBER(G48), $B64 * H48, "")</f>
        <v>746.26865671641519</v>
      </c>
      <c r="J48" s="20">
        <v>13.6</v>
      </c>
      <c r="K48" s="21">
        <f t="shared" si="16"/>
        <v>1.4925373134328304E-2</v>
      </c>
      <c r="L48" s="22">
        <f>IF(ISNUMBER(J48), $B64 * K48, "")</f>
        <v>1492.5373134328304</v>
      </c>
      <c r="M48" s="30">
        <v>13.6</v>
      </c>
      <c r="N48" s="21">
        <f t="shared" si="17"/>
        <v>1.4925373134328304E-2</v>
      </c>
      <c r="O48" s="22">
        <f>IF(ISNUMBER(M48), $B64 * N48, "")</f>
        <v>1492.5373134328304</v>
      </c>
      <c r="Q48" s="275"/>
      <c r="R48" s="275"/>
      <c r="S48" s="275"/>
    </row>
    <row r="49" spans="1:19" ht="17.25" customHeight="1" thickBot="1">
      <c r="A49" s="125" t="s">
        <v>178</v>
      </c>
      <c r="B49" s="129">
        <v>19.600000000000001</v>
      </c>
      <c r="C49" s="80">
        <v>-1.50753769E-2</v>
      </c>
      <c r="D49" s="106">
        <v>19.8</v>
      </c>
      <c r="E49" s="107">
        <f>IF(ISNUMBER(D49), (D49 - $B49) / $B49, "")</f>
        <v>1.0204081632653024E-2</v>
      </c>
      <c r="F49" s="108">
        <f>IF(ISNUMBER(D49), $B64 * E49, "")</f>
        <v>1020.4081632653024</v>
      </c>
      <c r="G49" s="109">
        <v>19.5</v>
      </c>
      <c r="H49" s="107">
        <f>IF(ISNUMBER(G49), (G49 - $B49) / $B49, "")</f>
        <v>-5.1020408163266031E-3</v>
      </c>
      <c r="I49" s="110">
        <f>IF(ISNUMBER(G49), $B64 * H49, "")</f>
        <v>-510.20408163266029</v>
      </c>
      <c r="J49" s="106">
        <v>19.5</v>
      </c>
      <c r="K49" s="107">
        <f>IF(ISNUMBER(J49), (J49 - $B49) / $B49, "")</f>
        <v>-5.1020408163266031E-3</v>
      </c>
      <c r="L49" s="108">
        <f>IF(ISNUMBER(J49), $B64 * K49, "")</f>
        <v>-510.20408163266029</v>
      </c>
      <c r="M49" s="109">
        <v>19.600000000000001</v>
      </c>
      <c r="N49" s="107">
        <f>IF(ISNUMBER(M49), (M49 - $B49) / $B49, "")</f>
        <v>0</v>
      </c>
      <c r="O49" s="108">
        <f>IF(ISNUMBER(M49), $B64 * N49, "")</f>
        <v>0</v>
      </c>
      <c r="Q49" s="275"/>
      <c r="R49" s="275"/>
      <c r="S49" s="275"/>
    </row>
    <row r="50" spans="1:19" ht="17.25" customHeight="1" thickBot="1">
      <c r="A50" s="125" t="s">
        <v>216</v>
      </c>
      <c r="B50" s="126">
        <v>11.7</v>
      </c>
      <c r="C50" s="77">
        <v>-1.6806722699999999E-2</v>
      </c>
      <c r="D50" s="15">
        <v>11.9</v>
      </c>
      <c r="E50" s="32">
        <f t="shared" ref="E50:E53" si="18">IF(ISNUMBER(D50), (D50 - $B50) / $B50, "")</f>
        <v>1.7094017094017186E-2</v>
      </c>
      <c r="F50" s="18">
        <f>IF(ISNUMBER(D50), $B64 * E50, "")</f>
        <v>1709.4017094017186</v>
      </c>
      <c r="G50" s="31">
        <v>11.9</v>
      </c>
      <c r="H50" s="32">
        <f t="shared" ref="H50:H53" si="19">IF(ISNUMBER(G50), (G50 - $B50) / $B50, "")</f>
        <v>1.7094017094017186E-2</v>
      </c>
      <c r="I50" s="101">
        <f>IF(ISNUMBER(G50), $B64 * H50, "")</f>
        <v>1709.4017094017186</v>
      </c>
      <c r="J50" s="15">
        <v>11.8</v>
      </c>
      <c r="K50" s="32">
        <f t="shared" ref="K50:K53" si="20">IF(ISNUMBER(J50), (J50 - $B50) / $B50, "")</f>
        <v>8.5470085470086693E-3</v>
      </c>
      <c r="L50" s="18">
        <f>IF(ISNUMBER(J50), $B64 * K50, "")</f>
        <v>854.7008547008669</v>
      </c>
      <c r="M50" s="31">
        <v>11.9</v>
      </c>
      <c r="N50" s="32">
        <f t="shared" ref="N50:N53" si="21">IF(ISNUMBER(M50), (M50 - $B50) / $B50, "")</f>
        <v>1.7094017094017186E-2</v>
      </c>
      <c r="O50" s="18">
        <f>IF(ISNUMBER(M50), $B64 * N50, "")</f>
        <v>1709.4017094017186</v>
      </c>
      <c r="Q50" s="275"/>
      <c r="R50" s="275"/>
      <c r="S50" s="275"/>
    </row>
    <row r="51" spans="1:19" ht="17.25" customHeight="1" thickBot="1">
      <c r="A51" s="125" t="s">
        <v>72</v>
      </c>
      <c r="B51" s="126">
        <v>27.3</v>
      </c>
      <c r="C51" s="77">
        <v>-1.7985611499999998E-2</v>
      </c>
      <c r="D51" s="15">
        <v>27.4</v>
      </c>
      <c r="E51" s="32">
        <f t="shared" si="18"/>
        <v>3.6630036630035849E-3</v>
      </c>
      <c r="F51" s="18">
        <f>IF(ISNUMBER(D51), $B64 * E51, "")</f>
        <v>366.30036630035852</v>
      </c>
      <c r="G51" s="31">
        <v>27.5</v>
      </c>
      <c r="H51" s="32">
        <f t="shared" si="19"/>
        <v>7.3260073260073E-3</v>
      </c>
      <c r="I51" s="101">
        <f>IF(ISNUMBER(G51), $B64 * H51, "")</f>
        <v>732.60073260073</v>
      </c>
      <c r="J51" s="15">
        <v>27.4</v>
      </c>
      <c r="K51" s="32">
        <f t="shared" si="20"/>
        <v>3.6630036630035849E-3</v>
      </c>
      <c r="L51" s="18">
        <f>IF(ISNUMBER(J51), $B64 * K51, "")</f>
        <v>366.30036630035852</v>
      </c>
      <c r="M51" s="31">
        <v>27.3</v>
      </c>
      <c r="N51" s="32">
        <f t="shared" si="21"/>
        <v>0</v>
      </c>
      <c r="O51" s="18">
        <f>IF(ISNUMBER(M51), $B64 * N51, "")</f>
        <v>0</v>
      </c>
      <c r="Q51" s="275"/>
      <c r="R51" s="275"/>
      <c r="S51" s="275"/>
    </row>
    <row r="52" spans="1:19" ht="17.25" customHeight="1" thickBot="1">
      <c r="A52" s="125" t="s">
        <v>234</v>
      </c>
      <c r="B52" s="126">
        <v>87.1</v>
      </c>
      <c r="C52" s="77">
        <v>-1.8038331500000001E-2</v>
      </c>
      <c r="D52" s="15">
        <v>88.7</v>
      </c>
      <c r="E52" s="32">
        <f t="shared" si="18"/>
        <v>1.8369690011481154E-2</v>
      </c>
      <c r="F52" s="18">
        <f>IF(ISNUMBER(D52), $B64 * E52, "")</f>
        <v>1836.9690011481155</v>
      </c>
      <c r="G52" s="31">
        <v>88.4</v>
      </c>
      <c r="H52" s="32">
        <f t="shared" si="19"/>
        <v>1.492537313432849E-2</v>
      </c>
      <c r="I52" s="101">
        <f>IF(ISNUMBER(G52), $B64 * H52, "")</f>
        <v>1492.537313432849</v>
      </c>
      <c r="J52" s="15">
        <v>87.8</v>
      </c>
      <c r="K52" s="32">
        <f t="shared" si="20"/>
        <v>8.0367393800229951E-3</v>
      </c>
      <c r="L52" s="18">
        <f>IF(ISNUMBER(J52), $B64 * K52, "")</f>
        <v>803.67393800229945</v>
      </c>
      <c r="M52" s="31">
        <v>88.5</v>
      </c>
      <c r="N52" s="32">
        <f t="shared" si="21"/>
        <v>1.607347876004599E-2</v>
      </c>
      <c r="O52" s="18">
        <f>IF(ISNUMBER(M52), $B64 * N52, "")</f>
        <v>1607.3478760045989</v>
      </c>
      <c r="Q52" s="33"/>
      <c r="R52" s="33"/>
    </row>
    <row r="53" spans="1:19" ht="17.25" customHeight="1" thickBot="1">
      <c r="A53" s="130" t="s">
        <v>148</v>
      </c>
      <c r="B53" s="131">
        <v>22.2</v>
      </c>
      <c r="C53" s="79">
        <v>-2.2026431700000002E-2</v>
      </c>
      <c r="D53" s="24">
        <v>22.6</v>
      </c>
      <c r="E53" s="25">
        <f t="shared" si="18"/>
        <v>1.8018018018018115E-2</v>
      </c>
      <c r="F53" s="104">
        <f>IF(ISNUMBER(D53), $B64 * E53, "")</f>
        <v>1801.8018018018115</v>
      </c>
      <c r="G53" s="102">
        <v>22.9</v>
      </c>
      <c r="H53" s="25">
        <f t="shared" si="19"/>
        <v>3.1531531531531501E-2</v>
      </c>
      <c r="I53" s="103">
        <f>IF(ISNUMBER(G53), $B64 * H53, "")</f>
        <v>3153.15315315315</v>
      </c>
      <c r="J53" s="24">
        <v>22.8</v>
      </c>
      <c r="K53" s="25">
        <f t="shared" si="20"/>
        <v>2.7027027027027091E-2</v>
      </c>
      <c r="L53" s="104">
        <f>IF(ISNUMBER(J53), $B64 * K53, "")</f>
        <v>2702.7027027027093</v>
      </c>
      <c r="M53" s="102">
        <v>22.9</v>
      </c>
      <c r="N53" s="25">
        <f t="shared" si="21"/>
        <v>3.1531531531531501E-2</v>
      </c>
      <c r="O53" s="104">
        <f>IF(ISNUMBER(M53), $B64 * N53, "")</f>
        <v>3153.15315315315</v>
      </c>
      <c r="Q53" s="284"/>
      <c r="R53" s="285"/>
      <c r="S53" s="286"/>
    </row>
    <row r="54" spans="1:19" ht="17.25" customHeight="1">
      <c r="A54" s="123" t="s">
        <v>204</v>
      </c>
      <c r="B54" s="124">
        <v>17</v>
      </c>
      <c r="C54" s="76">
        <v>-2.2988505699999998E-2</v>
      </c>
      <c r="D54" s="13">
        <v>17.399999999999999</v>
      </c>
      <c r="E54" s="14">
        <f>IF(ISNUMBER(D54), (D54 - $B54) / $B54, "")</f>
        <v>2.3529411764705799E-2</v>
      </c>
      <c r="F54" s="16">
        <f>IF(ISNUMBER(D54), $B64 * E54, "")</f>
        <v>2352.9411764705801</v>
      </c>
      <c r="G54" s="29">
        <v>17.2</v>
      </c>
      <c r="H54" s="14">
        <f>IF(ISNUMBER(G54), (G54 - $B54) / $B54, "")</f>
        <v>1.1764705882352899E-2</v>
      </c>
      <c r="I54" s="100">
        <f>IF(ISNUMBER(G54), $B64 * H54, "")</f>
        <v>1176.4705882352901</v>
      </c>
      <c r="J54" s="13">
        <v>17.2</v>
      </c>
      <c r="K54" s="14">
        <f>IF(ISNUMBER(J54), (J54 - $B54) / $B54, "")</f>
        <v>1.1764705882352899E-2</v>
      </c>
      <c r="L54" s="16">
        <f>IF(ISNUMBER(J54), $B64 * K54, "")</f>
        <v>1176.4705882352901</v>
      </c>
      <c r="M54" s="29">
        <v>17.100000000000001</v>
      </c>
      <c r="N54" s="14">
        <f>IF(ISNUMBER(M54), (M54 - $B54) / $B54, "")</f>
        <v>5.8823529411765538E-3</v>
      </c>
      <c r="O54" s="16">
        <f>IF(ISNUMBER(M54), $B64 * N54, "")</f>
        <v>588.23529411765537</v>
      </c>
      <c r="Q54" s="287"/>
      <c r="R54" s="288"/>
      <c r="S54" s="289"/>
    </row>
    <row r="55" spans="1:19" ht="17.25" customHeight="1" thickBot="1">
      <c r="A55" s="125" t="s">
        <v>210</v>
      </c>
      <c r="B55" s="126">
        <v>15.6</v>
      </c>
      <c r="C55" s="77">
        <v>-2.5000000000000001E-2</v>
      </c>
      <c r="D55" s="15">
        <v>15.9</v>
      </c>
      <c r="E55" s="32">
        <f t="shared" ref="E55:E58" si="22">IF(ISNUMBER(D55), (D55 - $B55) / $B55, "")</f>
        <v>1.9230769230769277E-2</v>
      </c>
      <c r="F55" s="18">
        <f>IF(ISNUMBER(D55), $B64 * E55, "")</f>
        <v>1923.0769230769276</v>
      </c>
      <c r="G55" s="31">
        <v>16</v>
      </c>
      <c r="H55" s="32">
        <f t="shared" ref="H55:H58" si="23">IF(ISNUMBER(G55), (G55 - $B55) / $B55, "")</f>
        <v>2.5641025641025664E-2</v>
      </c>
      <c r="I55" s="101">
        <f>IF(ISNUMBER(G55), $B64 * H55, "")</f>
        <v>2564.1025641025662</v>
      </c>
      <c r="J55" s="15">
        <v>15.9</v>
      </c>
      <c r="K55" s="32">
        <f t="shared" ref="K55:K58" si="24">IF(ISNUMBER(J55), (J55 - $B55) / $B55, "")</f>
        <v>1.9230769230769277E-2</v>
      </c>
      <c r="L55" s="18">
        <f>IF(ISNUMBER(J55), $B64 * K55, "")</f>
        <v>1923.0769230769276</v>
      </c>
      <c r="M55" s="31">
        <v>16.100000000000001</v>
      </c>
      <c r="N55" s="32">
        <f t="shared" ref="N55:N58" si="25">IF(ISNUMBER(M55), (M55 - $B55) / $B55, "")</f>
        <v>3.2051282051282166E-2</v>
      </c>
      <c r="O55" s="18">
        <f>IF(ISNUMBER(M55), $B64 * N55, "")</f>
        <v>3205.1282051282165</v>
      </c>
      <c r="Q55" s="290"/>
      <c r="R55" s="291"/>
      <c r="S55" s="292"/>
    </row>
    <row r="56" spans="1:19" ht="17.25" customHeight="1" thickBot="1">
      <c r="A56" s="125" t="s">
        <v>190</v>
      </c>
      <c r="B56" s="126">
        <v>18.8</v>
      </c>
      <c r="C56" s="77">
        <v>-2.59067358E-2</v>
      </c>
      <c r="D56" s="15">
        <v>19.100000000000001</v>
      </c>
      <c r="E56" s="32">
        <f t="shared" si="22"/>
        <v>1.5957446808510675E-2</v>
      </c>
      <c r="F56" s="18">
        <f>IF(ISNUMBER(D56), $B64 * E56, "")</f>
        <v>1595.7446808510674</v>
      </c>
      <c r="G56" s="31">
        <v>19</v>
      </c>
      <c r="H56" s="32">
        <f t="shared" si="23"/>
        <v>1.0638297872340387E-2</v>
      </c>
      <c r="I56" s="101">
        <f>IF(ISNUMBER(G56), $B64 * H56, "")</f>
        <v>1063.8297872340388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>
        <v>18.899999999999999</v>
      </c>
      <c r="N56" s="32">
        <f t="shared" si="25"/>
        <v>5.319148936170099E-3</v>
      </c>
      <c r="O56" s="18">
        <f>IF(ISNUMBER(M56), $B64 * N56, "")</f>
        <v>531.91489361700985</v>
      </c>
      <c r="Q56" s="275"/>
      <c r="R56" s="275"/>
      <c r="S56" s="275"/>
    </row>
    <row r="57" spans="1:19" ht="17.25" customHeight="1" thickBot="1">
      <c r="A57" s="125" t="s">
        <v>208</v>
      </c>
      <c r="B57" s="126">
        <v>14.8</v>
      </c>
      <c r="C57" s="77">
        <v>-2.6315789499999999E-2</v>
      </c>
      <c r="D57" s="15">
        <v>14.9</v>
      </c>
      <c r="E57" s="32">
        <f t="shared" si="22"/>
        <v>6.7567567567567328E-3</v>
      </c>
      <c r="F57" s="18">
        <f>IF(ISNUMBER(D57), $B64 * E57, "")</f>
        <v>675.67567567567323</v>
      </c>
      <c r="G57" s="31">
        <v>14.8</v>
      </c>
      <c r="H57" s="32">
        <f t="shared" si="23"/>
        <v>0</v>
      </c>
      <c r="I57" s="101">
        <f>IF(ISNUMBER(G57), $B64 * H57, "")</f>
        <v>0</v>
      </c>
      <c r="J57" s="15">
        <v>14.8</v>
      </c>
      <c r="K57" s="32">
        <f t="shared" si="24"/>
        <v>0</v>
      </c>
      <c r="L57" s="18">
        <f>IF(ISNUMBER(J57), $B64 * K57, "")</f>
        <v>0</v>
      </c>
      <c r="M57" s="31">
        <v>14.8</v>
      </c>
      <c r="N57" s="32">
        <f t="shared" si="25"/>
        <v>0</v>
      </c>
      <c r="O57" s="18">
        <f>IF(ISNUMBER(M57), $B64 * N57, "")</f>
        <v>0</v>
      </c>
      <c r="Q57" s="270"/>
      <c r="R57" s="270"/>
      <c r="S57" s="270"/>
    </row>
    <row r="58" spans="1:19" ht="17.25" customHeight="1" thickBot="1">
      <c r="A58" s="127" t="s">
        <v>65</v>
      </c>
      <c r="B58" s="128">
        <v>84.2</v>
      </c>
      <c r="C58" s="78">
        <v>-4.1002277900000002E-2</v>
      </c>
      <c r="D58" s="20">
        <v>85.8</v>
      </c>
      <c r="E58" s="21">
        <f t="shared" si="22"/>
        <v>1.9002375296912045E-2</v>
      </c>
      <c r="F58" s="22">
        <f>IF(ISNUMBER(D58), $B64 * E58, "")</f>
        <v>1900.2375296912046</v>
      </c>
      <c r="G58" s="30">
        <v>84.6</v>
      </c>
      <c r="H58" s="21">
        <f t="shared" si="23"/>
        <v>4.7505938242279272E-3</v>
      </c>
      <c r="I58" s="105">
        <f>IF(ISNUMBER(G58), $B64 * H58, "")</f>
        <v>475.05938242279274</v>
      </c>
      <c r="J58" s="20">
        <v>84.3</v>
      </c>
      <c r="K58" s="21">
        <f t="shared" si="24"/>
        <v>1.1876484560569395E-3</v>
      </c>
      <c r="L58" s="22">
        <f>IF(ISNUMBER(J58), $B64 * K58, "")</f>
        <v>118.76484560569395</v>
      </c>
      <c r="M58" s="30">
        <v>84.1</v>
      </c>
      <c r="N58" s="21">
        <f t="shared" si="25"/>
        <v>-1.1876484560571084E-3</v>
      </c>
      <c r="O58" s="22">
        <f>IF(ISNUMBER(M58), $B64 * N58, "")</f>
        <v>-118.76484560571085</v>
      </c>
      <c r="Q58" s="270"/>
      <c r="R58" s="270"/>
      <c r="S58" s="270"/>
    </row>
    <row r="59" spans="1:19" ht="17.25" customHeight="1" thickBot="1">
      <c r="A59" s="125" t="s">
        <v>188</v>
      </c>
      <c r="B59" s="129">
        <v>15.6</v>
      </c>
      <c r="C59" s="80">
        <v>-4.2944785300000003E-2</v>
      </c>
      <c r="D59" s="106">
        <v>15.8</v>
      </c>
      <c r="E59" s="107">
        <f>IF(ISNUMBER(D59), (D59 - $B59) / $B59, "")</f>
        <v>1.2820512820512889E-2</v>
      </c>
      <c r="F59" s="108">
        <f>IF(ISNUMBER(D59), $B64 * E59, "")</f>
        <v>1282.051282051289</v>
      </c>
      <c r="G59" s="109">
        <v>15.6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6.4102564102563875E-3</v>
      </c>
      <c r="L59" s="108">
        <f>IF(ISNUMBER(J59), $B64 * K59, "")</f>
        <v>641.02564102563872</v>
      </c>
      <c r="M59" s="109">
        <v>15.6</v>
      </c>
      <c r="N59" s="107">
        <f>IF(ISNUMBER(M59), (M59 - $B59) / $B59, "")</f>
        <v>0</v>
      </c>
      <c r="O59" s="108">
        <f>IF(ISNUMBER(M59), $B64 * N59, "")</f>
        <v>0</v>
      </c>
      <c r="Q59" s="275"/>
      <c r="R59" s="275"/>
      <c r="S59" s="27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1.3680398839253609E-2</v>
      </c>
      <c r="F64" s="28">
        <f>SUM(F44:F63)</f>
        <v>21888.638142805776</v>
      </c>
      <c r="G64" s="26" t="s">
        <v>271</v>
      </c>
      <c r="H64" s="27">
        <f>IF(COUNT(H44:H63), SUM(H44:H63) / COUNT(H44:H63), 0)</f>
        <v>9.7055098001268669E-3</v>
      </c>
      <c r="I64" s="28">
        <f>SUM(I44:I63)</f>
        <v>15528.815680202986</v>
      </c>
      <c r="J64" s="26" t="s">
        <v>271</v>
      </c>
      <c r="K64" s="27">
        <f>IF(COUNT(K44:K63), SUM(K44:K63) / COUNT(K44:K63), 0)</f>
        <v>7.4180832782898476E-3</v>
      </c>
      <c r="L64" s="28">
        <f>SUM(L44:L63)</f>
        <v>11868.933245263755</v>
      </c>
      <c r="M64" s="26" t="s">
        <v>271</v>
      </c>
      <c r="N64" s="27">
        <f>IF(COUNT(N44:N63), SUM(N44:N63) / COUNT(N44:N63), 0)</f>
        <v>8.4502251590782892E-3</v>
      </c>
      <c r="O64" s="28">
        <f>SUM(O44:O63)</f>
        <v>13520.360254525265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25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2021-09-18(토) 오전 00:00</v>
      </c>
      <c r="C69" s="313"/>
      <c r="D69" s="272" t="str">
        <f>TEXT($G$1, "[$-ko-KR]yyyy-mm-dd(ddd) ") &amp; "오후 14:00"</f>
        <v>2021-09-18(토) 오후 14:00</v>
      </c>
      <c r="E69" s="273"/>
      <c r="F69" s="274"/>
      <c r="G69" s="272" t="str">
        <f>TEXT($G$1, "[$-ko-KR]yyyy-mm-dd(ddd) ") &amp; "오후 19:00"</f>
        <v>2021-09-18(토) 오후 19:00</v>
      </c>
      <c r="H69" s="273"/>
      <c r="I69" s="274"/>
      <c r="J69" s="272" t="str">
        <f>TEXT($G$1, "[$-ko-KR]yyyy-mm-dd(ddd) ") &amp; "오후 21:00"</f>
        <v>2021-09-18(토) 오후 21:00</v>
      </c>
      <c r="K69" s="273"/>
      <c r="L69" s="274"/>
      <c r="M69" s="272" t="str">
        <f>TEXT($G$1+1, "[$-ko-KR]yyyy-mm-dd(ddd) ") &amp; "오전 00:00"</f>
        <v>2021-09-19(일)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6" t="s">
        <v>58</v>
      </c>
      <c r="H70" s="227" t="s">
        <v>268</v>
      </c>
      <c r="I70" s="22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206</v>
      </c>
      <c r="B71" s="124">
        <v>875</v>
      </c>
      <c r="C71" s="76">
        <v>6.8376068400000004E-2</v>
      </c>
      <c r="D71" s="13">
        <v>872</v>
      </c>
      <c r="E71" s="14">
        <f>IF(ISNUMBER(D71), (D71 - $B71) / $B71, "")</f>
        <v>-3.4285714285714284E-3</v>
      </c>
      <c r="F71" s="16">
        <f>IF(ISNUMBER(D71), $B91 * E71, "")</f>
        <v>-342.85714285714283</v>
      </c>
      <c r="G71" s="29">
        <v>867</v>
      </c>
      <c r="H71" s="14">
        <f>IF(ISNUMBER(G71), (G71 - $B71) / $B71, "")</f>
        <v>-9.1428571428571435E-3</v>
      </c>
      <c r="I71" s="100">
        <f>IF(ISNUMBER(G71), $B91 * H71, "")</f>
        <v>-914.28571428571433</v>
      </c>
      <c r="J71" s="13">
        <v>873</v>
      </c>
      <c r="K71" s="14">
        <f>IF(ISNUMBER(J71), (J71 - $B71) / $B71, "")</f>
        <v>-2.2857142857142859E-3</v>
      </c>
      <c r="L71" s="16">
        <f>IF(ISNUMBER(J71), $B91 * K71, "")</f>
        <v>-228.57142857142858</v>
      </c>
      <c r="M71" s="29">
        <v>867</v>
      </c>
      <c r="N71" s="14">
        <f>IF(ISNUMBER(M71), (M71 - $B71) / $B71, "")</f>
        <v>-9.1428571428571435E-3</v>
      </c>
      <c r="O71" s="16">
        <f>IF(ISNUMBER(M71), $B91 * N71, "")</f>
        <v>-914.28571428571433</v>
      </c>
      <c r="Q71" s="270"/>
      <c r="R71" s="270"/>
      <c r="S71" s="270"/>
    </row>
    <row r="72" spans="1:19" ht="17.25" thickBot="1">
      <c r="A72" s="125" t="s">
        <v>220</v>
      </c>
      <c r="B72" s="126">
        <v>260</v>
      </c>
      <c r="C72" s="77">
        <v>5.6910569100000002E-2</v>
      </c>
      <c r="D72" s="15">
        <v>263</v>
      </c>
      <c r="E72" s="32">
        <f t="shared" ref="E72:E75" si="30">IF(ISNUMBER(D72), (D72 - $B72) / $B72, "")</f>
        <v>1.1538461538461539E-2</v>
      </c>
      <c r="F72" s="18">
        <f>IF(ISNUMBER(D72), $B91 * E72, "")</f>
        <v>1153.8461538461538</v>
      </c>
      <c r="G72" s="31">
        <v>262</v>
      </c>
      <c r="H72" s="32">
        <f t="shared" ref="H72:H75" si="31">IF(ISNUMBER(G72), (G72 - $B72) / $B72, "")</f>
        <v>7.6923076923076927E-3</v>
      </c>
      <c r="I72" s="101">
        <f>IF(ISNUMBER(G72), $B91 * H72, "")</f>
        <v>769.23076923076928</v>
      </c>
      <c r="J72" s="15">
        <v>260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259</v>
      </c>
      <c r="N72" s="32">
        <f t="shared" ref="N72:N75" si="33">IF(ISNUMBER(M72), (M72 - $B72) / $B72, "")</f>
        <v>-3.8461538461538464E-3</v>
      </c>
      <c r="O72" s="18">
        <f>IF(ISNUMBER(M72), $B91 * N72, "")</f>
        <v>-384.61538461538464</v>
      </c>
      <c r="Q72" s="270"/>
      <c r="R72" s="270"/>
      <c r="S72" s="270"/>
    </row>
    <row r="73" spans="1:19" ht="17.25" thickBot="1">
      <c r="A73" s="125" t="s">
        <v>228</v>
      </c>
      <c r="B73" s="126">
        <v>943</v>
      </c>
      <c r="C73" s="77">
        <v>5.4809843400000002E-2</v>
      </c>
      <c r="D73" s="15">
        <v>969</v>
      </c>
      <c r="E73" s="32">
        <f t="shared" si="30"/>
        <v>2.7571580063626724E-2</v>
      </c>
      <c r="F73" s="18">
        <f>IF(ISNUMBER(D73), $B91 * E73, "")</f>
        <v>2757.1580063626725</v>
      </c>
      <c r="G73" s="31">
        <v>967</v>
      </c>
      <c r="H73" s="32">
        <f t="shared" si="31"/>
        <v>2.5450689289501591E-2</v>
      </c>
      <c r="I73" s="101">
        <f>IF(ISNUMBER(G73), $B91 * H73, "")</f>
        <v>2545.0689289501593</v>
      </c>
      <c r="J73" s="15">
        <v>967</v>
      </c>
      <c r="K73" s="32">
        <f t="shared" si="32"/>
        <v>2.5450689289501591E-2</v>
      </c>
      <c r="L73" s="18">
        <f>IF(ISNUMBER(J73), $B91 * K73, "")</f>
        <v>2545.0689289501593</v>
      </c>
      <c r="M73" s="31">
        <v>965</v>
      </c>
      <c r="N73" s="32">
        <f t="shared" si="33"/>
        <v>2.3329798515376459E-2</v>
      </c>
      <c r="O73" s="18">
        <f>IF(ISNUMBER(M73), $B91 * N73, "")</f>
        <v>2332.979851537646</v>
      </c>
      <c r="Q73" s="275"/>
      <c r="R73" s="275"/>
      <c r="S73" s="275"/>
    </row>
    <row r="74" spans="1:19" ht="17.25" thickBot="1">
      <c r="A74" s="125" t="s">
        <v>242</v>
      </c>
      <c r="B74" s="126">
        <v>643</v>
      </c>
      <c r="C74" s="77">
        <v>4.0453074399999997E-2</v>
      </c>
      <c r="D74" s="15">
        <v>644</v>
      </c>
      <c r="E74" s="32">
        <f t="shared" si="30"/>
        <v>1.5552099533437014E-3</v>
      </c>
      <c r="F74" s="18">
        <f>IF(ISNUMBER(D74), $B91 * E74, "")</f>
        <v>155.52099533437013</v>
      </c>
      <c r="G74" s="31">
        <v>641</v>
      </c>
      <c r="H74" s="32">
        <f t="shared" si="31"/>
        <v>-3.1104199066874028E-3</v>
      </c>
      <c r="I74" s="101">
        <f>IF(ISNUMBER(G74), $B91 * H74, "")</f>
        <v>-311.04199066874025</v>
      </c>
      <c r="J74" s="15">
        <v>640</v>
      </c>
      <c r="K74" s="32">
        <f t="shared" si="32"/>
        <v>-4.6656298600311046E-3</v>
      </c>
      <c r="L74" s="18">
        <f>IF(ISNUMBER(J74), $B91 * K74, "")</f>
        <v>-466.56298600311044</v>
      </c>
      <c r="M74" s="31">
        <v>638</v>
      </c>
      <c r="N74" s="32">
        <f t="shared" si="33"/>
        <v>-7.7760497667185074E-3</v>
      </c>
      <c r="O74" s="18">
        <f>IF(ISNUMBER(M74), $B91 * N74, "")</f>
        <v>-777.60497667185075</v>
      </c>
      <c r="Q74" s="275"/>
      <c r="R74" s="275"/>
      <c r="S74" s="275"/>
    </row>
    <row r="75" spans="1:19" ht="17.25" thickBot="1">
      <c r="A75" s="127" t="s">
        <v>110</v>
      </c>
      <c r="B75" s="128">
        <v>191</v>
      </c>
      <c r="C75" s="78">
        <v>3.8043478300000003E-2</v>
      </c>
      <c r="D75" s="20">
        <v>193</v>
      </c>
      <c r="E75" s="21">
        <f t="shared" si="30"/>
        <v>1.0471204188481676E-2</v>
      </c>
      <c r="F75" s="22">
        <f>IF(ISNUMBER(D75), $B91 * E75, "")</f>
        <v>1047.1204188481677</v>
      </c>
      <c r="G75" s="30">
        <v>191</v>
      </c>
      <c r="H75" s="21">
        <f t="shared" si="31"/>
        <v>0</v>
      </c>
      <c r="I75" s="105">
        <f>IF(ISNUMBER(G75), $B91 * H75, "")</f>
        <v>0</v>
      </c>
      <c r="J75" s="20">
        <v>191</v>
      </c>
      <c r="K75" s="21">
        <f t="shared" si="32"/>
        <v>0</v>
      </c>
      <c r="L75" s="22">
        <f>IF(ISNUMBER(J75), $B91 * K75, "")</f>
        <v>0</v>
      </c>
      <c r="M75" s="30">
        <v>191</v>
      </c>
      <c r="N75" s="21">
        <f t="shared" si="33"/>
        <v>0</v>
      </c>
      <c r="O75" s="22">
        <f>IF(ISNUMBER(M75), $B91 * N75, "")</f>
        <v>0</v>
      </c>
      <c r="Q75" s="275"/>
      <c r="R75" s="275"/>
      <c r="S75" s="275"/>
    </row>
    <row r="76" spans="1:19" ht="17.25" thickBot="1">
      <c r="A76" s="125" t="s">
        <v>124</v>
      </c>
      <c r="B76" s="129">
        <v>666</v>
      </c>
      <c r="C76" s="80">
        <v>3.4161490699999998E-2</v>
      </c>
      <c r="D76" s="106">
        <v>660</v>
      </c>
      <c r="E76" s="107">
        <f>IF(ISNUMBER(D76), (D76 - $B76) / $B76, "")</f>
        <v>-9.0090090090090089E-3</v>
      </c>
      <c r="F76" s="108">
        <f>IF(ISNUMBER(D76), $B91 * E76, "")</f>
        <v>-900.90090090090087</v>
      </c>
      <c r="G76" s="109">
        <v>653</v>
      </c>
      <c r="H76" s="107">
        <f>IF(ISNUMBER(G76), (G76 - $B76) / $B76, "")</f>
        <v>-1.951951951951952E-2</v>
      </c>
      <c r="I76" s="110">
        <f>IF(ISNUMBER(G76), $B91 * H76, "")</f>
        <v>-1951.951951951952</v>
      </c>
      <c r="J76" s="106">
        <v>653</v>
      </c>
      <c r="K76" s="107">
        <f>IF(ISNUMBER(J76), (J76 - $B76) / $B76, "")</f>
        <v>-1.951951951951952E-2</v>
      </c>
      <c r="L76" s="108">
        <f>IF(ISNUMBER(J76), $B91 * K76, "")</f>
        <v>-1951.951951951952</v>
      </c>
      <c r="M76" s="109">
        <v>654</v>
      </c>
      <c r="N76" s="107">
        <f>IF(ISNUMBER(M76), (M76 - $B76) / $B76, "")</f>
        <v>-1.8018018018018018E-2</v>
      </c>
      <c r="O76" s="108">
        <f>IF(ISNUMBER(M76), $B91 * N76, "")</f>
        <v>-1801.8018018018017</v>
      </c>
      <c r="Q76" s="275"/>
      <c r="R76" s="275"/>
      <c r="S76" s="275"/>
    </row>
    <row r="77" spans="1:19" ht="17.25" thickBot="1">
      <c r="A77" s="125" t="s">
        <v>218</v>
      </c>
      <c r="B77" s="126">
        <v>159</v>
      </c>
      <c r="C77" s="77">
        <v>3.24675325E-2</v>
      </c>
      <c r="D77" s="15">
        <v>158</v>
      </c>
      <c r="E77" s="32">
        <f t="shared" ref="E77:E80" si="34">IF(ISNUMBER(D77), (D77 - $B77) / $B77, "")</f>
        <v>-6.2893081761006293E-3</v>
      </c>
      <c r="F77" s="18">
        <f>IF(ISNUMBER(D77), $B91 * E77, "")</f>
        <v>-628.93081761006295</v>
      </c>
      <c r="G77" s="31">
        <v>158</v>
      </c>
      <c r="H77" s="32">
        <f t="shared" ref="H77:H80" si="35">IF(ISNUMBER(G77), (G77 - $B77) / $B77, "")</f>
        <v>-6.2893081761006293E-3</v>
      </c>
      <c r="I77" s="101">
        <f>IF(ISNUMBER(G77), $B91 * H77, "")</f>
        <v>-628.93081761006295</v>
      </c>
      <c r="J77" s="15">
        <v>157</v>
      </c>
      <c r="K77" s="32">
        <f t="shared" ref="K77:K80" si="36">IF(ISNUMBER(J77), (J77 - $B77) / $B77, "")</f>
        <v>-1.2578616352201259E-2</v>
      </c>
      <c r="L77" s="18">
        <f>IF(ISNUMBER(J77), $B91 * K77, "")</f>
        <v>-1257.8616352201259</v>
      </c>
      <c r="M77" s="31">
        <v>157</v>
      </c>
      <c r="N77" s="32">
        <f t="shared" ref="N77:N80" si="37">IF(ISNUMBER(M77), (M77 - $B77) / $B77, "")</f>
        <v>-1.2578616352201259E-2</v>
      </c>
      <c r="O77" s="18">
        <f>IF(ISNUMBER(M77), $B91 * N77, "")</f>
        <v>-1257.8616352201259</v>
      </c>
      <c r="Q77" s="275"/>
      <c r="R77" s="275"/>
      <c r="S77" s="275"/>
    </row>
    <row r="78" spans="1:19" ht="17.25" thickBot="1">
      <c r="A78" s="125" t="s">
        <v>232</v>
      </c>
      <c r="B78" s="126">
        <v>921</v>
      </c>
      <c r="C78" s="77">
        <v>2.7901785700000001E-2</v>
      </c>
      <c r="D78" s="15">
        <v>919</v>
      </c>
      <c r="E78" s="32">
        <f t="shared" si="34"/>
        <v>-2.1715526601520088E-3</v>
      </c>
      <c r="F78" s="18">
        <f>IF(ISNUMBER(D78), $B91 * E78, "")</f>
        <v>-217.15526601520088</v>
      </c>
      <c r="G78" s="31">
        <v>917</v>
      </c>
      <c r="H78" s="32">
        <f t="shared" si="35"/>
        <v>-4.3431053203040176E-3</v>
      </c>
      <c r="I78" s="101">
        <f>IF(ISNUMBER(G78), $B91 * H78, "")</f>
        <v>-434.31053203040176</v>
      </c>
      <c r="J78" s="15">
        <v>914</v>
      </c>
      <c r="K78" s="32">
        <f t="shared" si="36"/>
        <v>-7.6004343105320303E-3</v>
      </c>
      <c r="L78" s="18">
        <f>IF(ISNUMBER(J78), $B91 * K78, "")</f>
        <v>-760.04343105320299</v>
      </c>
      <c r="M78" s="31">
        <v>915</v>
      </c>
      <c r="N78" s="32">
        <f t="shared" si="37"/>
        <v>-6.5146579804560263E-3</v>
      </c>
      <c r="O78" s="18">
        <f>IF(ISNUMBER(M78), $B91 * N78, "")</f>
        <v>-651.46579804560258</v>
      </c>
      <c r="Q78" s="275"/>
      <c r="R78" s="275"/>
      <c r="S78" s="275"/>
    </row>
    <row r="79" spans="1:19" ht="17.25" thickBot="1">
      <c r="A79" s="125" t="s">
        <v>200</v>
      </c>
      <c r="B79" s="126">
        <v>229</v>
      </c>
      <c r="C79" s="77">
        <v>1.7777777799999998E-2</v>
      </c>
      <c r="D79" s="15">
        <v>233</v>
      </c>
      <c r="E79" s="32">
        <f t="shared" si="34"/>
        <v>1.7467248908296942E-2</v>
      </c>
      <c r="F79" s="18">
        <f>IF(ISNUMBER(D79), $B91 * E79, "")</f>
        <v>1746.7248908296942</v>
      </c>
      <c r="G79" s="31">
        <v>230</v>
      </c>
      <c r="H79" s="32">
        <f t="shared" si="35"/>
        <v>4.3668122270742356E-3</v>
      </c>
      <c r="I79" s="101">
        <f>IF(ISNUMBER(G79), $B91 * H79, "")</f>
        <v>436.68122270742356</v>
      </c>
      <c r="J79" s="15">
        <v>229</v>
      </c>
      <c r="K79" s="32">
        <f t="shared" si="36"/>
        <v>0</v>
      </c>
      <c r="L79" s="18">
        <f>IF(ISNUMBER(J79), $B91 * K79, "")</f>
        <v>0</v>
      </c>
      <c r="M79" s="31">
        <v>228</v>
      </c>
      <c r="N79" s="32">
        <f t="shared" si="37"/>
        <v>-4.3668122270742356E-3</v>
      </c>
      <c r="O79" s="18">
        <f>IF(ISNUMBER(M79), $B91 * N79, "")</f>
        <v>-436.68122270742356</v>
      </c>
      <c r="Q79" s="33"/>
      <c r="R79" s="33"/>
    </row>
    <row r="80" spans="1:19" ht="17.25" thickBot="1">
      <c r="A80" s="130" t="s">
        <v>266</v>
      </c>
      <c r="B80" s="131">
        <v>295</v>
      </c>
      <c r="C80" s="79">
        <v>1.7241379300000002E-2</v>
      </c>
      <c r="D80" s="24">
        <v>295</v>
      </c>
      <c r="E80" s="25">
        <f t="shared" si="34"/>
        <v>0</v>
      </c>
      <c r="F80" s="104">
        <f>IF(ISNUMBER(D80), $B91 * E80, "")</f>
        <v>0</v>
      </c>
      <c r="G80" s="102">
        <v>294</v>
      </c>
      <c r="H80" s="25">
        <f t="shared" si="35"/>
        <v>-3.3898305084745762E-3</v>
      </c>
      <c r="I80" s="103">
        <f>IF(ISNUMBER(G80), $B91 * H80, "")</f>
        <v>-338.9830508474576</v>
      </c>
      <c r="J80" s="24">
        <v>294</v>
      </c>
      <c r="K80" s="25">
        <f t="shared" si="36"/>
        <v>-3.3898305084745762E-3</v>
      </c>
      <c r="L80" s="104">
        <f>IF(ISNUMBER(J80), $B91 * K80, "")</f>
        <v>-338.9830508474576</v>
      </c>
      <c r="M80" s="102">
        <v>293</v>
      </c>
      <c r="N80" s="25">
        <f t="shared" si="37"/>
        <v>-6.7796610169491523E-3</v>
      </c>
      <c r="O80" s="104">
        <f>IF(ISNUMBER(M80), $B91 * N80, "")</f>
        <v>-677.96610169491521</v>
      </c>
      <c r="Q80" s="284"/>
      <c r="R80" s="285"/>
      <c r="S80" s="286"/>
    </row>
    <row r="81" spans="1:19">
      <c r="A81" s="123" t="s">
        <v>166</v>
      </c>
      <c r="B81" s="124">
        <v>238</v>
      </c>
      <c r="C81" s="76">
        <v>1.7094017100000001E-2</v>
      </c>
      <c r="D81" s="13">
        <v>247</v>
      </c>
      <c r="E81" s="14">
        <f>IF(ISNUMBER(D81), (D81 - $B81) / $B81, "")</f>
        <v>3.7815126050420166E-2</v>
      </c>
      <c r="F81" s="16">
        <f>IF(ISNUMBER(D81), $B91 * E81, "")</f>
        <v>3781.5126050420167</v>
      </c>
      <c r="G81" s="29">
        <v>246</v>
      </c>
      <c r="H81" s="14">
        <f>IF(ISNUMBER(G81), (G81 - $B81) / $B81, "")</f>
        <v>3.3613445378151259E-2</v>
      </c>
      <c r="I81" s="100">
        <f>IF(ISNUMBER(G81), $B91 * H81, "")</f>
        <v>3361.3445378151259</v>
      </c>
      <c r="J81" s="13">
        <v>243</v>
      </c>
      <c r="K81" s="14">
        <f>IF(ISNUMBER(J81), (J81 - $B81) / $B81, "")</f>
        <v>2.100840336134454E-2</v>
      </c>
      <c r="L81" s="16">
        <f>IF(ISNUMBER(J81), $B91 * K81, "")</f>
        <v>2100.840336134454</v>
      </c>
      <c r="M81" s="29">
        <v>242</v>
      </c>
      <c r="N81" s="14">
        <f>IF(ISNUMBER(M81), (M81 - $B81) / $B81, "")</f>
        <v>1.680672268907563E-2</v>
      </c>
      <c r="O81" s="16">
        <f>IF(ISNUMBER(M81), $B91 * N81, "")</f>
        <v>1680.672268907563</v>
      </c>
      <c r="Q81" s="287"/>
      <c r="R81" s="288"/>
      <c r="S81" s="289"/>
    </row>
    <row r="82" spans="1:19" ht="17.25" thickBot="1">
      <c r="A82" s="125" t="s">
        <v>236</v>
      </c>
      <c r="B82" s="126">
        <v>767</v>
      </c>
      <c r="C82" s="77">
        <v>1.5894039700000001E-2</v>
      </c>
      <c r="D82" s="15">
        <v>767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768</v>
      </c>
      <c r="H82" s="32">
        <f t="shared" ref="H82:H85" si="39">IF(ISNUMBER(G82), (G82 - $B82) / $B82, "")</f>
        <v>1.3037809647979139E-3</v>
      </c>
      <c r="I82" s="101">
        <f>IF(ISNUMBER(G82), $B91 * H82, "")</f>
        <v>130.3780964797914</v>
      </c>
      <c r="J82" s="15">
        <v>763</v>
      </c>
      <c r="K82" s="32">
        <f t="shared" ref="K82:K85" si="40">IF(ISNUMBER(J82), (J82 - $B82) / $B82, "")</f>
        <v>-5.2151238591916557E-3</v>
      </c>
      <c r="L82" s="18">
        <f>IF(ISNUMBER(J82), $B91 * K82, "")</f>
        <v>-521.51238591916558</v>
      </c>
      <c r="M82" s="31">
        <v>765</v>
      </c>
      <c r="N82" s="32">
        <f t="shared" ref="N82:N85" si="41">IF(ISNUMBER(M82), (M82 - $B82) / $B82, "")</f>
        <v>-2.6075619295958278E-3</v>
      </c>
      <c r="O82" s="18">
        <f>IF(ISNUMBER(M82), $B91 * N82, "")</f>
        <v>-260.75619295958279</v>
      </c>
      <c r="Q82" s="290"/>
      <c r="R82" s="291"/>
      <c r="S82" s="292"/>
    </row>
    <row r="83" spans="1:19" ht="17.25" thickBot="1">
      <c r="A83" s="125" t="s">
        <v>230</v>
      </c>
      <c r="B83" s="126">
        <v>345</v>
      </c>
      <c r="C83" s="77">
        <v>1.1730205299999999E-2</v>
      </c>
      <c r="D83" s="15">
        <v>350</v>
      </c>
      <c r="E83" s="32">
        <f t="shared" si="38"/>
        <v>1.4492753623188406E-2</v>
      </c>
      <c r="F83" s="18">
        <f>IF(ISNUMBER(D83), $B91 * E83, "")</f>
        <v>1449.2753623188405</v>
      </c>
      <c r="G83" s="31">
        <v>348</v>
      </c>
      <c r="H83" s="32">
        <f t="shared" si="39"/>
        <v>8.6956521739130436E-3</v>
      </c>
      <c r="I83" s="101">
        <f>IF(ISNUMBER(G83), $B91 * H83, "")</f>
        <v>869.56521739130437</v>
      </c>
      <c r="J83" s="15">
        <v>347</v>
      </c>
      <c r="K83" s="32">
        <f t="shared" si="40"/>
        <v>5.7971014492753624E-3</v>
      </c>
      <c r="L83" s="18">
        <f>IF(ISNUMBER(J83), $B91 * K83, "")</f>
        <v>579.71014492753625</v>
      </c>
      <c r="M83" s="31">
        <v>347</v>
      </c>
      <c r="N83" s="32">
        <f t="shared" si="41"/>
        <v>5.7971014492753624E-3</v>
      </c>
      <c r="O83" s="18">
        <f>IF(ISNUMBER(M83), $B91 * N83, "")</f>
        <v>579.71014492753625</v>
      </c>
      <c r="Q83" s="275"/>
      <c r="R83" s="275"/>
      <c r="S83" s="275"/>
    </row>
    <row r="84" spans="1:19" ht="17.25" thickBot="1">
      <c r="A84" s="125" t="s">
        <v>222</v>
      </c>
      <c r="B84" s="126">
        <v>197</v>
      </c>
      <c r="C84" s="77">
        <v>1.0256410299999999E-2</v>
      </c>
      <c r="D84" s="15">
        <v>200</v>
      </c>
      <c r="E84" s="32">
        <f t="shared" si="38"/>
        <v>1.5228426395939087E-2</v>
      </c>
      <c r="F84" s="18">
        <f>IF(ISNUMBER(D84), $B91 * E84, "")</f>
        <v>1522.8426395939086</v>
      </c>
      <c r="G84" s="31">
        <v>197</v>
      </c>
      <c r="H84" s="32">
        <f t="shared" si="39"/>
        <v>0</v>
      </c>
      <c r="I84" s="101">
        <f>IF(ISNUMBER(G84), $B91 * H84, "")</f>
        <v>0</v>
      </c>
      <c r="J84" s="15">
        <v>200</v>
      </c>
      <c r="K84" s="32">
        <f t="shared" si="40"/>
        <v>1.5228426395939087E-2</v>
      </c>
      <c r="L84" s="18">
        <f>IF(ISNUMBER(J84), $B91 * K84, "")</f>
        <v>1522.8426395939086</v>
      </c>
      <c r="M84" s="31">
        <v>201</v>
      </c>
      <c r="N84" s="32">
        <f t="shared" si="41"/>
        <v>2.030456852791878E-2</v>
      </c>
      <c r="O84" s="18">
        <f>IF(ISNUMBER(M84), $B91 * N84, "")</f>
        <v>2030.456852791878</v>
      </c>
      <c r="Q84" s="270"/>
      <c r="R84" s="270"/>
      <c r="S84" s="270"/>
    </row>
    <row r="85" spans="1:19" ht="17.25" thickBot="1">
      <c r="A85" s="127" t="s">
        <v>130</v>
      </c>
      <c r="B85" s="128">
        <v>168</v>
      </c>
      <c r="C85" s="78">
        <v>0</v>
      </c>
      <c r="D85" s="20">
        <v>169</v>
      </c>
      <c r="E85" s="21">
        <f t="shared" si="38"/>
        <v>5.9523809523809521E-3</v>
      </c>
      <c r="F85" s="22">
        <f>IF(ISNUMBER(D85), $B91 * E85, "")</f>
        <v>595.23809523809518</v>
      </c>
      <c r="G85" s="30">
        <v>167</v>
      </c>
      <c r="H85" s="21">
        <f t="shared" si="39"/>
        <v>-5.9523809523809521E-3</v>
      </c>
      <c r="I85" s="105">
        <f>IF(ISNUMBER(G85), $B91 * H85, "")</f>
        <v>-595.23809523809518</v>
      </c>
      <c r="J85" s="20">
        <v>167</v>
      </c>
      <c r="K85" s="21">
        <f t="shared" si="40"/>
        <v>-5.9523809523809521E-3</v>
      </c>
      <c r="L85" s="22">
        <f>IF(ISNUMBER(J85), $B91 * K85, "")</f>
        <v>-595.23809523809518</v>
      </c>
      <c r="M85" s="30">
        <v>167</v>
      </c>
      <c r="N85" s="21">
        <f t="shared" si="41"/>
        <v>-5.9523809523809521E-3</v>
      </c>
      <c r="O85" s="22">
        <f>IF(ISNUMBER(M85), $B91 * N85, "")</f>
        <v>-595.23809523809518</v>
      </c>
      <c r="Q85" s="270"/>
      <c r="R85" s="270"/>
      <c r="S85" s="270"/>
    </row>
    <row r="86" spans="1:19" ht="17.25" thickBot="1">
      <c r="A86" s="125" t="s">
        <v>138</v>
      </c>
      <c r="B86" s="129">
        <v>377</v>
      </c>
      <c r="C86" s="80">
        <v>-5.2770448999999997E-3</v>
      </c>
      <c r="D86" s="106">
        <v>377</v>
      </c>
      <c r="E86" s="107">
        <f>IF(ISNUMBER(D86), (D86 - $B86) / $B86, "")</f>
        <v>0</v>
      </c>
      <c r="F86" s="108">
        <f>IF(ISNUMBER(D86), $B91 * E86, "")</f>
        <v>0</v>
      </c>
      <c r="G86" s="109">
        <v>376</v>
      </c>
      <c r="H86" s="107">
        <f>IF(ISNUMBER(G86), (G86 - $B86) / $B86, "")</f>
        <v>-2.6525198938992041E-3</v>
      </c>
      <c r="I86" s="110">
        <f>IF(ISNUMBER(G86), $B91 * H86, "")</f>
        <v>-265.25198938992042</v>
      </c>
      <c r="J86" s="106">
        <v>374</v>
      </c>
      <c r="K86" s="107">
        <f>IF(ISNUMBER(J86), (J86 - $B86) / $B86, "")</f>
        <v>-7.9575596816976128E-3</v>
      </c>
      <c r="L86" s="108">
        <f>IF(ISNUMBER(J86), $B91 * K86, "")</f>
        <v>-795.75596816976133</v>
      </c>
      <c r="M86" s="109">
        <v>375</v>
      </c>
      <c r="N86" s="107">
        <f>IF(ISNUMBER(M86), (M86 - $B86) / $B86, "")</f>
        <v>-5.3050397877984082E-3</v>
      </c>
      <c r="O86" s="108">
        <f>IF(ISNUMBER(M86), $B91 * N86, "")</f>
        <v>-530.50397877984085</v>
      </c>
      <c r="Q86" s="275"/>
      <c r="R86" s="275"/>
      <c r="S86" s="275"/>
    </row>
    <row r="87" spans="1:19" ht="17.25" thickBot="1">
      <c r="A87" s="125" t="s">
        <v>174</v>
      </c>
      <c r="B87" s="126">
        <v>488</v>
      </c>
      <c r="C87" s="77">
        <v>-6.1099796E-3</v>
      </c>
      <c r="D87" s="15">
        <v>490</v>
      </c>
      <c r="E87" s="32">
        <f t="shared" ref="E87:E90" si="42">IF(ISNUMBER(D87), (D87 - $B87) / $B87, "")</f>
        <v>4.0983606557377051E-3</v>
      </c>
      <c r="F87" s="18">
        <f>IF(ISNUMBER(D87), $B91 * E87, "")</f>
        <v>409.8360655737705</v>
      </c>
      <c r="G87" s="31">
        <v>486</v>
      </c>
      <c r="H87" s="32">
        <f t="shared" ref="H87:H90" si="43">IF(ISNUMBER(G87), (G87 - $B87) / $B87, "")</f>
        <v>-4.0983606557377051E-3</v>
      </c>
      <c r="I87" s="101">
        <f>IF(ISNUMBER(G87), $B91 * H87, "")</f>
        <v>-409.8360655737705</v>
      </c>
      <c r="J87" s="15">
        <v>485</v>
      </c>
      <c r="K87" s="32">
        <f t="shared" ref="K87:K90" si="44">IF(ISNUMBER(J87), (J87 - $B87) / $B87, "")</f>
        <v>-6.1475409836065573E-3</v>
      </c>
      <c r="L87" s="18">
        <f>IF(ISNUMBER(J87), $B91 * K87, "")</f>
        <v>-614.75409836065569</v>
      </c>
      <c r="M87" s="31">
        <v>484</v>
      </c>
      <c r="N87" s="32">
        <f t="shared" ref="N87:N90" si="45">IF(ISNUMBER(M87), (M87 - $B87) / $B87, "")</f>
        <v>-8.1967213114754103E-3</v>
      </c>
      <c r="O87" s="18">
        <f>IF(ISNUMBER(M87), $B91 * N87, "")</f>
        <v>-819.67213114754099</v>
      </c>
      <c r="Q87" s="275"/>
      <c r="R87" s="275"/>
      <c r="S87" s="275"/>
    </row>
    <row r="88" spans="1:19" ht="17.25" thickBot="1">
      <c r="A88" s="125" t="s">
        <v>132</v>
      </c>
      <c r="B88" s="126">
        <v>133</v>
      </c>
      <c r="C88" s="77">
        <v>-7.4626865999999998E-3</v>
      </c>
      <c r="D88" s="15">
        <v>134</v>
      </c>
      <c r="E88" s="32">
        <f t="shared" si="42"/>
        <v>7.5187969924812026E-3</v>
      </c>
      <c r="F88" s="18">
        <f>IF(ISNUMBER(D88), $B91 * E88, "")</f>
        <v>751.87969924812023</v>
      </c>
      <c r="G88" s="31">
        <v>132</v>
      </c>
      <c r="H88" s="32">
        <f t="shared" si="43"/>
        <v>-7.5187969924812026E-3</v>
      </c>
      <c r="I88" s="101">
        <f>IF(ISNUMBER(G88), $B91 * H88, "")</f>
        <v>-751.87969924812023</v>
      </c>
      <c r="J88" s="15">
        <v>132</v>
      </c>
      <c r="K88" s="32">
        <f t="shared" si="44"/>
        <v>-7.5187969924812026E-3</v>
      </c>
      <c r="L88" s="18">
        <f>IF(ISNUMBER(J88), $B91 * K88, "")</f>
        <v>-751.87969924812023</v>
      </c>
      <c r="M88" s="31">
        <v>132</v>
      </c>
      <c r="N88" s="32">
        <f t="shared" si="45"/>
        <v>-7.5187969924812026E-3</v>
      </c>
      <c r="O88" s="18">
        <f>IF(ISNUMBER(M88), $B91 * N88, "")</f>
        <v>-751.87969924812023</v>
      </c>
      <c r="Q88" s="275"/>
      <c r="R88" s="275"/>
      <c r="S88" s="275"/>
    </row>
    <row r="89" spans="1:19">
      <c r="A89" s="125" t="s">
        <v>238</v>
      </c>
      <c r="B89" s="126">
        <v>158</v>
      </c>
      <c r="C89" s="77">
        <v>-1.2500000000000001E-2</v>
      </c>
      <c r="D89" s="15">
        <v>154</v>
      </c>
      <c r="E89" s="32">
        <f t="shared" si="42"/>
        <v>-2.5316455696202531E-2</v>
      </c>
      <c r="F89" s="18">
        <f>IF(ISNUMBER(D89), $B91 * E89, "")</f>
        <v>-2531.6455696202529</v>
      </c>
      <c r="G89" s="31">
        <v>154</v>
      </c>
      <c r="H89" s="32">
        <f t="shared" si="43"/>
        <v>-2.5316455696202531E-2</v>
      </c>
      <c r="I89" s="101">
        <f>IF(ISNUMBER(G89), $B91 * H89, "")</f>
        <v>-2531.6455696202529</v>
      </c>
      <c r="J89" s="15">
        <v>153</v>
      </c>
      <c r="K89" s="32">
        <f t="shared" si="44"/>
        <v>-3.1645569620253167E-2</v>
      </c>
      <c r="L89" s="18">
        <f>IF(ISNUMBER(J89), $B91 * K89, "")</f>
        <v>-3164.5569620253168</v>
      </c>
      <c r="M89" s="31">
        <v>154</v>
      </c>
      <c r="N89" s="32">
        <f t="shared" si="45"/>
        <v>-2.5316455696202531E-2</v>
      </c>
      <c r="O89" s="18">
        <f>IF(ISNUMBER(M89), $B91 * N89, "")</f>
        <v>-2531.6455696202529</v>
      </c>
      <c r="Q89" s="297"/>
      <c r="R89" s="298"/>
      <c r="S89" s="299"/>
    </row>
    <row r="90" spans="1:19" ht="17.25" thickBot="1">
      <c r="A90" s="130" t="s">
        <v>128</v>
      </c>
      <c r="B90" s="131">
        <v>138</v>
      </c>
      <c r="C90" s="79">
        <v>-1.42857143E-2</v>
      </c>
      <c r="D90" s="24">
        <v>140</v>
      </c>
      <c r="E90" s="25">
        <f t="shared" si="42"/>
        <v>1.4492753623188406E-2</v>
      </c>
      <c r="F90" s="104">
        <f>IF(ISNUMBER(D90), $B91 * E90, "")</f>
        <v>1449.2753623188405</v>
      </c>
      <c r="G90" s="102">
        <v>138</v>
      </c>
      <c r="H90" s="25">
        <f t="shared" si="43"/>
        <v>0</v>
      </c>
      <c r="I90" s="103">
        <f>IF(ISNUMBER(G90), $B91 * H90, "")</f>
        <v>0</v>
      </c>
      <c r="J90" s="24">
        <v>138</v>
      </c>
      <c r="K90" s="25">
        <f t="shared" si="44"/>
        <v>0</v>
      </c>
      <c r="L90" s="104">
        <f>IF(ISNUMBER(J90), $B91 * K90, "")</f>
        <v>0</v>
      </c>
      <c r="M90" s="102">
        <v>138</v>
      </c>
      <c r="N90" s="25">
        <f t="shared" si="45"/>
        <v>0</v>
      </c>
      <c r="O90" s="104">
        <f>IF(ISNUMBER(M90), $B91 * N90, "")</f>
        <v>0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6.0993702987755449E-3</v>
      </c>
      <c r="F91" s="28">
        <f>SUM(F71:F90)</f>
        <v>12198.740597551092</v>
      </c>
      <c r="G91" s="26" t="s">
        <v>271</v>
      </c>
      <c r="H91" s="27">
        <f>IF(COUNT(H71:H90), SUM(H71:H90) / COUNT(H71:H90), 0)</f>
        <v>-5.1054335194495768E-4</v>
      </c>
      <c r="I91" s="28">
        <f>SUM(I71:I90)</f>
        <v>-1021.0867038899137</v>
      </c>
      <c r="J91" s="26" t="s">
        <v>271</v>
      </c>
      <c r="K91" s="27">
        <f>IF(COUNT(K71:K90), SUM(K71:K90) / COUNT(K71:K90), 0)</f>
        <v>-2.3496048215011669E-3</v>
      </c>
      <c r="L91" s="28">
        <f>SUM(L71:L90)</f>
        <v>-4699.2096430023339</v>
      </c>
      <c r="M91" s="26" t="s">
        <v>271</v>
      </c>
      <c r="N91" s="27">
        <f>IF(COUNT(N71:N90), SUM(N71:N90) / COUNT(N71:N90), 0)</f>
        <v>-2.8840795919358141E-3</v>
      </c>
      <c r="O91" s="28">
        <f>SUM(O71:O90)</f>
        <v>-5768.1591838716276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25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2021-09-18(토) 오전 00:00</v>
      </c>
      <c r="C96" s="313"/>
      <c r="D96" s="272" t="str">
        <f>TEXT($G$1, "[$-ko-KR]yyyy-mm-dd(ddd) ") &amp; "오후 14:00"</f>
        <v>2021-09-18(토) 오후 14:00</v>
      </c>
      <c r="E96" s="273"/>
      <c r="F96" s="274"/>
      <c r="G96" s="272" t="str">
        <f>TEXT($G$1, "[$-ko-KR]yyyy-mm-dd(ddd) ") &amp; "오후 19:00"</f>
        <v>2021-09-18(토) 오후 19:00</v>
      </c>
      <c r="H96" s="273"/>
      <c r="I96" s="274"/>
      <c r="J96" s="272" t="str">
        <f>TEXT($G$1, "[$-ko-KR]yyyy-mm-dd(ddd) ") &amp; "오후 21:00"</f>
        <v>2021-09-18(토) 오후 21:00</v>
      </c>
      <c r="K96" s="273"/>
      <c r="L96" s="274"/>
      <c r="M96" s="272" t="str">
        <f>TEXT($G$1+1, "[$-ko-KR]yyyy-mm-dd(ddd) ") &amp; "오전 00:00"</f>
        <v>2021-09-19(일)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6" t="s">
        <v>58</v>
      </c>
      <c r="H97" s="227" t="s">
        <v>268</v>
      </c>
      <c r="I97" s="22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164</v>
      </c>
      <c r="B98" s="124">
        <v>1070</v>
      </c>
      <c r="C98" s="76">
        <v>0.26179245280000002</v>
      </c>
      <c r="D98" s="13">
        <v>1065</v>
      </c>
      <c r="E98" s="14">
        <f>IF(ISNUMBER(D98), (D98 - $B98) / $B98, "")</f>
        <v>-4.6728971962616819E-3</v>
      </c>
      <c r="F98" s="16">
        <f>IF(ISNUMBER(D98), $B118 * E98, "")</f>
        <v>-467.28971962616816</v>
      </c>
      <c r="G98" s="29">
        <v>1030</v>
      </c>
      <c r="H98" s="14">
        <f>IF(ISNUMBER(G98), (G98 - $B98) / $B98, "")</f>
        <v>-3.7383177570093455E-2</v>
      </c>
      <c r="I98" s="100">
        <f>IF(ISNUMBER(G98), $B118 * H98, "")</f>
        <v>-3738.3177570093453</v>
      </c>
      <c r="J98" s="13">
        <v>1025</v>
      </c>
      <c r="K98" s="14">
        <f>IF(ISNUMBER(J98), (J98 - $B98) / $B98, "")</f>
        <v>-4.2056074766355138E-2</v>
      </c>
      <c r="L98" s="16">
        <f>IF(ISNUMBER(J98), $B118 * K98, "")</f>
        <v>-4205.6074766355141</v>
      </c>
      <c r="M98" s="29">
        <v>1025</v>
      </c>
      <c r="N98" s="14">
        <f>IF(ISNUMBER(M98), (M98 - $B98) / $B98, "")</f>
        <v>-4.2056074766355138E-2</v>
      </c>
      <c r="O98" s="16">
        <f>IF(ISNUMBER(M98), $B118 * N98, "")</f>
        <v>-4205.6074766355141</v>
      </c>
      <c r="Q98" s="270"/>
      <c r="R98" s="270"/>
      <c r="S98" s="270"/>
    </row>
    <row r="99" spans="1:19" ht="17.25" thickBot="1">
      <c r="A99" s="125" t="s">
        <v>84</v>
      </c>
      <c r="B99" s="126">
        <v>6570</v>
      </c>
      <c r="C99" s="77">
        <v>9.2269326700000001E-2</v>
      </c>
      <c r="D99" s="15">
        <v>6405</v>
      </c>
      <c r="E99" s="32">
        <f t="shared" ref="E99:E102" si="46">IF(ISNUMBER(D99), (D99 - $B99) / $B99, "")</f>
        <v>-2.5114155251141551E-2</v>
      </c>
      <c r="F99" s="18">
        <f>IF(ISNUMBER(D99), $B118 * E99, "")</f>
        <v>-2511.4155251141551</v>
      </c>
      <c r="G99" s="31">
        <v>6360</v>
      </c>
      <c r="H99" s="32">
        <f t="shared" ref="H99:H102" si="47">IF(ISNUMBER(G99), (G99 - $B99) / $B99, "")</f>
        <v>-3.1963470319634701E-2</v>
      </c>
      <c r="I99" s="101">
        <f>IF(ISNUMBER(G99), $B118 * H99, "")</f>
        <v>-3196.3470319634703</v>
      </c>
      <c r="J99" s="15">
        <v>6325</v>
      </c>
      <c r="K99" s="32">
        <f t="shared" ref="K99:K102" si="48">IF(ISNUMBER(J99), (J99 - $B99) / $B99, "")</f>
        <v>-3.7290715372907152E-2</v>
      </c>
      <c r="L99" s="18">
        <f>IF(ISNUMBER(J99), $B118 * K99, "")</f>
        <v>-3729.0715372907152</v>
      </c>
      <c r="M99" s="31">
        <v>6530</v>
      </c>
      <c r="N99" s="32">
        <f t="shared" ref="N99:N102" si="49">IF(ISNUMBER(M99), (M99 - $B99) / $B99, "")</f>
        <v>-6.0882800608828003E-3</v>
      </c>
      <c r="O99" s="18">
        <f>IF(ISNUMBER(M99), $B118 * N99, "")</f>
        <v>-608.82800608828006</v>
      </c>
      <c r="Q99" s="270"/>
      <c r="R99" s="270"/>
      <c r="S99" s="270"/>
    </row>
    <row r="100" spans="1:19" ht="17.25" thickBot="1">
      <c r="A100" s="125" t="s">
        <v>176</v>
      </c>
      <c r="B100" s="126">
        <v>1965</v>
      </c>
      <c r="C100" s="77">
        <v>7.3770491800000004E-2</v>
      </c>
      <c r="D100" s="15">
        <v>2040</v>
      </c>
      <c r="E100" s="32">
        <f t="shared" si="46"/>
        <v>3.8167938931297711E-2</v>
      </c>
      <c r="F100" s="18">
        <f>IF(ISNUMBER(D100), $B118 * E100, "")</f>
        <v>3816.7938931297713</v>
      </c>
      <c r="G100" s="31">
        <v>2035</v>
      </c>
      <c r="H100" s="32">
        <f t="shared" si="47"/>
        <v>3.5623409669211195E-2</v>
      </c>
      <c r="I100" s="101">
        <f>IF(ISNUMBER(G100), $B118 * H100, "")</f>
        <v>3562.3409669211196</v>
      </c>
      <c r="J100" s="15">
        <v>2000</v>
      </c>
      <c r="K100" s="32">
        <f t="shared" si="48"/>
        <v>1.7811704834605598E-2</v>
      </c>
      <c r="L100" s="18">
        <f>IF(ISNUMBER(J100), $B118 * K100, "")</f>
        <v>1781.1704834605598</v>
      </c>
      <c r="M100" s="31">
        <v>2015</v>
      </c>
      <c r="N100" s="32">
        <f t="shared" si="49"/>
        <v>2.5445292620865138E-2</v>
      </c>
      <c r="O100" s="18">
        <f>IF(ISNUMBER(M100), $B118 * N100, "")</f>
        <v>2544.5292620865139</v>
      </c>
      <c r="Q100" s="275"/>
      <c r="R100" s="275"/>
      <c r="S100" s="275"/>
    </row>
    <row r="101" spans="1:19" ht="17.25" thickBot="1">
      <c r="A101" s="125" t="s">
        <v>206</v>
      </c>
      <c r="B101" s="126">
        <v>875</v>
      </c>
      <c r="C101" s="77">
        <v>6.8376068400000004E-2</v>
      </c>
      <c r="D101" s="15">
        <v>872</v>
      </c>
      <c r="E101" s="32">
        <f t="shared" si="46"/>
        <v>-3.4285714285714284E-3</v>
      </c>
      <c r="F101" s="18">
        <f>IF(ISNUMBER(D101), $B118 * E101, "")</f>
        <v>-342.85714285714283</v>
      </c>
      <c r="G101" s="31">
        <v>867</v>
      </c>
      <c r="H101" s="32">
        <f t="shared" si="47"/>
        <v>-9.1428571428571435E-3</v>
      </c>
      <c r="I101" s="101">
        <f>IF(ISNUMBER(G101), $B118 * H101, "")</f>
        <v>-914.28571428571433</v>
      </c>
      <c r="J101" s="15">
        <v>873</v>
      </c>
      <c r="K101" s="32">
        <f t="shared" si="48"/>
        <v>-2.2857142857142859E-3</v>
      </c>
      <c r="L101" s="18">
        <f>IF(ISNUMBER(J101), $B118 * K101, "")</f>
        <v>-228.57142857142858</v>
      </c>
      <c r="M101" s="31">
        <v>867</v>
      </c>
      <c r="N101" s="32">
        <f t="shared" si="49"/>
        <v>-9.1428571428571435E-3</v>
      </c>
      <c r="O101" s="18">
        <f>IF(ISNUMBER(M101), $B118 * N101, "")</f>
        <v>-914.28571428571433</v>
      </c>
      <c r="Q101" s="275"/>
      <c r="R101" s="275"/>
      <c r="S101" s="275"/>
    </row>
    <row r="102" spans="1:19" ht="17.25" thickBot="1">
      <c r="A102" s="127" t="s">
        <v>172</v>
      </c>
      <c r="B102" s="128">
        <v>4350</v>
      </c>
      <c r="C102" s="78">
        <v>5.9683313000000002E-2</v>
      </c>
      <c r="D102" s="20">
        <v>4320</v>
      </c>
      <c r="E102" s="21">
        <f t="shared" si="46"/>
        <v>-6.8965517241379309E-3</v>
      </c>
      <c r="F102" s="22">
        <f>IF(ISNUMBER(D102), $B118 * E102, "")</f>
        <v>-689.65517241379314</v>
      </c>
      <c r="G102" s="30">
        <v>4245</v>
      </c>
      <c r="H102" s="21">
        <f t="shared" si="47"/>
        <v>-2.4137931034482758E-2</v>
      </c>
      <c r="I102" s="105">
        <f>IF(ISNUMBER(G102), $B118 * H102, "")</f>
        <v>-2413.7931034482758</v>
      </c>
      <c r="J102" s="20">
        <v>4290</v>
      </c>
      <c r="K102" s="21">
        <f t="shared" si="48"/>
        <v>-1.3793103448275862E-2</v>
      </c>
      <c r="L102" s="22">
        <f>IF(ISNUMBER(J102), $B118 * K102, "")</f>
        <v>-1379.3103448275863</v>
      </c>
      <c r="M102" s="30">
        <v>4280</v>
      </c>
      <c r="N102" s="21">
        <f t="shared" si="49"/>
        <v>-1.6091954022988506E-2</v>
      </c>
      <c r="O102" s="22">
        <f>IF(ISNUMBER(M102), $B118 * N102, "")</f>
        <v>-1609.1954022988505</v>
      </c>
      <c r="Q102" s="275"/>
      <c r="R102" s="275"/>
      <c r="S102" s="275"/>
    </row>
    <row r="103" spans="1:19" ht="17.25" thickBot="1">
      <c r="A103" s="125" t="s">
        <v>220</v>
      </c>
      <c r="B103" s="129">
        <v>260</v>
      </c>
      <c r="C103" s="80">
        <v>5.6910569100000002E-2</v>
      </c>
      <c r="D103" s="106">
        <v>263</v>
      </c>
      <c r="E103" s="107">
        <f>IF(ISNUMBER(D103), (D103 - $B103) / $B103, "")</f>
        <v>1.1538461538461539E-2</v>
      </c>
      <c r="F103" s="108">
        <f>IF(ISNUMBER(D103), $B118 * E103, "")</f>
        <v>1153.8461538461538</v>
      </c>
      <c r="G103" s="109">
        <v>262</v>
      </c>
      <c r="H103" s="107">
        <f>IF(ISNUMBER(G103), (G103 - $B103) / $B103, "")</f>
        <v>7.6923076923076927E-3</v>
      </c>
      <c r="I103" s="110">
        <f>IF(ISNUMBER(G103), $B118 * H103, "")</f>
        <v>769.23076923076928</v>
      </c>
      <c r="J103" s="106">
        <v>260</v>
      </c>
      <c r="K103" s="107">
        <f>IF(ISNUMBER(J103), (J103 - $B103) / $B103, "")</f>
        <v>0</v>
      </c>
      <c r="L103" s="108">
        <f>IF(ISNUMBER(J103), $B118 * K103, "")</f>
        <v>0</v>
      </c>
      <c r="M103" s="109">
        <v>259</v>
      </c>
      <c r="N103" s="107">
        <f>IF(ISNUMBER(M103), (M103 - $B103) / $B103, "")</f>
        <v>-3.8461538461538464E-3</v>
      </c>
      <c r="O103" s="108">
        <f>IF(ISNUMBER(M103), $B118 * N103, "")</f>
        <v>-384.61538461538464</v>
      </c>
      <c r="Q103" s="275"/>
      <c r="R103" s="275"/>
      <c r="S103" s="275"/>
    </row>
    <row r="104" spans="1:19" ht="17.25" thickBot="1">
      <c r="A104" s="125" t="s">
        <v>184</v>
      </c>
      <c r="B104" s="126">
        <v>1440</v>
      </c>
      <c r="C104" s="77">
        <v>5.4945054899999998E-2</v>
      </c>
      <c r="D104" s="15">
        <v>1435</v>
      </c>
      <c r="E104" s="32">
        <f t="shared" ref="E104:E107" si="50">IF(ISNUMBER(D104), (D104 - $B104) / $B104, "")</f>
        <v>-3.472222222222222E-3</v>
      </c>
      <c r="F104" s="18">
        <f>IF(ISNUMBER(D104), $B118 * E104, "")</f>
        <v>-347.22222222222223</v>
      </c>
      <c r="G104" s="31">
        <v>1420</v>
      </c>
      <c r="H104" s="32">
        <f t="shared" ref="H104:H107" si="51">IF(ISNUMBER(G104), (G104 - $B104) / $B104, "")</f>
        <v>-1.3888888888888888E-2</v>
      </c>
      <c r="I104" s="101">
        <f>IF(ISNUMBER(G104), $B118 * H104, "")</f>
        <v>-1388.8888888888889</v>
      </c>
      <c r="J104" s="15">
        <v>1415</v>
      </c>
      <c r="K104" s="32">
        <f t="shared" ref="K104:K107" si="52">IF(ISNUMBER(J104), (J104 - $B104) / $B104, "")</f>
        <v>-1.7361111111111112E-2</v>
      </c>
      <c r="L104" s="18">
        <f>IF(ISNUMBER(J104), $B118 * K104, "")</f>
        <v>-1736.1111111111111</v>
      </c>
      <c r="M104" s="31">
        <v>1425</v>
      </c>
      <c r="N104" s="32">
        <f t="shared" ref="N104:N107" si="53">IF(ISNUMBER(M104), (M104 - $B104) / $B104, "")</f>
        <v>-1.0416666666666666E-2</v>
      </c>
      <c r="O104" s="18">
        <f>IF(ISNUMBER(M104), $B118 * N104, "")</f>
        <v>-1041.6666666666665</v>
      </c>
      <c r="Q104" s="275"/>
      <c r="R104" s="275"/>
      <c r="S104" s="275"/>
    </row>
    <row r="105" spans="1:19" ht="17.25" thickBot="1">
      <c r="A105" s="125" t="s">
        <v>228</v>
      </c>
      <c r="B105" s="126">
        <v>943</v>
      </c>
      <c r="C105" s="77">
        <v>5.4809843400000002E-2</v>
      </c>
      <c r="D105" s="15">
        <v>969</v>
      </c>
      <c r="E105" s="32">
        <f t="shared" si="50"/>
        <v>2.7571580063626724E-2</v>
      </c>
      <c r="F105" s="18">
        <f>IF(ISNUMBER(D105), $B118 * E105, "")</f>
        <v>2757.1580063626725</v>
      </c>
      <c r="G105" s="31">
        <v>967</v>
      </c>
      <c r="H105" s="32">
        <f t="shared" si="51"/>
        <v>2.5450689289501591E-2</v>
      </c>
      <c r="I105" s="101">
        <f>IF(ISNUMBER(G105), $B118 * H105, "")</f>
        <v>2545.0689289501593</v>
      </c>
      <c r="J105" s="15">
        <v>967</v>
      </c>
      <c r="K105" s="32">
        <f t="shared" si="52"/>
        <v>2.5450689289501591E-2</v>
      </c>
      <c r="L105" s="18">
        <f>IF(ISNUMBER(J105), $B118 * K105, "")</f>
        <v>2545.0689289501593</v>
      </c>
      <c r="M105" s="31">
        <v>965</v>
      </c>
      <c r="N105" s="32">
        <f t="shared" si="53"/>
        <v>2.3329798515376459E-2</v>
      </c>
      <c r="O105" s="18">
        <f>IF(ISNUMBER(M105), $B118 * N105, "")</f>
        <v>2332.979851537646</v>
      </c>
      <c r="Q105" s="275"/>
      <c r="R105" s="275"/>
      <c r="S105" s="275"/>
    </row>
    <row r="106" spans="1:19" ht="17.25" thickBot="1">
      <c r="A106" s="125" t="s">
        <v>242</v>
      </c>
      <c r="B106" s="126">
        <v>643</v>
      </c>
      <c r="C106" s="77">
        <v>4.0453074399999997E-2</v>
      </c>
      <c r="D106" s="15">
        <v>644</v>
      </c>
      <c r="E106" s="32">
        <f t="shared" si="50"/>
        <v>1.5552099533437014E-3</v>
      </c>
      <c r="F106" s="18">
        <f>IF(ISNUMBER(D106), $B118 * E106, "")</f>
        <v>155.52099533437013</v>
      </c>
      <c r="G106" s="31">
        <v>641</v>
      </c>
      <c r="H106" s="32">
        <f t="shared" si="51"/>
        <v>-3.1104199066874028E-3</v>
      </c>
      <c r="I106" s="101">
        <f>IF(ISNUMBER(G106), $B118 * H106, "")</f>
        <v>-311.04199066874025</v>
      </c>
      <c r="J106" s="15">
        <v>640</v>
      </c>
      <c r="K106" s="32">
        <f t="shared" si="52"/>
        <v>-4.6656298600311046E-3</v>
      </c>
      <c r="L106" s="18">
        <f>IF(ISNUMBER(J106), $B118 * K106, "")</f>
        <v>-466.56298600311044</v>
      </c>
      <c r="M106" s="31">
        <v>638</v>
      </c>
      <c r="N106" s="32">
        <f t="shared" si="53"/>
        <v>-7.7760497667185074E-3</v>
      </c>
      <c r="O106" s="18">
        <f>IF(ISNUMBER(M106), $B118 * N106, "")</f>
        <v>-777.60497667185075</v>
      </c>
      <c r="Q106" s="33"/>
      <c r="R106" s="33"/>
    </row>
    <row r="107" spans="1:19" ht="17.25" thickBot="1">
      <c r="A107" s="130" t="s">
        <v>110</v>
      </c>
      <c r="B107" s="131">
        <v>191</v>
      </c>
      <c r="C107" s="79">
        <v>3.8043478300000003E-2</v>
      </c>
      <c r="D107" s="24">
        <v>193</v>
      </c>
      <c r="E107" s="25">
        <f t="shared" si="50"/>
        <v>1.0471204188481676E-2</v>
      </c>
      <c r="F107" s="104">
        <f>IF(ISNUMBER(D107), $B118 * E107, "")</f>
        <v>1047.1204188481677</v>
      </c>
      <c r="G107" s="102">
        <v>191</v>
      </c>
      <c r="H107" s="25">
        <f t="shared" si="51"/>
        <v>0</v>
      </c>
      <c r="I107" s="103">
        <f>IF(ISNUMBER(G107), $B118 * H107, "")</f>
        <v>0</v>
      </c>
      <c r="J107" s="24">
        <v>191</v>
      </c>
      <c r="K107" s="25">
        <f t="shared" si="52"/>
        <v>0</v>
      </c>
      <c r="L107" s="104">
        <f>IF(ISNUMBER(J107), $B118 * K107, "")</f>
        <v>0</v>
      </c>
      <c r="M107" s="102">
        <v>191</v>
      </c>
      <c r="N107" s="25">
        <f t="shared" si="53"/>
        <v>0</v>
      </c>
      <c r="O107" s="104">
        <f>IF(ISNUMBER(M107), $B118 * N107, "")</f>
        <v>0</v>
      </c>
      <c r="Q107" s="284"/>
      <c r="R107" s="285"/>
      <c r="S107" s="286"/>
    </row>
    <row r="108" spans="1:19">
      <c r="A108" s="123" t="s">
        <v>124</v>
      </c>
      <c r="B108" s="124">
        <v>666</v>
      </c>
      <c r="C108" s="76">
        <v>3.4161490699999998E-2</v>
      </c>
      <c r="D108" s="13">
        <v>660</v>
      </c>
      <c r="E108" s="14">
        <f>IF(ISNUMBER(D108), (D108 - $B108) / $B108, "")</f>
        <v>-9.0090090090090089E-3</v>
      </c>
      <c r="F108" s="16">
        <f>IF(ISNUMBER(D108), $B118 * E108, "")</f>
        <v>-900.90090090090087</v>
      </c>
      <c r="G108" s="29">
        <v>653</v>
      </c>
      <c r="H108" s="14">
        <f>IF(ISNUMBER(G108), (G108 - $B108) / $B108, "")</f>
        <v>-1.951951951951952E-2</v>
      </c>
      <c r="I108" s="100">
        <f>IF(ISNUMBER(G108), $B118 * H108, "")</f>
        <v>-1951.951951951952</v>
      </c>
      <c r="J108" s="13">
        <v>653</v>
      </c>
      <c r="K108" s="14">
        <f>IF(ISNUMBER(J108), (J108 - $B108) / $B108, "")</f>
        <v>-1.951951951951952E-2</v>
      </c>
      <c r="L108" s="16">
        <f>IF(ISNUMBER(J108), $B118 * K108, "")</f>
        <v>-1951.951951951952</v>
      </c>
      <c r="M108" s="29">
        <v>654</v>
      </c>
      <c r="N108" s="14">
        <f>IF(ISNUMBER(M108), (M108 - $B108) / $B108, "")</f>
        <v>-1.8018018018018018E-2</v>
      </c>
      <c r="O108" s="16">
        <f>IF(ISNUMBER(M108), $B118 * N108, "")</f>
        <v>-1801.8018018018017</v>
      </c>
      <c r="Q108" s="287"/>
      <c r="R108" s="288"/>
      <c r="S108" s="289"/>
    </row>
    <row r="109" spans="1:19" ht="17.25" thickBot="1">
      <c r="A109" s="125" t="s">
        <v>218</v>
      </c>
      <c r="B109" s="126">
        <v>159</v>
      </c>
      <c r="C109" s="77">
        <v>3.24675325E-2</v>
      </c>
      <c r="D109" s="15">
        <v>158</v>
      </c>
      <c r="E109" s="32">
        <f t="shared" ref="E109:E112" si="54">IF(ISNUMBER(D109), (D109 - $B109) / $B109, "")</f>
        <v>-6.2893081761006293E-3</v>
      </c>
      <c r="F109" s="18">
        <f>IF(ISNUMBER(D109), $B118 * E109, "")</f>
        <v>-628.93081761006295</v>
      </c>
      <c r="G109" s="31">
        <v>158</v>
      </c>
      <c r="H109" s="32">
        <f t="shared" ref="H109:H112" si="55">IF(ISNUMBER(G109), (G109 - $B109) / $B109, "")</f>
        <v>-6.2893081761006293E-3</v>
      </c>
      <c r="I109" s="101">
        <f>IF(ISNUMBER(G109), $B118 * H109, "")</f>
        <v>-628.93081761006295</v>
      </c>
      <c r="J109" s="15">
        <v>157</v>
      </c>
      <c r="K109" s="32">
        <f t="shared" ref="K109:K112" si="56">IF(ISNUMBER(J109), (J109 - $B109) / $B109, "")</f>
        <v>-1.2578616352201259E-2</v>
      </c>
      <c r="L109" s="18">
        <f>IF(ISNUMBER(J109), $B118 * K109, "")</f>
        <v>-1257.8616352201259</v>
      </c>
      <c r="M109" s="31">
        <v>157</v>
      </c>
      <c r="N109" s="32">
        <f t="shared" ref="N109:N112" si="57">IF(ISNUMBER(M109), (M109 - $B109) / $B109, "")</f>
        <v>-1.2578616352201259E-2</v>
      </c>
      <c r="O109" s="18">
        <f>IF(ISNUMBER(M109), $B118 * N109, "")</f>
        <v>-1257.8616352201259</v>
      </c>
      <c r="Q109" s="290"/>
      <c r="R109" s="291"/>
      <c r="S109" s="292"/>
    </row>
    <row r="110" spans="1:19" ht="17.25" thickBot="1">
      <c r="A110" s="125" t="s">
        <v>232</v>
      </c>
      <c r="B110" s="126">
        <v>921</v>
      </c>
      <c r="C110" s="77">
        <v>2.7901785700000001E-2</v>
      </c>
      <c r="D110" s="15">
        <v>919</v>
      </c>
      <c r="E110" s="32">
        <f t="shared" si="54"/>
        <v>-2.1715526601520088E-3</v>
      </c>
      <c r="F110" s="18">
        <f>IF(ISNUMBER(D110), $B118 * E110, "")</f>
        <v>-217.15526601520088</v>
      </c>
      <c r="G110" s="31">
        <v>917</v>
      </c>
      <c r="H110" s="32">
        <f t="shared" si="55"/>
        <v>-4.3431053203040176E-3</v>
      </c>
      <c r="I110" s="101">
        <f>IF(ISNUMBER(G110), $B118 * H110, "")</f>
        <v>-434.31053203040176</v>
      </c>
      <c r="J110" s="15">
        <v>914</v>
      </c>
      <c r="K110" s="32">
        <f t="shared" si="56"/>
        <v>-7.6004343105320303E-3</v>
      </c>
      <c r="L110" s="18">
        <f>IF(ISNUMBER(J110), $B118 * K110, "")</f>
        <v>-760.04343105320299</v>
      </c>
      <c r="M110" s="31">
        <v>915</v>
      </c>
      <c r="N110" s="32">
        <f t="shared" si="57"/>
        <v>-6.5146579804560263E-3</v>
      </c>
      <c r="O110" s="18">
        <f>IF(ISNUMBER(M110), $B118 * N110, "")</f>
        <v>-651.46579804560258</v>
      </c>
      <c r="Q110" s="275"/>
      <c r="R110" s="275"/>
      <c r="S110" s="275"/>
    </row>
    <row r="111" spans="1:19" ht="17.25" thickBot="1">
      <c r="A111" s="125" t="s">
        <v>122</v>
      </c>
      <c r="B111" s="126">
        <v>41.7</v>
      </c>
      <c r="C111" s="77">
        <v>2.2058823500000001E-2</v>
      </c>
      <c r="D111" s="15">
        <v>42.2</v>
      </c>
      <c r="E111" s="32">
        <f t="shared" si="54"/>
        <v>1.1990407673860911E-2</v>
      </c>
      <c r="F111" s="18">
        <f>IF(ISNUMBER(D111), $B118 * E111, "")</f>
        <v>1199.0407673860911</v>
      </c>
      <c r="G111" s="31">
        <v>42.1</v>
      </c>
      <c r="H111" s="32">
        <f t="shared" si="55"/>
        <v>9.5923261390886937E-3</v>
      </c>
      <c r="I111" s="101">
        <f>IF(ISNUMBER(G111), $B118 * H111, "")</f>
        <v>959.23261390886933</v>
      </c>
      <c r="J111" s="15">
        <v>42.1</v>
      </c>
      <c r="K111" s="32">
        <f t="shared" si="56"/>
        <v>9.5923261390886937E-3</v>
      </c>
      <c r="L111" s="18">
        <f>IF(ISNUMBER(J111), $B118 * K111, "")</f>
        <v>959.23261390886933</v>
      </c>
      <c r="M111" s="31">
        <v>42.1</v>
      </c>
      <c r="N111" s="32">
        <f t="shared" si="57"/>
        <v>9.5923261390886937E-3</v>
      </c>
      <c r="O111" s="18">
        <f>IF(ISNUMBER(M111), $B118 * N111, "")</f>
        <v>959.23261390886933</v>
      </c>
      <c r="Q111" s="270"/>
      <c r="R111" s="270"/>
      <c r="S111" s="270"/>
    </row>
    <row r="112" spans="1:19" ht="17.25" thickBot="1">
      <c r="A112" s="127" t="s">
        <v>240</v>
      </c>
      <c r="B112" s="128">
        <v>75.099999999999994</v>
      </c>
      <c r="C112" s="78">
        <v>2.03804348E-2</v>
      </c>
      <c r="D112" s="20">
        <v>74.7</v>
      </c>
      <c r="E112" s="21">
        <f t="shared" si="54"/>
        <v>-5.3262316910784487E-3</v>
      </c>
      <c r="F112" s="22">
        <f>IF(ISNUMBER(D112), $B118 * E112, "")</f>
        <v>-532.62316910784489</v>
      </c>
      <c r="G112" s="30">
        <v>75</v>
      </c>
      <c r="H112" s="21">
        <f t="shared" si="55"/>
        <v>-1.3315579227695649E-3</v>
      </c>
      <c r="I112" s="105">
        <f>IF(ISNUMBER(G112), $B118 * H112, "")</f>
        <v>-133.15579227695648</v>
      </c>
      <c r="J112" s="20">
        <v>74.7</v>
      </c>
      <c r="K112" s="21">
        <f t="shared" si="56"/>
        <v>-5.3262316910784487E-3</v>
      </c>
      <c r="L112" s="22">
        <f>IF(ISNUMBER(J112), $B118 * K112, "")</f>
        <v>-532.62316910784489</v>
      </c>
      <c r="M112" s="30">
        <v>74.400000000000006</v>
      </c>
      <c r="N112" s="21">
        <f t="shared" si="57"/>
        <v>-9.3209054593873329E-3</v>
      </c>
      <c r="O112" s="22">
        <f>IF(ISNUMBER(M112), $B118 * N112, "")</f>
        <v>-932.09054593873327</v>
      </c>
      <c r="Q112" s="270"/>
      <c r="R112" s="270"/>
      <c r="S112" s="270"/>
    </row>
    <row r="113" spans="1:19" ht="17.25" thickBot="1">
      <c r="A113" s="125" t="s">
        <v>180</v>
      </c>
      <c r="B113" s="129">
        <v>15500</v>
      </c>
      <c r="C113" s="80">
        <v>1.8396846299999998E-2</v>
      </c>
      <c r="D113" s="106">
        <v>15380</v>
      </c>
      <c r="E113" s="107">
        <f>IF(ISNUMBER(D113), (D113 - $B113) / $B113, "")</f>
        <v>-7.7419354838709677E-3</v>
      </c>
      <c r="F113" s="108">
        <f>IF(ISNUMBER(D113), $B118 * E113, "")</f>
        <v>-774.19354838709683</v>
      </c>
      <c r="G113" s="109">
        <v>15280</v>
      </c>
      <c r="H113" s="107">
        <f>IF(ISNUMBER(G113), (G113 - $B113) / $B113, "")</f>
        <v>-1.4193548387096775E-2</v>
      </c>
      <c r="I113" s="110">
        <f>IF(ISNUMBER(G113), $B118 * H113, "")</f>
        <v>-1419.3548387096776</v>
      </c>
      <c r="J113" s="106">
        <v>15240</v>
      </c>
      <c r="K113" s="107">
        <f>IF(ISNUMBER(J113), (J113 - $B113) / $B113, "")</f>
        <v>-1.6774193548387096E-2</v>
      </c>
      <c r="L113" s="108">
        <f>IF(ISNUMBER(J113), $B118 * K113, "")</f>
        <v>-1677.4193548387095</v>
      </c>
      <c r="M113" s="109">
        <v>15270</v>
      </c>
      <c r="N113" s="107">
        <f>IF(ISNUMBER(M113), (M113 - $B113) / $B113, "")</f>
        <v>-1.4838709677419355E-2</v>
      </c>
      <c r="O113" s="108">
        <f>IF(ISNUMBER(M113), $B118 * N113, "")</f>
        <v>-1483.8709677419356</v>
      </c>
      <c r="Q113" s="275"/>
      <c r="R113" s="275"/>
      <c r="S113" s="275"/>
    </row>
    <row r="114" spans="1:19" ht="17.25" thickBot="1">
      <c r="A114" s="125" t="s">
        <v>200</v>
      </c>
      <c r="B114" s="126">
        <v>229</v>
      </c>
      <c r="C114" s="77">
        <v>1.7777777799999998E-2</v>
      </c>
      <c r="D114" s="15">
        <v>233</v>
      </c>
      <c r="E114" s="32">
        <f t="shared" ref="E114:E117" si="58">IF(ISNUMBER(D114), (D114 - $B114) / $B114, "")</f>
        <v>1.7467248908296942E-2</v>
      </c>
      <c r="F114" s="18">
        <f>IF(ISNUMBER(D114), $B118 * E114, "")</f>
        <v>1746.7248908296942</v>
      </c>
      <c r="G114" s="31">
        <v>230</v>
      </c>
      <c r="H114" s="32">
        <f t="shared" ref="H114:H117" si="59">IF(ISNUMBER(G114), (G114 - $B114) / $B114, "")</f>
        <v>4.3668122270742356E-3</v>
      </c>
      <c r="I114" s="101">
        <f>IF(ISNUMBER(G114), $B118 * H114, "")</f>
        <v>436.68122270742356</v>
      </c>
      <c r="J114" s="15">
        <v>229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228</v>
      </c>
      <c r="N114" s="32">
        <f t="shared" ref="N114:N117" si="61">IF(ISNUMBER(M114), (M114 - $B114) / $B114, "")</f>
        <v>-4.3668122270742356E-3</v>
      </c>
      <c r="O114" s="18">
        <f>IF(ISNUMBER(M114), $B118 * N114, "")</f>
        <v>-436.68122270742356</v>
      </c>
      <c r="Q114" s="275"/>
      <c r="R114" s="275"/>
      <c r="S114" s="275"/>
    </row>
    <row r="115" spans="1:19" ht="17.25" thickBot="1">
      <c r="A115" s="125" t="s">
        <v>266</v>
      </c>
      <c r="B115" s="126">
        <v>295</v>
      </c>
      <c r="C115" s="77">
        <v>1.7241379300000002E-2</v>
      </c>
      <c r="D115" s="15">
        <v>295</v>
      </c>
      <c r="E115" s="32">
        <f t="shared" si="58"/>
        <v>0</v>
      </c>
      <c r="F115" s="18">
        <f>IF(ISNUMBER(D115), $B118 * E115, "")</f>
        <v>0</v>
      </c>
      <c r="G115" s="31">
        <v>294</v>
      </c>
      <c r="H115" s="32">
        <f t="shared" si="59"/>
        <v>-3.3898305084745762E-3</v>
      </c>
      <c r="I115" s="101">
        <f>IF(ISNUMBER(G115), $B118 * H115, "")</f>
        <v>-338.9830508474576</v>
      </c>
      <c r="J115" s="15">
        <v>294</v>
      </c>
      <c r="K115" s="32">
        <f t="shared" si="60"/>
        <v>-3.3898305084745762E-3</v>
      </c>
      <c r="L115" s="18">
        <f>IF(ISNUMBER(J115), $B118 * K115, "")</f>
        <v>-338.9830508474576</v>
      </c>
      <c r="M115" s="31">
        <v>293</v>
      </c>
      <c r="N115" s="32">
        <f t="shared" si="61"/>
        <v>-6.7796610169491523E-3</v>
      </c>
      <c r="O115" s="18">
        <f>IF(ISNUMBER(M115), $B118 * N115, "")</f>
        <v>-677.96610169491521</v>
      </c>
      <c r="Q115" s="275"/>
      <c r="R115" s="275"/>
      <c r="S115" s="275"/>
    </row>
    <row r="116" spans="1:19">
      <c r="A116" s="125" t="s">
        <v>166</v>
      </c>
      <c r="B116" s="126">
        <v>238</v>
      </c>
      <c r="C116" s="77">
        <v>1.7094017100000001E-2</v>
      </c>
      <c r="D116" s="15">
        <v>247</v>
      </c>
      <c r="E116" s="32">
        <f t="shared" si="58"/>
        <v>3.7815126050420166E-2</v>
      </c>
      <c r="F116" s="18">
        <f>IF(ISNUMBER(D116), $B118 * E116, "")</f>
        <v>3781.5126050420167</v>
      </c>
      <c r="G116" s="31">
        <v>246</v>
      </c>
      <c r="H116" s="32">
        <f t="shared" si="59"/>
        <v>3.3613445378151259E-2</v>
      </c>
      <c r="I116" s="101">
        <f>IF(ISNUMBER(G116), $B118 * H116, "")</f>
        <v>3361.3445378151259</v>
      </c>
      <c r="J116" s="15">
        <v>243</v>
      </c>
      <c r="K116" s="32">
        <f t="shared" si="60"/>
        <v>2.100840336134454E-2</v>
      </c>
      <c r="L116" s="18">
        <f>IF(ISNUMBER(J116), $B118 * K116, "")</f>
        <v>2100.840336134454</v>
      </c>
      <c r="M116" s="31">
        <v>242</v>
      </c>
      <c r="N116" s="32">
        <f t="shared" si="61"/>
        <v>1.680672268907563E-2</v>
      </c>
      <c r="O116" s="18">
        <f>IF(ISNUMBER(M116), $B118 * N116, "")</f>
        <v>1680.672268907563</v>
      </c>
      <c r="Q116" s="297"/>
      <c r="R116" s="298"/>
      <c r="S116" s="299"/>
    </row>
    <row r="117" spans="1:19" ht="17.25" thickBot="1">
      <c r="A117" s="130" t="s">
        <v>236</v>
      </c>
      <c r="B117" s="131">
        <v>767</v>
      </c>
      <c r="C117" s="79">
        <v>1.5894039700000001E-2</v>
      </c>
      <c r="D117" s="24">
        <v>767</v>
      </c>
      <c r="E117" s="25">
        <f t="shared" si="58"/>
        <v>0</v>
      </c>
      <c r="F117" s="104">
        <f>IF(ISNUMBER(D117), $B118 * E117, "")</f>
        <v>0</v>
      </c>
      <c r="G117" s="102">
        <v>768</v>
      </c>
      <c r="H117" s="25">
        <f t="shared" si="59"/>
        <v>1.3037809647979139E-3</v>
      </c>
      <c r="I117" s="103">
        <f>IF(ISNUMBER(G117), $B118 * H117, "")</f>
        <v>130.3780964797914</v>
      </c>
      <c r="J117" s="24">
        <v>763</v>
      </c>
      <c r="K117" s="25">
        <f t="shared" si="60"/>
        <v>-5.2151238591916557E-3</v>
      </c>
      <c r="L117" s="104">
        <f>IF(ISNUMBER(J117), $B118 * K117, "")</f>
        <v>-521.51238591916558</v>
      </c>
      <c r="M117" s="102">
        <v>765</v>
      </c>
      <c r="N117" s="25">
        <f t="shared" si="61"/>
        <v>-2.6075619295958278E-3</v>
      </c>
      <c r="O117" s="104">
        <f>IF(ISNUMBER(M117), $B118 * N117, "")</f>
        <v>-260.75619295958279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4.1227371232621752E-3</v>
      </c>
      <c r="F118" s="28">
        <f>SUM(F98:F117)</f>
        <v>8245.4742465243507</v>
      </c>
      <c r="G118" s="26" t="s">
        <v>271</v>
      </c>
      <c r="H118" s="27">
        <f>IF(COUNT(H98:H117), SUM(H98:H117) / COUNT(H98:H117), 0)</f>
        <v>-2.5525421668388436E-3</v>
      </c>
      <c r="I118" s="28">
        <f>SUM(I98:I117)</f>
        <v>-5105.0843336776834</v>
      </c>
      <c r="J118" s="26" t="s">
        <v>271</v>
      </c>
      <c r="K118" s="27">
        <f>IF(COUNT(K98:K117), SUM(K98:K117) / COUNT(K98:K117), 0)</f>
        <v>-5.6996587504619407E-3</v>
      </c>
      <c r="L118" s="28">
        <f>SUM(L98:L117)</f>
        <v>-11399.317500923884</v>
      </c>
      <c r="M118" s="26" t="s">
        <v>271</v>
      </c>
      <c r="N118" s="27">
        <f>IF(COUNT(N98:N117), SUM(N98:N117) / COUNT(N98:N117), 0)</f>
        <v>-4.7634419484658954E-3</v>
      </c>
      <c r="O118" s="28">
        <f>SUM(O98:O117)</f>
        <v>-9526.8838969317931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25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2021-09-18(토) 오전 00:00</v>
      </c>
      <c r="C123" s="313"/>
      <c r="D123" s="272" t="str">
        <f>TEXT($G$1, "[$-ko-KR]yyyy-mm-dd(ddd) ") &amp; "오후 14:00"</f>
        <v>2021-09-18(토) 오후 14:00</v>
      </c>
      <c r="E123" s="273"/>
      <c r="F123" s="274"/>
      <c r="G123" s="272" t="str">
        <f>TEXT($G$1, "[$-ko-KR]yyyy-mm-dd(ddd) ") &amp; "오후 19:00"</f>
        <v>2021-09-18(토) 오후 19:00</v>
      </c>
      <c r="H123" s="273"/>
      <c r="I123" s="274"/>
      <c r="J123" s="272" t="str">
        <f>TEXT($G$1, "[$-ko-KR]yyyy-mm-dd(ddd) ") &amp; "오후 21:00"</f>
        <v>2021-09-18(토) 오후 21:00</v>
      </c>
      <c r="K123" s="273"/>
      <c r="L123" s="274"/>
      <c r="M123" s="272" t="str">
        <f>TEXT($G$1+1, "[$-ko-KR]yyyy-mm-dd(ddd) ") &amp; "오전 00:00"</f>
        <v>2021-09-19(일)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6" t="s">
        <v>58</v>
      </c>
      <c r="H124" s="227" t="s">
        <v>268</v>
      </c>
      <c r="I124" s="22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122</v>
      </c>
      <c r="B125" s="124">
        <v>41.7</v>
      </c>
      <c r="C125" s="76">
        <v>2.2058823500000001E-2</v>
      </c>
      <c r="D125" s="13">
        <v>42.2</v>
      </c>
      <c r="E125" s="14">
        <f>IF(ISNUMBER(D125), (D125 - $B125) / $B125, "")</f>
        <v>1.1990407673860911E-2</v>
      </c>
      <c r="F125" s="16">
        <f>IF(ISNUMBER(D125), $B145 * E125, "")</f>
        <v>1199.0407673860911</v>
      </c>
      <c r="G125" s="29">
        <v>42.1</v>
      </c>
      <c r="H125" s="14">
        <f>IF(ISNUMBER(G125), (G125 - $B125) / $B125, "")</f>
        <v>9.5923261390886937E-3</v>
      </c>
      <c r="I125" s="100">
        <f>IF(ISNUMBER(G125), $B145 * H125, "")</f>
        <v>959.23261390886933</v>
      </c>
      <c r="J125" s="13">
        <v>42.1</v>
      </c>
      <c r="K125" s="14">
        <f>IF(ISNUMBER(J125), (J125 - $B125) / $B125, "")</f>
        <v>9.5923261390886937E-3</v>
      </c>
      <c r="L125" s="16">
        <f>IF(ISNUMBER(J125), $B145 * K125, "")</f>
        <v>959.23261390886933</v>
      </c>
      <c r="M125" s="29">
        <v>42.1</v>
      </c>
      <c r="N125" s="14">
        <f>IF(ISNUMBER(M125), (M125 - $B125) / $B125, "")</f>
        <v>9.5923261390886937E-3</v>
      </c>
      <c r="O125" s="16">
        <f>IF(ISNUMBER(M125), $B145 * N125, "")</f>
        <v>959.23261390886933</v>
      </c>
      <c r="Q125" s="270"/>
      <c r="R125" s="270"/>
      <c r="S125" s="270"/>
    </row>
    <row r="126" spans="1:19" ht="17.25" thickBot="1">
      <c r="A126" s="125" t="s">
        <v>240</v>
      </c>
      <c r="B126" s="126">
        <v>75.099999999999994</v>
      </c>
      <c r="C126" s="77">
        <v>2.03804348E-2</v>
      </c>
      <c r="D126" s="15">
        <v>74.7</v>
      </c>
      <c r="E126" s="32">
        <f t="shared" ref="E126:E129" si="62">IF(ISNUMBER(D126), (D126 - $B126) / $B126, "")</f>
        <v>-5.3262316910784487E-3</v>
      </c>
      <c r="F126" s="18">
        <f>IF(ISNUMBER(D126), $B145 * E126, "")</f>
        <v>-532.62316910784489</v>
      </c>
      <c r="G126" s="31">
        <v>75</v>
      </c>
      <c r="H126" s="32">
        <f t="shared" ref="H126:H129" si="63">IF(ISNUMBER(G126), (G126 - $B126) / $B126, "")</f>
        <v>-1.3315579227695649E-3</v>
      </c>
      <c r="I126" s="101">
        <f>IF(ISNUMBER(G126), $B145 * H126, "")</f>
        <v>-133.15579227695648</v>
      </c>
      <c r="J126" s="15">
        <v>74.7</v>
      </c>
      <c r="K126" s="32">
        <f t="shared" ref="K126:K129" si="64">IF(ISNUMBER(J126), (J126 - $B126) / $B126, "")</f>
        <v>-5.3262316910784487E-3</v>
      </c>
      <c r="L126" s="18">
        <f>IF(ISNUMBER(J126), $B145 * K126, "")</f>
        <v>-532.62316910784489</v>
      </c>
      <c r="M126" s="31">
        <v>74.400000000000006</v>
      </c>
      <c r="N126" s="32">
        <f t="shared" ref="N126:N129" si="65">IF(ISNUMBER(M126), (M126 - $B126) / $B126, "")</f>
        <v>-9.3209054593873329E-3</v>
      </c>
      <c r="O126" s="18">
        <f>IF(ISNUMBER(M126), $B145 * N126, "")</f>
        <v>-932.09054593873327</v>
      </c>
      <c r="Q126" s="270"/>
      <c r="R126" s="270"/>
      <c r="S126" s="270"/>
    </row>
    <row r="127" spans="1:19" ht="17.25" thickBot="1">
      <c r="A127" s="125" t="s">
        <v>202</v>
      </c>
      <c r="B127" s="126">
        <v>88.4</v>
      </c>
      <c r="C127" s="77">
        <v>-1.0078387499999999E-2</v>
      </c>
      <c r="D127" s="15">
        <v>89.7</v>
      </c>
      <c r="E127" s="32">
        <f t="shared" si="62"/>
        <v>1.4705882352941143E-2</v>
      </c>
      <c r="F127" s="18">
        <f>IF(ISNUMBER(D127), $B145 * E127, "")</f>
        <v>1470.5882352941144</v>
      </c>
      <c r="G127" s="31">
        <v>89.7</v>
      </c>
      <c r="H127" s="32">
        <f t="shared" si="63"/>
        <v>1.4705882352941143E-2</v>
      </c>
      <c r="I127" s="101">
        <f>IF(ISNUMBER(G127), $B145 * H127, "")</f>
        <v>1470.5882352941144</v>
      </c>
      <c r="J127" s="15">
        <v>89.5</v>
      </c>
      <c r="K127" s="32">
        <f t="shared" si="64"/>
        <v>1.2443438914027084E-2</v>
      </c>
      <c r="L127" s="18">
        <f>IF(ISNUMBER(J127), $B145 * K127, "")</f>
        <v>1244.3438914027083</v>
      </c>
      <c r="M127" s="31">
        <v>89.2</v>
      </c>
      <c r="N127" s="32">
        <f t="shared" si="65"/>
        <v>9.0497737556560764E-3</v>
      </c>
      <c r="O127" s="18">
        <f>IF(ISNUMBER(M127), $B145 * N127, "")</f>
        <v>904.97737556560764</v>
      </c>
      <c r="Q127" s="275"/>
      <c r="R127" s="275"/>
      <c r="S127" s="275"/>
    </row>
    <row r="128" spans="1:19" ht="17.25" thickBot="1">
      <c r="A128" s="125" t="s">
        <v>98</v>
      </c>
      <c r="B128" s="126">
        <v>4.7699999999999996</v>
      </c>
      <c r="C128" s="77">
        <v>-1.44628099E-2</v>
      </c>
      <c r="D128" s="15">
        <v>4.82</v>
      </c>
      <c r="E128" s="32">
        <f t="shared" si="62"/>
        <v>1.0482180293501198E-2</v>
      </c>
      <c r="F128" s="18">
        <f>IF(ISNUMBER(D128), $B145 * E128, "")</f>
        <v>1048.2180293501199</v>
      </c>
      <c r="G128" s="31">
        <v>4.8</v>
      </c>
      <c r="H128" s="32">
        <f t="shared" si="63"/>
        <v>6.2893081761006813E-3</v>
      </c>
      <c r="I128" s="101">
        <f>IF(ISNUMBER(G128), $B145 * H128, "")</f>
        <v>628.93081761006817</v>
      </c>
      <c r="J128" s="15">
        <v>4.8</v>
      </c>
      <c r="K128" s="32">
        <f t="shared" si="64"/>
        <v>6.2893081761006813E-3</v>
      </c>
      <c r="L128" s="18">
        <f>IF(ISNUMBER(J128), $B145 * K128, "")</f>
        <v>628.93081761006817</v>
      </c>
      <c r="M128" s="31">
        <v>4.79</v>
      </c>
      <c r="N128" s="32">
        <f t="shared" si="65"/>
        <v>4.1928721174005167E-3</v>
      </c>
      <c r="O128" s="18">
        <f>IF(ISNUMBER(M128), $B145 * N128, "")</f>
        <v>419.28721174005165</v>
      </c>
      <c r="Q128" s="275"/>
      <c r="R128" s="275"/>
      <c r="S128" s="275"/>
    </row>
    <row r="129" spans="1:19" ht="17.25" thickBot="1">
      <c r="A129" s="127" t="s">
        <v>150</v>
      </c>
      <c r="B129" s="128">
        <v>13.4</v>
      </c>
      <c r="C129" s="78">
        <v>-1.47058824E-2</v>
      </c>
      <c r="D129" s="20">
        <v>13.7</v>
      </c>
      <c r="E129" s="21">
        <f t="shared" si="62"/>
        <v>2.2388059701492456E-2</v>
      </c>
      <c r="F129" s="22">
        <f>IF(ISNUMBER(D129), $B145 * E129, "")</f>
        <v>2238.8059701492457</v>
      </c>
      <c r="G129" s="30">
        <v>13.5</v>
      </c>
      <c r="H129" s="21">
        <f t="shared" si="63"/>
        <v>7.4626865671641521E-3</v>
      </c>
      <c r="I129" s="105">
        <f>IF(ISNUMBER(G129), $B145 * H129, "")</f>
        <v>746.26865671641519</v>
      </c>
      <c r="J129" s="20">
        <v>13.6</v>
      </c>
      <c r="K129" s="21">
        <f t="shared" si="64"/>
        <v>1.4925373134328304E-2</v>
      </c>
      <c r="L129" s="22">
        <f>IF(ISNUMBER(J129), $B145 * K129, "")</f>
        <v>1492.5373134328304</v>
      </c>
      <c r="M129" s="30">
        <v>13.6</v>
      </c>
      <c r="N129" s="21">
        <f t="shared" si="65"/>
        <v>1.4925373134328304E-2</v>
      </c>
      <c r="O129" s="22">
        <f>IF(ISNUMBER(M129), $B145 * N129, "")</f>
        <v>1492.5373134328304</v>
      </c>
      <c r="Q129" s="275"/>
      <c r="R129" s="275"/>
      <c r="S129" s="275"/>
    </row>
    <row r="130" spans="1:19" ht="17.25" thickBot="1">
      <c r="A130" s="125" t="s">
        <v>178</v>
      </c>
      <c r="B130" s="129">
        <v>19.600000000000001</v>
      </c>
      <c r="C130" s="80">
        <v>-1.50753769E-2</v>
      </c>
      <c r="D130" s="106">
        <v>19.8</v>
      </c>
      <c r="E130" s="107">
        <f>IF(ISNUMBER(D130), (D130 - $B130) / $B130, "")</f>
        <v>1.0204081632653024E-2</v>
      </c>
      <c r="F130" s="108">
        <f>IF(ISNUMBER(D130), $B145 * E130, "")</f>
        <v>1020.4081632653024</v>
      </c>
      <c r="G130" s="109">
        <v>19.5</v>
      </c>
      <c r="H130" s="107">
        <f>IF(ISNUMBER(G130), (G130 - $B130) / $B130, "")</f>
        <v>-5.1020408163266031E-3</v>
      </c>
      <c r="I130" s="110">
        <f>IF(ISNUMBER(G130), $B145 * H130, "")</f>
        <v>-510.20408163266029</v>
      </c>
      <c r="J130" s="106">
        <v>19.5</v>
      </c>
      <c r="K130" s="107">
        <f>IF(ISNUMBER(J130), (J130 - $B130) / $B130, "")</f>
        <v>-5.1020408163266031E-3</v>
      </c>
      <c r="L130" s="108">
        <f>IF(ISNUMBER(J130), $B145 * K130, "")</f>
        <v>-510.20408163266029</v>
      </c>
      <c r="M130" s="109">
        <v>19.600000000000001</v>
      </c>
      <c r="N130" s="107">
        <f>IF(ISNUMBER(M130), (M130 - $B130) / $B130, "")</f>
        <v>0</v>
      </c>
      <c r="O130" s="108">
        <f>IF(ISNUMBER(M130), $B145 * N130, "")</f>
        <v>0</v>
      </c>
      <c r="Q130" s="275"/>
      <c r="R130" s="275"/>
      <c r="S130" s="275"/>
    </row>
    <row r="131" spans="1:19" ht="17.25" thickBot="1">
      <c r="A131" s="125" t="s">
        <v>216</v>
      </c>
      <c r="B131" s="126">
        <v>11.7</v>
      </c>
      <c r="C131" s="77">
        <v>-1.6806722699999999E-2</v>
      </c>
      <c r="D131" s="15">
        <v>11.9</v>
      </c>
      <c r="E131" s="32">
        <f t="shared" ref="E131:E134" si="66">IF(ISNUMBER(D131), (D131 - $B131) / $B131, "")</f>
        <v>1.7094017094017186E-2</v>
      </c>
      <c r="F131" s="18">
        <f>IF(ISNUMBER(D131), $B145 * E131, "")</f>
        <v>1709.4017094017186</v>
      </c>
      <c r="G131" s="31">
        <v>11.9</v>
      </c>
      <c r="H131" s="32">
        <f t="shared" ref="H131:H134" si="67">IF(ISNUMBER(G131), (G131 - $B131) / $B131, "")</f>
        <v>1.7094017094017186E-2</v>
      </c>
      <c r="I131" s="101">
        <f>IF(ISNUMBER(G131), $B145 * H131, "")</f>
        <v>1709.4017094017186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854.7008547008669</v>
      </c>
      <c r="M131" s="31">
        <v>11.9</v>
      </c>
      <c r="N131" s="32">
        <f t="shared" ref="N131:N134" si="69">IF(ISNUMBER(M131), (M131 - $B131) / $B131, "")</f>
        <v>1.7094017094017186E-2</v>
      </c>
      <c r="O131" s="18">
        <f>IF(ISNUMBER(M131), $B145 * N131, "")</f>
        <v>1709.4017094017186</v>
      </c>
      <c r="Q131" s="275"/>
      <c r="R131" s="275"/>
      <c r="S131" s="275"/>
    </row>
    <row r="132" spans="1:19" ht="17.25" thickBot="1">
      <c r="A132" s="125" t="s">
        <v>72</v>
      </c>
      <c r="B132" s="126">
        <v>27.3</v>
      </c>
      <c r="C132" s="77">
        <v>-1.7985611499999998E-2</v>
      </c>
      <c r="D132" s="15">
        <v>27.4</v>
      </c>
      <c r="E132" s="32">
        <f t="shared" si="66"/>
        <v>3.6630036630035849E-3</v>
      </c>
      <c r="F132" s="18">
        <f>IF(ISNUMBER(D132), $B145 * E132, "")</f>
        <v>366.30036630035852</v>
      </c>
      <c r="G132" s="31">
        <v>27.5</v>
      </c>
      <c r="H132" s="32">
        <f t="shared" si="67"/>
        <v>7.3260073260073E-3</v>
      </c>
      <c r="I132" s="101">
        <f>IF(ISNUMBER(G132), $B145 * H132, "")</f>
        <v>732.60073260073</v>
      </c>
      <c r="J132" s="15">
        <v>27.4</v>
      </c>
      <c r="K132" s="32">
        <f t="shared" si="68"/>
        <v>3.6630036630035849E-3</v>
      </c>
      <c r="L132" s="18">
        <f>IF(ISNUMBER(J132), $B145 * K132, "")</f>
        <v>366.30036630035852</v>
      </c>
      <c r="M132" s="31">
        <v>27.3</v>
      </c>
      <c r="N132" s="32">
        <f t="shared" si="69"/>
        <v>0</v>
      </c>
      <c r="O132" s="18">
        <f>IF(ISNUMBER(M132), $B145 * N132, "")</f>
        <v>0</v>
      </c>
      <c r="Q132" s="275"/>
      <c r="R132" s="275"/>
      <c r="S132" s="275"/>
    </row>
    <row r="133" spans="1:19" ht="17.25" thickBot="1">
      <c r="A133" s="125" t="s">
        <v>234</v>
      </c>
      <c r="B133" s="126">
        <v>87.1</v>
      </c>
      <c r="C133" s="77">
        <v>-1.8038331500000001E-2</v>
      </c>
      <c r="D133" s="15">
        <v>88.7</v>
      </c>
      <c r="E133" s="32">
        <f t="shared" si="66"/>
        <v>1.8369690011481154E-2</v>
      </c>
      <c r="F133" s="18">
        <f>IF(ISNUMBER(D133), $B145 * E133, "")</f>
        <v>1836.9690011481155</v>
      </c>
      <c r="G133" s="31">
        <v>88.4</v>
      </c>
      <c r="H133" s="32">
        <f t="shared" si="67"/>
        <v>1.492537313432849E-2</v>
      </c>
      <c r="I133" s="101">
        <f>IF(ISNUMBER(G133), $B145 * H133, "")</f>
        <v>1492.537313432849</v>
      </c>
      <c r="J133" s="15">
        <v>87.8</v>
      </c>
      <c r="K133" s="32">
        <f t="shared" si="68"/>
        <v>8.0367393800229951E-3</v>
      </c>
      <c r="L133" s="18">
        <f>IF(ISNUMBER(J133), $B145 * K133, "")</f>
        <v>803.67393800229945</v>
      </c>
      <c r="M133" s="31">
        <v>88.5</v>
      </c>
      <c r="N133" s="32">
        <f t="shared" si="69"/>
        <v>1.607347876004599E-2</v>
      </c>
      <c r="O133" s="18">
        <f>IF(ISNUMBER(M133), $B145 * N133, "")</f>
        <v>1607.3478760045989</v>
      </c>
      <c r="Q133" s="33"/>
      <c r="R133" s="33"/>
    </row>
    <row r="134" spans="1:19" ht="17.25" thickBot="1">
      <c r="A134" s="130" t="s">
        <v>148</v>
      </c>
      <c r="B134" s="131">
        <v>22.2</v>
      </c>
      <c r="C134" s="79">
        <v>-2.2026431700000002E-2</v>
      </c>
      <c r="D134" s="24">
        <v>22.6</v>
      </c>
      <c r="E134" s="25">
        <f t="shared" si="66"/>
        <v>1.8018018018018115E-2</v>
      </c>
      <c r="F134" s="104">
        <f>IF(ISNUMBER(D134), $B145 * E134, "")</f>
        <v>1801.8018018018115</v>
      </c>
      <c r="G134" s="102">
        <v>22.9</v>
      </c>
      <c r="H134" s="25">
        <f t="shared" si="67"/>
        <v>3.1531531531531501E-2</v>
      </c>
      <c r="I134" s="103">
        <f>IF(ISNUMBER(G134), $B145 * H134, "")</f>
        <v>3153.15315315315</v>
      </c>
      <c r="J134" s="24">
        <v>22.8</v>
      </c>
      <c r="K134" s="25">
        <f t="shared" si="68"/>
        <v>2.7027027027027091E-2</v>
      </c>
      <c r="L134" s="104">
        <f>IF(ISNUMBER(J134), $B145 * K134, "")</f>
        <v>2702.7027027027093</v>
      </c>
      <c r="M134" s="102">
        <v>22.9</v>
      </c>
      <c r="N134" s="25">
        <f t="shared" si="69"/>
        <v>3.1531531531531501E-2</v>
      </c>
      <c r="O134" s="104">
        <f>IF(ISNUMBER(M134), $B145 * N134, "")</f>
        <v>3153.15315315315</v>
      </c>
      <c r="Q134" s="284"/>
      <c r="R134" s="285"/>
      <c r="S134" s="286"/>
    </row>
    <row r="135" spans="1:19">
      <c r="A135" s="123" t="s">
        <v>204</v>
      </c>
      <c r="B135" s="124">
        <v>17</v>
      </c>
      <c r="C135" s="76">
        <v>-2.2988505699999998E-2</v>
      </c>
      <c r="D135" s="13">
        <v>17.399999999999999</v>
      </c>
      <c r="E135" s="14">
        <f>IF(ISNUMBER(D135), (D135 - $B135) / $B135, "")</f>
        <v>2.3529411764705799E-2</v>
      </c>
      <c r="F135" s="16">
        <f>IF(ISNUMBER(D135), $B145 * E135, "")</f>
        <v>2352.9411764705801</v>
      </c>
      <c r="G135" s="29">
        <v>17.2</v>
      </c>
      <c r="H135" s="14">
        <f>IF(ISNUMBER(G135), (G135 - $B135) / $B135, "")</f>
        <v>1.1764705882352899E-2</v>
      </c>
      <c r="I135" s="100">
        <f>IF(ISNUMBER(G135), $B145 * H135, "")</f>
        <v>1176.4705882352901</v>
      </c>
      <c r="J135" s="13">
        <v>17.2</v>
      </c>
      <c r="K135" s="14">
        <f>IF(ISNUMBER(J135), (J135 - $B135) / $B135, "")</f>
        <v>1.1764705882352899E-2</v>
      </c>
      <c r="L135" s="16">
        <f>IF(ISNUMBER(J135), $B145 * K135, "")</f>
        <v>1176.4705882352901</v>
      </c>
      <c r="M135" s="29">
        <v>17.100000000000001</v>
      </c>
      <c r="N135" s="14">
        <f>IF(ISNUMBER(M135), (M135 - $B135) / $B135, "")</f>
        <v>5.8823529411765538E-3</v>
      </c>
      <c r="O135" s="16">
        <f>IF(ISNUMBER(M135), $B145 * N135, "")</f>
        <v>588.23529411765537</v>
      </c>
      <c r="Q135" s="287"/>
      <c r="R135" s="288"/>
      <c r="S135" s="289"/>
    </row>
    <row r="136" spans="1:19" ht="17.25" thickBot="1">
      <c r="A136" s="125" t="s">
        <v>210</v>
      </c>
      <c r="B136" s="126">
        <v>15.6</v>
      </c>
      <c r="C136" s="77">
        <v>-2.5000000000000001E-2</v>
      </c>
      <c r="D136" s="15">
        <v>15.9</v>
      </c>
      <c r="E136" s="32">
        <f t="shared" ref="E136:E139" si="70">IF(ISNUMBER(D136), (D136 - $B136) / $B136, "")</f>
        <v>1.9230769230769277E-2</v>
      </c>
      <c r="F136" s="18">
        <f>IF(ISNUMBER(D136), $B145 * E136, "")</f>
        <v>1923.0769230769276</v>
      </c>
      <c r="G136" s="31">
        <v>16</v>
      </c>
      <c r="H136" s="32">
        <f t="shared" ref="H136:H139" si="71">IF(ISNUMBER(G136), (G136 - $B136) / $B136, "")</f>
        <v>2.5641025641025664E-2</v>
      </c>
      <c r="I136" s="101">
        <f>IF(ISNUMBER(G136), $B145 * H136, "")</f>
        <v>2564.1025641025662</v>
      </c>
      <c r="J136" s="15">
        <v>15.9</v>
      </c>
      <c r="K136" s="32">
        <f t="shared" ref="K136:K139" si="72">IF(ISNUMBER(J136), (J136 - $B136) / $B136, "")</f>
        <v>1.9230769230769277E-2</v>
      </c>
      <c r="L136" s="18">
        <f>IF(ISNUMBER(J136), $B145 * K136, "")</f>
        <v>1923.0769230769276</v>
      </c>
      <c r="M136" s="31">
        <v>16.100000000000001</v>
      </c>
      <c r="N136" s="32">
        <f t="shared" ref="N136:N139" si="73">IF(ISNUMBER(M136), (M136 - $B136) / $B136, "")</f>
        <v>3.2051282051282166E-2</v>
      </c>
      <c r="O136" s="18">
        <f>IF(ISNUMBER(M136), $B145 * N136, "")</f>
        <v>3205.1282051282165</v>
      </c>
      <c r="Q136" s="290"/>
      <c r="R136" s="291"/>
      <c r="S136" s="292"/>
    </row>
    <row r="137" spans="1:19" ht="17.25" thickBot="1">
      <c r="A137" s="125" t="s">
        <v>190</v>
      </c>
      <c r="B137" s="126">
        <v>18.8</v>
      </c>
      <c r="C137" s="77">
        <v>-2.59067358E-2</v>
      </c>
      <c r="D137" s="15">
        <v>19.100000000000001</v>
      </c>
      <c r="E137" s="32">
        <f t="shared" si="70"/>
        <v>1.5957446808510675E-2</v>
      </c>
      <c r="F137" s="18">
        <f>IF(ISNUMBER(D137), $B145 * E137, "")</f>
        <v>1595.7446808510674</v>
      </c>
      <c r="G137" s="31">
        <v>19</v>
      </c>
      <c r="H137" s="32">
        <f t="shared" si="71"/>
        <v>1.0638297872340387E-2</v>
      </c>
      <c r="I137" s="101">
        <f>IF(ISNUMBER(G137), $B145 * H137, "")</f>
        <v>1063.8297872340388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>
        <v>18.899999999999999</v>
      </c>
      <c r="N137" s="32">
        <f t="shared" si="73"/>
        <v>5.319148936170099E-3</v>
      </c>
      <c r="O137" s="18">
        <f>IF(ISNUMBER(M137), $B145 * N137, "")</f>
        <v>531.91489361700985</v>
      </c>
      <c r="Q137" s="275"/>
      <c r="R137" s="275"/>
      <c r="S137" s="275"/>
    </row>
    <row r="138" spans="1:19" ht="17.25" thickBot="1">
      <c r="A138" s="125" t="s">
        <v>208</v>
      </c>
      <c r="B138" s="126">
        <v>14.8</v>
      </c>
      <c r="C138" s="77">
        <v>-2.6315789499999999E-2</v>
      </c>
      <c r="D138" s="15">
        <v>14.9</v>
      </c>
      <c r="E138" s="32">
        <f t="shared" si="70"/>
        <v>6.7567567567567328E-3</v>
      </c>
      <c r="F138" s="18">
        <f>IF(ISNUMBER(D138), $B145 * E138, "")</f>
        <v>675.67567567567323</v>
      </c>
      <c r="G138" s="31">
        <v>14.8</v>
      </c>
      <c r="H138" s="32">
        <f t="shared" si="71"/>
        <v>0</v>
      </c>
      <c r="I138" s="101">
        <f>IF(ISNUMBER(G138), $B145 * H138, "")</f>
        <v>0</v>
      </c>
      <c r="J138" s="15">
        <v>14.8</v>
      </c>
      <c r="K138" s="32">
        <f t="shared" si="72"/>
        <v>0</v>
      </c>
      <c r="L138" s="18">
        <f>IF(ISNUMBER(J138), $B145 * K138, "")</f>
        <v>0</v>
      </c>
      <c r="M138" s="31">
        <v>14.8</v>
      </c>
      <c r="N138" s="32">
        <f t="shared" si="73"/>
        <v>0</v>
      </c>
      <c r="O138" s="18">
        <f>IF(ISNUMBER(M138), $B145 * N138, "")</f>
        <v>0</v>
      </c>
      <c r="Q138" s="270"/>
      <c r="R138" s="270"/>
      <c r="S138" s="270"/>
    </row>
    <row r="139" spans="1:19" ht="17.25" thickBot="1">
      <c r="A139" s="127" t="s">
        <v>65</v>
      </c>
      <c r="B139" s="128">
        <v>84.2</v>
      </c>
      <c r="C139" s="78">
        <v>-4.1002277900000002E-2</v>
      </c>
      <c r="D139" s="20">
        <v>85.8</v>
      </c>
      <c r="E139" s="21">
        <f t="shared" si="70"/>
        <v>1.9002375296912045E-2</v>
      </c>
      <c r="F139" s="22">
        <f>IF(ISNUMBER(D139), $B145 * E139, "")</f>
        <v>1900.2375296912046</v>
      </c>
      <c r="G139" s="30">
        <v>84.6</v>
      </c>
      <c r="H139" s="21">
        <f t="shared" si="71"/>
        <v>4.7505938242279272E-3</v>
      </c>
      <c r="I139" s="105">
        <f>IF(ISNUMBER(G139), $B145 * H139, "")</f>
        <v>475.05938242279274</v>
      </c>
      <c r="J139" s="20">
        <v>84.3</v>
      </c>
      <c r="K139" s="21">
        <f t="shared" si="72"/>
        <v>1.1876484560569395E-3</v>
      </c>
      <c r="L139" s="22">
        <f>IF(ISNUMBER(J139), $B145 * K139, "")</f>
        <v>118.76484560569395</v>
      </c>
      <c r="M139" s="30">
        <v>84.1</v>
      </c>
      <c r="N139" s="21">
        <f t="shared" si="73"/>
        <v>-1.1876484560571084E-3</v>
      </c>
      <c r="O139" s="22">
        <f>IF(ISNUMBER(M139), $B145 * N139, "")</f>
        <v>-118.76484560571085</v>
      </c>
      <c r="Q139" s="270"/>
      <c r="R139" s="270"/>
      <c r="S139" s="270"/>
    </row>
    <row r="140" spans="1:19" ht="17.25" thickBot="1">
      <c r="A140" s="125" t="s">
        <v>188</v>
      </c>
      <c r="B140" s="129">
        <v>15.6</v>
      </c>
      <c r="C140" s="80">
        <v>-4.2944785300000003E-2</v>
      </c>
      <c r="D140" s="106">
        <v>15.8</v>
      </c>
      <c r="E140" s="107">
        <f>IF(ISNUMBER(D140), (D140 - $B140) / $B140, "")</f>
        <v>1.2820512820512889E-2</v>
      </c>
      <c r="F140" s="108">
        <f>IF(ISNUMBER(D140), $B145 * E140, "")</f>
        <v>1282.051282051289</v>
      </c>
      <c r="G140" s="109">
        <v>15.6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6.4102564102563875E-3</v>
      </c>
      <c r="L140" s="108">
        <f>IF(ISNUMBER(J140), $B145 * K140, "")</f>
        <v>641.02564102563872</v>
      </c>
      <c r="M140" s="109">
        <v>15.6</v>
      </c>
      <c r="N140" s="107">
        <f>IF(ISNUMBER(M140), (M140 - $B140) / $B140, "")</f>
        <v>0</v>
      </c>
      <c r="O140" s="108">
        <f>IF(ISNUMBER(M140), $B145 * N140, "")</f>
        <v>0</v>
      </c>
      <c r="Q140" s="275"/>
      <c r="R140" s="275"/>
      <c r="S140" s="27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1.3680398839253609E-2</v>
      </c>
      <c r="F145" s="28">
        <f>SUM(F125:F144)</f>
        <v>21888.638142805776</v>
      </c>
      <c r="G145" s="26" t="s">
        <v>271</v>
      </c>
      <c r="H145" s="27">
        <f>IF(COUNT(H125:H144), SUM(H125:H144) / COUNT(H125:H144), 0)</f>
        <v>9.7055098001268669E-3</v>
      </c>
      <c r="I145" s="28">
        <f>SUM(I125:I144)</f>
        <v>15528.815680202986</v>
      </c>
      <c r="J145" s="26" t="s">
        <v>271</v>
      </c>
      <c r="K145" s="27">
        <f>IF(COUNT(K125:K144), SUM(K125:K144) / COUNT(K125:K144), 0)</f>
        <v>7.4180832782898476E-3</v>
      </c>
      <c r="L145" s="28">
        <f>SUM(L125:L144)</f>
        <v>11868.933245263755</v>
      </c>
      <c r="M145" s="26" t="s">
        <v>271</v>
      </c>
      <c r="N145" s="27">
        <f>IF(COUNT(N125:N144), SUM(N125:N144) / COUNT(N125:N144), 0)</f>
        <v>8.4502251590782892E-3</v>
      </c>
      <c r="O145" s="28">
        <f>SUM(O125:O144)</f>
        <v>13520.360254525265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25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2021-09-18(토) 오전 00:00</v>
      </c>
      <c r="C150" s="313"/>
      <c r="D150" s="272" t="str">
        <f>TEXT($G$1, "[$-ko-KR]yyyy-mm-dd(ddd) ") &amp; "오후 14:00"</f>
        <v>2021-09-18(토) 오후 14:00</v>
      </c>
      <c r="E150" s="273"/>
      <c r="F150" s="274"/>
      <c r="G150" s="272" t="str">
        <f>TEXT($G$1, "[$-ko-KR]yyyy-mm-dd(ddd) ") &amp; "오후 19:00"</f>
        <v>2021-09-18(토) 오후 19:00</v>
      </c>
      <c r="H150" s="273"/>
      <c r="I150" s="274"/>
      <c r="J150" s="272" t="str">
        <f>TEXT($G$1, "[$-ko-KR]yyyy-mm-dd(ddd) ") &amp; "오후 21:00"</f>
        <v>2021-09-18(토) 오후 21:00</v>
      </c>
      <c r="K150" s="273"/>
      <c r="L150" s="274"/>
      <c r="M150" s="272" t="str">
        <f>TEXT($G$1+1, "[$-ko-KR]yyyy-mm-dd(ddd) ") &amp; "오전 00:00"</f>
        <v>2021-09-19(일)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6" t="s">
        <v>58</v>
      </c>
      <c r="H151" s="227" t="s">
        <v>268</v>
      </c>
      <c r="I151" s="22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130</v>
      </c>
      <c r="B152" s="124">
        <v>168</v>
      </c>
      <c r="C152" s="76">
        <v>0</v>
      </c>
      <c r="D152" s="13">
        <v>169</v>
      </c>
      <c r="E152" s="14">
        <f>IF(ISNUMBER(D152), (D152 - $B152) / $B152, "")</f>
        <v>5.9523809523809521E-3</v>
      </c>
      <c r="F152" s="16">
        <f>IF(ISNUMBER(D152), $B172 * E152, "")</f>
        <v>595.23809523809518</v>
      </c>
      <c r="G152" s="29">
        <v>167</v>
      </c>
      <c r="H152" s="14">
        <f>IF(ISNUMBER(G152), (G152 - $B152) / $B152, "")</f>
        <v>-5.9523809523809521E-3</v>
      </c>
      <c r="I152" s="100">
        <f>IF(ISNUMBER(G152), $B172 * H152, "")</f>
        <v>-595.23809523809518</v>
      </c>
      <c r="J152" s="13">
        <v>167</v>
      </c>
      <c r="K152" s="14">
        <f>IF(ISNUMBER(J152), (J152 - $B152) / $B152, "")</f>
        <v>-5.9523809523809521E-3</v>
      </c>
      <c r="L152" s="16">
        <f>IF(ISNUMBER(J152), $B172 * K152, "")</f>
        <v>-595.23809523809518</v>
      </c>
      <c r="M152" s="29">
        <v>167</v>
      </c>
      <c r="N152" s="14">
        <f>IF(ISNUMBER(M152), (M152 - $B152) / $B152, "")</f>
        <v>-5.9523809523809521E-3</v>
      </c>
      <c r="O152" s="16">
        <f>IF(ISNUMBER(M152), $B172 * N152, "")</f>
        <v>-595.23809523809518</v>
      </c>
      <c r="Q152" s="270"/>
      <c r="R152" s="270"/>
      <c r="S152" s="270"/>
    </row>
    <row r="153" spans="1:19" ht="17.25" thickBot="1">
      <c r="A153" s="125" t="s">
        <v>138</v>
      </c>
      <c r="B153" s="126">
        <v>377</v>
      </c>
      <c r="C153" s="77">
        <v>-5.2770448999999997E-3</v>
      </c>
      <c r="D153" s="15">
        <v>377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376</v>
      </c>
      <c r="H153" s="32">
        <f t="shared" ref="H153:H156" si="79">IF(ISNUMBER(G153), (G153 - $B153) / $B153, "")</f>
        <v>-2.6525198938992041E-3</v>
      </c>
      <c r="I153" s="101">
        <f>IF(ISNUMBER(G153), $B172 * H153, "")</f>
        <v>-265.25198938992042</v>
      </c>
      <c r="J153" s="15">
        <v>374</v>
      </c>
      <c r="K153" s="32">
        <f t="shared" ref="K153:K156" si="80">IF(ISNUMBER(J153), (J153 - $B153) / $B153, "")</f>
        <v>-7.9575596816976128E-3</v>
      </c>
      <c r="L153" s="18">
        <f>IF(ISNUMBER(J153), $B172 * K153, "")</f>
        <v>-795.75596816976133</v>
      </c>
      <c r="M153" s="31">
        <v>375</v>
      </c>
      <c r="N153" s="32">
        <f t="shared" ref="N153:N156" si="81">IF(ISNUMBER(M153), (M153 - $B153) / $B153, "")</f>
        <v>-5.3050397877984082E-3</v>
      </c>
      <c r="O153" s="18">
        <f>IF(ISNUMBER(M153), $B172 * N153, "")</f>
        <v>-530.50397877984085</v>
      </c>
      <c r="Q153" s="270"/>
      <c r="R153" s="270"/>
      <c r="S153" s="270"/>
    </row>
    <row r="154" spans="1:19" ht="17.25" thickBot="1">
      <c r="A154" s="125" t="s">
        <v>174</v>
      </c>
      <c r="B154" s="126">
        <v>488</v>
      </c>
      <c r="C154" s="77">
        <v>-6.1099796E-3</v>
      </c>
      <c r="D154" s="15">
        <v>490</v>
      </c>
      <c r="E154" s="32">
        <f t="shared" si="78"/>
        <v>4.0983606557377051E-3</v>
      </c>
      <c r="F154" s="18">
        <f>IF(ISNUMBER(D154), $B172 * E154, "")</f>
        <v>409.8360655737705</v>
      </c>
      <c r="G154" s="31">
        <v>486</v>
      </c>
      <c r="H154" s="32">
        <f t="shared" si="79"/>
        <v>-4.0983606557377051E-3</v>
      </c>
      <c r="I154" s="101">
        <f>IF(ISNUMBER(G154), $B172 * H154, "")</f>
        <v>-409.8360655737705</v>
      </c>
      <c r="J154" s="15">
        <v>485</v>
      </c>
      <c r="K154" s="32">
        <f t="shared" si="80"/>
        <v>-6.1475409836065573E-3</v>
      </c>
      <c r="L154" s="18">
        <f>IF(ISNUMBER(J154), $B172 * K154, "")</f>
        <v>-614.75409836065569</v>
      </c>
      <c r="M154" s="31">
        <v>484</v>
      </c>
      <c r="N154" s="32">
        <f t="shared" si="81"/>
        <v>-8.1967213114754103E-3</v>
      </c>
      <c r="O154" s="18">
        <f>IF(ISNUMBER(M154), $B172 * N154, "")</f>
        <v>-819.67213114754099</v>
      </c>
      <c r="Q154" s="275"/>
      <c r="R154" s="275"/>
      <c r="S154" s="275"/>
    </row>
    <row r="155" spans="1:19" ht="17.25" thickBot="1">
      <c r="A155" s="125" t="s">
        <v>132</v>
      </c>
      <c r="B155" s="126">
        <v>133</v>
      </c>
      <c r="C155" s="77">
        <v>-7.4626865999999998E-3</v>
      </c>
      <c r="D155" s="15">
        <v>134</v>
      </c>
      <c r="E155" s="32">
        <f t="shared" si="78"/>
        <v>7.5187969924812026E-3</v>
      </c>
      <c r="F155" s="18">
        <f>IF(ISNUMBER(D155), $B172 * E155, "")</f>
        <v>751.87969924812023</v>
      </c>
      <c r="G155" s="31">
        <v>132</v>
      </c>
      <c r="H155" s="32">
        <f t="shared" si="79"/>
        <v>-7.5187969924812026E-3</v>
      </c>
      <c r="I155" s="101">
        <f>IF(ISNUMBER(G155), $B172 * H155, "")</f>
        <v>-751.87969924812023</v>
      </c>
      <c r="J155" s="15">
        <v>132</v>
      </c>
      <c r="K155" s="32">
        <f t="shared" si="80"/>
        <v>-7.5187969924812026E-3</v>
      </c>
      <c r="L155" s="18">
        <f>IF(ISNUMBER(J155), $B172 * K155, "")</f>
        <v>-751.87969924812023</v>
      </c>
      <c r="M155" s="31">
        <v>132</v>
      </c>
      <c r="N155" s="32">
        <f t="shared" si="81"/>
        <v>-7.5187969924812026E-3</v>
      </c>
      <c r="O155" s="18">
        <f>IF(ISNUMBER(M155), $B172 * N155, "")</f>
        <v>-751.87969924812023</v>
      </c>
      <c r="Q155" s="275"/>
      <c r="R155" s="275"/>
      <c r="S155" s="275"/>
    </row>
    <row r="156" spans="1:19" ht="17.25" thickBot="1">
      <c r="A156" s="127" t="s">
        <v>238</v>
      </c>
      <c r="B156" s="128">
        <v>158</v>
      </c>
      <c r="C156" s="78">
        <v>-1.2500000000000001E-2</v>
      </c>
      <c r="D156" s="20">
        <v>154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154</v>
      </c>
      <c r="H156" s="21">
        <f t="shared" si="79"/>
        <v>-2.5316455696202531E-2</v>
      </c>
      <c r="I156" s="105">
        <f>IF(ISNUMBER(G156), $B172 * H156, "")</f>
        <v>-2531.6455696202529</v>
      </c>
      <c r="J156" s="20">
        <v>153</v>
      </c>
      <c r="K156" s="21">
        <f t="shared" si="80"/>
        <v>-3.1645569620253167E-2</v>
      </c>
      <c r="L156" s="22">
        <f>IF(ISNUMBER(J156), $B172 * K156, "")</f>
        <v>-3164.5569620253168</v>
      </c>
      <c r="M156" s="30">
        <v>154</v>
      </c>
      <c r="N156" s="21">
        <f t="shared" si="81"/>
        <v>-2.5316455696202531E-2</v>
      </c>
      <c r="O156" s="22">
        <f>IF(ISNUMBER(M156), $B172 * N156, "")</f>
        <v>-2531.6455696202529</v>
      </c>
      <c r="Q156" s="275"/>
      <c r="R156" s="275"/>
      <c r="S156" s="275"/>
    </row>
    <row r="157" spans="1:19" ht="17.25" thickBot="1">
      <c r="A157" s="125" t="s">
        <v>128</v>
      </c>
      <c r="B157" s="129">
        <v>138</v>
      </c>
      <c r="C157" s="80">
        <v>-1.42857143E-2</v>
      </c>
      <c r="D157" s="106">
        <v>140</v>
      </c>
      <c r="E157" s="107">
        <f>IF(ISNUMBER(D157), (D157 - $B157) / $B157, "")</f>
        <v>1.4492753623188406E-2</v>
      </c>
      <c r="F157" s="108">
        <f>IF(ISNUMBER(D157), $B172 * E157, "")</f>
        <v>1449.2753623188405</v>
      </c>
      <c r="G157" s="109">
        <v>138</v>
      </c>
      <c r="H157" s="107">
        <f>IF(ISNUMBER(G157), (G157 - $B157) / $B157, "")</f>
        <v>0</v>
      </c>
      <c r="I157" s="110">
        <f>IF(ISNUMBER(G157), $B172 * H157, "")</f>
        <v>0</v>
      </c>
      <c r="J157" s="106">
        <v>138</v>
      </c>
      <c r="K157" s="107">
        <f>IF(ISNUMBER(J157), (J157 - $B157) / $B157, "")</f>
        <v>0</v>
      </c>
      <c r="L157" s="108">
        <f>IF(ISNUMBER(J157), $B172 * K157, "")</f>
        <v>0</v>
      </c>
      <c r="M157" s="109">
        <v>138</v>
      </c>
      <c r="N157" s="107">
        <f>IF(ISNUMBER(M157), (M157 - $B157) / $B157, "")</f>
        <v>0</v>
      </c>
      <c r="O157" s="108">
        <f>IF(ISNUMBER(M157), $B172 * N157, "")</f>
        <v>0</v>
      </c>
      <c r="Q157" s="275"/>
      <c r="R157" s="275"/>
      <c r="S157" s="275"/>
    </row>
    <row r="158" spans="1:19" ht="17.25" thickBot="1">
      <c r="A158" s="125" t="s">
        <v>194</v>
      </c>
      <c r="B158" s="126">
        <v>134</v>
      </c>
      <c r="C158" s="77">
        <v>-1.47058824E-2</v>
      </c>
      <c r="D158" s="15">
        <v>135</v>
      </c>
      <c r="E158" s="32">
        <f t="shared" ref="E158:E161" si="82">IF(ISNUMBER(D158), (D158 - $B158) / $B158, "")</f>
        <v>7.462686567164179E-3</v>
      </c>
      <c r="F158" s="18">
        <f>IF(ISNUMBER(D158), $B172 * E158, "")</f>
        <v>746.26865671641792</v>
      </c>
      <c r="G158" s="31">
        <v>135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135</v>
      </c>
      <c r="K158" s="32">
        <f t="shared" ref="K158:K161" si="84">IF(ISNUMBER(J158), (J158 - $B158) / $B158, "")</f>
        <v>7.462686567164179E-3</v>
      </c>
      <c r="L158" s="18">
        <f>IF(ISNUMBER(J158), $B172 * K158, "")</f>
        <v>746.26865671641792</v>
      </c>
      <c r="M158" s="31">
        <v>134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75"/>
      <c r="R158" s="275"/>
      <c r="S158" s="275"/>
    </row>
    <row r="159" spans="1:19" ht="17.25" thickBot="1">
      <c r="A159" s="125" t="s">
        <v>86</v>
      </c>
      <c r="B159" s="126">
        <v>400</v>
      </c>
      <c r="C159" s="77">
        <v>-1.47783251E-2</v>
      </c>
      <c r="D159" s="15">
        <v>401</v>
      </c>
      <c r="E159" s="32">
        <f t="shared" si="82"/>
        <v>2.5000000000000001E-3</v>
      </c>
      <c r="F159" s="18">
        <f>IF(ISNUMBER(D159), $B172 * E159, "")</f>
        <v>250</v>
      </c>
      <c r="G159" s="31">
        <v>400</v>
      </c>
      <c r="H159" s="32">
        <f t="shared" si="83"/>
        <v>0</v>
      </c>
      <c r="I159" s="101">
        <f>IF(ISNUMBER(G159), $B172 * H159, "")</f>
        <v>0</v>
      </c>
      <c r="J159" s="15">
        <v>399</v>
      </c>
      <c r="K159" s="32">
        <f t="shared" si="84"/>
        <v>-2.5000000000000001E-3</v>
      </c>
      <c r="L159" s="18">
        <f>IF(ISNUMBER(J159), $B172 * K159, "")</f>
        <v>-250</v>
      </c>
      <c r="M159" s="31">
        <v>398</v>
      </c>
      <c r="N159" s="32">
        <f t="shared" si="85"/>
        <v>-5.0000000000000001E-3</v>
      </c>
      <c r="O159" s="18">
        <f>IF(ISNUMBER(M159), $B172 * N159, "")</f>
        <v>-500</v>
      </c>
      <c r="Q159" s="275"/>
      <c r="R159" s="275"/>
      <c r="S159" s="275"/>
    </row>
    <row r="160" spans="1:19" ht="17.25" thickBot="1">
      <c r="A160" s="125" t="s">
        <v>80</v>
      </c>
      <c r="B160" s="126">
        <v>916</v>
      </c>
      <c r="C160" s="77">
        <v>-1.61117078E-2</v>
      </c>
      <c r="D160" s="15">
        <v>929</v>
      </c>
      <c r="E160" s="32">
        <f t="shared" si="82"/>
        <v>1.4192139737991267E-2</v>
      </c>
      <c r="F160" s="18">
        <f>IF(ISNUMBER(D160), $B172 * E160, "")</f>
        <v>1419.2139737991267</v>
      </c>
      <c r="G160" s="31">
        <v>924</v>
      </c>
      <c r="H160" s="32">
        <f t="shared" si="83"/>
        <v>8.7336244541484712E-3</v>
      </c>
      <c r="I160" s="101">
        <f>IF(ISNUMBER(G160), $B172 * H160, "")</f>
        <v>873.36244541484712</v>
      </c>
      <c r="J160" s="15">
        <v>924</v>
      </c>
      <c r="K160" s="32">
        <f t="shared" si="84"/>
        <v>8.7336244541484712E-3</v>
      </c>
      <c r="L160" s="18">
        <f>IF(ISNUMBER(J160), $B172 * K160, "")</f>
        <v>873.36244541484712</v>
      </c>
      <c r="M160" s="31">
        <v>925</v>
      </c>
      <c r="N160" s="32">
        <f t="shared" si="85"/>
        <v>9.8253275109170309E-3</v>
      </c>
      <c r="O160" s="18">
        <f>IF(ISNUMBER(M160), $B172 * N160, "")</f>
        <v>982.53275109170306</v>
      </c>
      <c r="Q160" s="33"/>
      <c r="R160" s="33"/>
    </row>
    <row r="161" spans="1:19" ht="17.25" thickBot="1">
      <c r="A161" s="130" t="s">
        <v>144</v>
      </c>
      <c r="B161" s="131">
        <v>117</v>
      </c>
      <c r="C161" s="79">
        <v>-1.6806722699999999E-2</v>
      </c>
      <c r="D161" s="24">
        <v>119</v>
      </c>
      <c r="E161" s="25">
        <f t="shared" si="82"/>
        <v>1.7094017094017096E-2</v>
      </c>
      <c r="F161" s="104">
        <f>IF(ISNUMBER(D161), $B172 * E161, "")</f>
        <v>1709.4017094017095</v>
      </c>
      <c r="G161" s="102">
        <v>118</v>
      </c>
      <c r="H161" s="25">
        <f t="shared" si="83"/>
        <v>8.5470085470085479E-3</v>
      </c>
      <c r="I161" s="103">
        <f>IF(ISNUMBER(G161), $B172 * H161, "")</f>
        <v>854.70085470085473</v>
      </c>
      <c r="J161" s="24">
        <v>118</v>
      </c>
      <c r="K161" s="25">
        <f t="shared" si="84"/>
        <v>8.5470085470085479E-3</v>
      </c>
      <c r="L161" s="104">
        <f>IF(ISNUMBER(J161), $B172 * K161, "")</f>
        <v>854.70085470085473</v>
      </c>
      <c r="M161" s="102">
        <v>117</v>
      </c>
      <c r="N161" s="25">
        <f t="shared" si="85"/>
        <v>0</v>
      </c>
      <c r="O161" s="104">
        <f>IF(ISNUMBER(M161), $B172 * N161, "")</f>
        <v>0</v>
      </c>
      <c r="Q161" s="284"/>
      <c r="R161" s="285"/>
      <c r="S161" s="286"/>
    </row>
    <row r="162" spans="1:19">
      <c r="A162" s="123" t="s">
        <v>162</v>
      </c>
      <c r="B162" s="124">
        <v>116</v>
      </c>
      <c r="C162" s="76">
        <v>-1.6949152499999998E-2</v>
      </c>
      <c r="D162" s="13">
        <v>116</v>
      </c>
      <c r="E162" s="14">
        <f>IF(ISNUMBER(D162), (D162 - $B162) / $B162, "")</f>
        <v>0</v>
      </c>
      <c r="F162" s="16">
        <f>IF(ISNUMBER(D162), $B172 * E162, "")</f>
        <v>0</v>
      </c>
      <c r="G162" s="29">
        <v>115</v>
      </c>
      <c r="H162" s="14">
        <f>IF(ISNUMBER(G162), (G162 - $B162) / $B162, "")</f>
        <v>-8.6206896551724137E-3</v>
      </c>
      <c r="I162" s="100">
        <f>IF(ISNUMBER(G162), $B172 * H162, "")</f>
        <v>-862.06896551724139</v>
      </c>
      <c r="J162" s="13">
        <v>114</v>
      </c>
      <c r="K162" s="14">
        <f>IF(ISNUMBER(J162), (J162 - $B162) / $B162, "")</f>
        <v>-1.7241379310344827E-2</v>
      </c>
      <c r="L162" s="16">
        <f>IF(ISNUMBER(J162), $B172 * K162, "")</f>
        <v>-1724.1379310344828</v>
      </c>
      <c r="M162" s="29">
        <v>114</v>
      </c>
      <c r="N162" s="14">
        <f>IF(ISNUMBER(M162), (M162 - $B162) / $B162, "")</f>
        <v>-1.7241379310344827E-2</v>
      </c>
      <c r="O162" s="16">
        <f>IF(ISNUMBER(M162), $B172 * N162, "")</f>
        <v>-1724.1379310344828</v>
      </c>
      <c r="Q162" s="287"/>
      <c r="R162" s="288"/>
      <c r="S162" s="289"/>
    </row>
    <row r="163" spans="1:19" ht="17.25" thickBot="1">
      <c r="A163" s="125" t="s">
        <v>51</v>
      </c>
      <c r="B163" s="126">
        <v>389</v>
      </c>
      <c r="C163" s="77">
        <v>-2.0151133500000001E-2</v>
      </c>
      <c r="D163" s="15">
        <v>394</v>
      </c>
      <c r="E163" s="32">
        <f t="shared" ref="E163:E166" si="86">IF(ISNUMBER(D163), (D163 - $B163) / $B163, "")</f>
        <v>1.2853470437017995E-2</v>
      </c>
      <c r="F163" s="18">
        <f>IF(ISNUMBER(D163), $B172 * E163, "")</f>
        <v>1285.3470437017995</v>
      </c>
      <c r="G163" s="31">
        <v>394</v>
      </c>
      <c r="H163" s="32">
        <f t="shared" ref="H163:H166" si="87">IF(ISNUMBER(G163), (G163 - $B163) / $B163, "")</f>
        <v>1.2853470437017995E-2</v>
      </c>
      <c r="I163" s="101">
        <f>IF(ISNUMBER(G163), $B172 * H163, "")</f>
        <v>1285.3470437017995</v>
      </c>
      <c r="J163" s="15">
        <v>391</v>
      </c>
      <c r="K163" s="32">
        <f t="shared" ref="K163:K166" si="88">IF(ISNUMBER(J163), (J163 - $B163) / $B163, "")</f>
        <v>5.1413881748071976E-3</v>
      </c>
      <c r="L163" s="18">
        <f>IF(ISNUMBER(J163), $B172 * K163, "")</f>
        <v>514.13881748071981</v>
      </c>
      <c r="M163" s="31">
        <v>394</v>
      </c>
      <c r="N163" s="32">
        <f t="shared" ref="N163:N166" si="89">IF(ISNUMBER(M163), (M163 - $B163) / $B163, "")</f>
        <v>1.2853470437017995E-2</v>
      </c>
      <c r="O163" s="18">
        <f>IF(ISNUMBER(M163), $B172 * N163, "")</f>
        <v>1285.3470437017995</v>
      </c>
      <c r="Q163" s="290"/>
      <c r="R163" s="291"/>
      <c r="S163" s="292"/>
    </row>
    <row r="164" spans="1:19" ht="17.25" thickBot="1">
      <c r="A164" s="125" t="s">
        <v>118</v>
      </c>
      <c r="B164" s="126">
        <v>225</v>
      </c>
      <c r="C164" s="77">
        <v>-2.1739130400000001E-2</v>
      </c>
      <c r="D164" s="15">
        <v>223</v>
      </c>
      <c r="E164" s="32">
        <f t="shared" si="86"/>
        <v>-8.8888888888888889E-3</v>
      </c>
      <c r="F164" s="18">
        <f>IF(ISNUMBER(D164), $B172 * E164, "")</f>
        <v>-888.88888888888891</v>
      </c>
      <c r="G164" s="31">
        <v>221</v>
      </c>
      <c r="H164" s="32">
        <f t="shared" si="87"/>
        <v>-1.7777777777777778E-2</v>
      </c>
      <c r="I164" s="101">
        <f>IF(ISNUMBER(G164), $B172 * H164, "")</f>
        <v>-1777.7777777777778</v>
      </c>
      <c r="J164" s="15">
        <v>219</v>
      </c>
      <c r="K164" s="32">
        <f t="shared" si="88"/>
        <v>-2.6666666666666668E-2</v>
      </c>
      <c r="L164" s="18">
        <f>IF(ISNUMBER(J164), $B172 * K164, "")</f>
        <v>-2666.666666666667</v>
      </c>
      <c r="M164" s="31">
        <v>217</v>
      </c>
      <c r="N164" s="32">
        <f t="shared" si="89"/>
        <v>-3.5555555555555556E-2</v>
      </c>
      <c r="O164" s="18">
        <f>IF(ISNUMBER(M164), $B172 * N164, "")</f>
        <v>-3555.5555555555557</v>
      </c>
      <c r="Q164" s="275"/>
      <c r="R164" s="275"/>
      <c r="S164" s="275"/>
    </row>
    <row r="165" spans="1:19" ht="17.25" thickBot="1">
      <c r="A165" s="125" t="s">
        <v>57</v>
      </c>
      <c r="B165" s="126">
        <v>224</v>
      </c>
      <c r="C165" s="77">
        <v>-2.18340611E-2</v>
      </c>
      <c r="D165" s="15">
        <v>224</v>
      </c>
      <c r="E165" s="32">
        <f t="shared" si="86"/>
        <v>0</v>
      </c>
      <c r="F165" s="18">
        <f>IF(ISNUMBER(D165), $B172 * E165, "")</f>
        <v>0</v>
      </c>
      <c r="G165" s="31">
        <v>224</v>
      </c>
      <c r="H165" s="32">
        <f t="shared" si="87"/>
        <v>0</v>
      </c>
      <c r="I165" s="101">
        <f>IF(ISNUMBER(G165), $B172 * H165, "")</f>
        <v>0</v>
      </c>
      <c r="J165" s="15">
        <v>223</v>
      </c>
      <c r="K165" s="32">
        <f t="shared" si="88"/>
        <v>-4.464285714285714E-3</v>
      </c>
      <c r="L165" s="18">
        <f>IF(ISNUMBER(J165), $B172 * K165, "")</f>
        <v>-446.42857142857139</v>
      </c>
      <c r="M165" s="31">
        <v>224</v>
      </c>
      <c r="N165" s="32">
        <f t="shared" si="89"/>
        <v>0</v>
      </c>
      <c r="O165" s="18">
        <f>IF(ISNUMBER(M165), $B172 * N165, "")</f>
        <v>0</v>
      </c>
      <c r="Q165" s="270"/>
      <c r="R165" s="270"/>
      <c r="S165" s="270"/>
    </row>
    <row r="166" spans="1:19" ht="17.25" thickBot="1">
      <c r="A166" s="127" t="s">
        <v>114</v>
      </c>
      <c r="B166" s="128">
        <v>947</v>
      </c>
      <c r="C166" s="78">
        <v>-3.85786802E-2</v>
      </c>
      <c r="D166" s="20">
        <v>944</v>
      </c>
      <c r="E166" s="21">
        <f t="shared" si="86"/>
        <v>-3.1678986272439284E-3</v>
      </c>
      <c r="F166" s="22">
        <f>IF(ISNUMBER(D166), $B172 * E166, "")</f>
        <v>-316.78986272439283</v>
      </c>
      <c r="G166" s="30">
        <v>940</v>
      </c>
      <c r="H166" s="21">
        <f t="shared" si="87"/>
        <v>-7.3917634635691657E-3</v>
      </c>
      <c r="I166" s="105">
        <f>IF(ISNUMBER(G166), $B172 * H166, "")</f>
        <v>-739.17634635691661</v>
      </c>
      <c r="J166" s="20">
        <v>938</v>
      </c>
      <c r="K166" s="21">
        <f t="shared" si="88"/>
        <v>-9.5036958817317843E-3</v>
      </c>
      <c r="L166" s="22">
        <f>IF(ISNUMBER(J166), $B172 * K166, "")</f>
        <v>-950.36958817317839</v>
      </c>
      <c r="M166" s="30">
        <v>940</v>
      </c>
      <c r="N166" s="21">
        <f t="shared" si="89"/>
        <v>-7.3917634635691657E-3</v>
      </c>
      <c r="O166" s="22">
        <f>IF(ISNUMBER(M166), $B172 * N166, "")</f>
        <v>-739.17634635691661</v>
      </c>
      <c r="Q166" s="270"/>
      <c r="R166" s="270"/>
      <c r="S166" s="270"/>
    </row>
    <row r="167" spans="1:19" ht="17.25" thickBot="1">
      <c r="A167" s="125" t="s">
        <v>250</v>
      </c>
      <c r="B167" s="129">
        <v>109</v>
      </c>
      <c r="C167" s="80">
        <v>-6.8376068400000004E-2</v>
      </c>
      <c r="D167" s="106">
        <v>111</v>
      </c>
      <c r="E167" s="107">
        <f>IF(ISNUMBER(D167), (D167 - $B167) / $B167, "")</f>
        <v>1.834862385321101E-2</v>
      </c>
      <c r="F167" s="108">
        <f>IF(ISNUMBER(D167), $B172 * E167, "")</f>
        <v>1834.8623853211011</v>
      </c>
      <c r="G167" s="109">
        <v>110</v>
      </c>
      <c r="H167" s="107">
        <f>IF(ISNUMBER(G167), (G167 - $B167) / $B167, "")</f>
        <v>9.1743119266055051E-3</v>
      </c>
      <c r="I167" s="110">
        <f>IF(ISNUMBER(G167), $B172 * H167, "")</f>
        <v>917.43119266055055</v>
      </c>
      <c r="J167" s="106">
        <v>110</v>
      </c>
      <c r="K167" s="107">
        <f>IF(ISNUMBER(J167), (J167 - $B167) / $B167, "")</f>
        <v>9.1743119266055051E-3</v>
      </c>
      <c r="L167" s="108">
        <f>IF(ISNUMBER(J167), $B172 * K167, "")</f>
        <v>917.43119266055055</v>
      </c>
      <c r="M167" s="109">
        <v>110</v>
      </c>
      <c r="N167" s="107">
        <f>IF(ISNUMBER(M167), (M167 - $B167) / $B167, "")</f>
        <v>9.1743119266055051E-3</v>
      </c>
      <c r="O167" s="108">
        <f>IF(ISNUMBER(M167), $B172 * N167, "")</f>
        <v>917.43119266055055</v>
      </c>
      <c r="Q167" s="275"/>
      <c r="R167" s="275"/>
      <c r="S167" s="275"/>
    </row>
    <row r="168" spans="1:19" ht="17.25" thickBot="1">
      <c r="A168" s="125" t="s">
        <v>192</v>
      </c>
      <c r="B168" s="126">
        <v>380</v>
      </c>
      <c r="C168" s="77">
        <v>-7.0904645500000002E-2</v>
      </c>
      <c r="D168" s="15">
        <v>396</v>
      </c>
      <c r="E168" s="32">
        <f t="shared" ref="E168:E171" si="90">IF(ISNUMBER(D168), (D168 - $B168) / $B168, "")</f>
        <v>4.2105263157894736E-2</v>
      </c>
      <c r="F168" s="18">
        <f>IF(ISNUMBER(D168), $B172 * E168, "")</f>
        <v>4210.5263157894733</v>
      </c>
      <c r="G168" s="31">
        <v>397</v>
      </c>
      <c r="H168" s="32">
        <f t="shared" ref="H168:H171" si="91">IF(ISNUMBER(G168), (G168 - $B168) / $B168, "")</f>
        <v>4.4736842105263158E-2</v>
      </c>
      <c r="I168" s="101">
        <f>IF(ISNUMBER(G168), $B172 * H168, "")</f>
        <v>4473.6842105263158</v>
      </c>
      <c r="J168" s="15">
        <v>395</v>
      </c>
      <c r="K168" s="32">
        <f t="shared" ref="K168:K171" si="92">IF(ISNUMBER(J168), (J168 - $B168) / $B168, "")</f>
        <v>3.9473684210526314E-2</v>
      </c>
      <c r="L168" s="18">
        <f>IF(ISNUMBER(J168), $B172 * K168, "")</f>
        <v>3947.3684210526312</v>
      </c>
      <c r="M168" s="31">
        <v>394</v>
      </c>
      <c r="N168" s="32">
        <f t="shared" ref="N168:N171" si="93">IF(ISNUMBER(M168), (M168 - $B168) / $B168, "")</f>
        <v>3.6842105263157891E-2</v>
      </c>
      <c r="O168" s="18">
        <f>IF(ISNUMBER(M168), $B172 * N168, "")</f>
        <v>3684.2105263157891</v>
      </c>
      <c r="Q168" s="275"/>
      <c r="R168" s="275"/>
      <c r="S168" s="275"/>
    </row>
    <row r="169" spans="1:19" ht="17.25" thickBot="1">
      <c r="A169" s="125" t="s">
        <v>152</v>
      </c>
      <c r="B169" s="126">
        <v>129</v>
      </c>
      <c r="C169" s="77">
        <v>-7.1942445999999993E-2</v>
      </c>
      <c r="D169" s="15">
        <v>131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129</v>
      </c>
      <c r="H169" s="32">
        <f t="shared" si="91"/>
        <v>0</v>
      </c>
      <c r="I169" s="101">
        <f>IF(ISNUMBER(G169), $B172 * H169, "")</f>
        <v>0</v>
      </c>
      <c r="J169" s="15">
        <v>129</v>
      </c>
      <c r="K169" s="32">
        <f t="shared" si="92"/>
        <v>0</v>
      </c>
      <c r="L169" s="18">
        <f>IF(ISNUMBER(J169), $B172 * K169, "")</f>
        <v>0</v>
      </c>
      <c r="M169" s="31">
        <v>129</v>
      </c>
      <c r="N169" s="32">
        <f t="shared" si="93"/>
        <v>0</v>
      </c>
      <c r="O169" s="18">
        <f>IF(ISNUMBER(M169), $B172 * N169, "")</f>
        <v>0</v>
      </c>
      <c r="Q169" s="275"/>
      <c r="R169" s="275"/>
      <c r="S169" s="275"/>
    </row>
    <row r="170" spans="1:19">
      <c r="A170" s="125" t="s">
        <v>254</v>
      </c>
      <c r="B170" s="126">
        <v>457</v>
      </c>
      <c r="C170" s="77">
        <v>-7.4898785400000001E-2</v>
      </c>
      <c r="D170" s="15">
        <v>462</v>
      </c>
      <c r="E170" s="32">
        <f t="shared" si="90"/>
        <v>1.0940919037199124E-2</v>
      </c>
      <c r="F170" s="18">
        <f>IF(ISNUMBER(D170), $B172 * E170, "")</f>
        <v>1094.0919037199124</v>
      </c>
      <c r="G170" s="31">
        <v>457</v>
      </c>
      <c r="H170" s="32">
        <f t="shared" si="91"/>
        <v>0</v>
      </c>
      <c r="I170" s="101">
        <f>IF(ISNUMBER(G170), $B172 * H170, "")</f>
        <v>0</v>
      </c>
      <c r="J170" s="15">
        <v>454</v>
      </c>
      <c r="K170" s="32">
        <f t="shared" si="92"/>
        <v>-6.5645514223194746E-3</v>
      </c>
      <c r="L170" s="18">
        <f>IF(ISNUMBER(J170), $B172 * K170, "")</f>
        <v>-656.45514223194743</v>
      </c>
      <c r="M170" s="31">
        <v>454</v>
      </c>
      <c r="N170" s="32">
        <f t="shared" si="93"/>
        <v>-6.5645514223194746E-3</v>
      </c>
      <c r="O170" s="18">
        <f>IF(ISNUMBER(M170), $B172 * N170, "")</f>
        <v>-656.45514223194743</v>
      </c>
      <c r="Q170" s="297"/>
      <c r="R170" s="298"/>
      <c r="S170" s="299"/>
    </row>
    <row r="171" spans="1:19" ht="17.25" thickBot="1">
      <c r="A171" s="130" t="s">
        <v>54</v>
      </c>
      <c r="B171" s="131">
        <v>526</v>
      </c>
      <c r="C171" s="79">
        <v>-8.0419580399999996E-2</v>
      </c>
      <c r="D171" s="24">
        <v>529</v>
      </c>
      <c r="E171" s="25">
        <f t="shared" si="90"/>
        <v>5.7034220532319393E-3</v>
      </c>
      <c r="F171" s="104">
        <f>IF(ISNUMBER(D171), $B172 * E171, "")</f>
        <v>570.34220532319398</v>
      </c>
      <c r="G171" s="102">
        <v>526</v>
      </c>
      <c r="H171" s="25">
        <f t="shared" si="91"/>
        <v>0</v>
      </c>
      <c r="I171" s="103">
        <f>IF(ISNUMBER(G171), $B172 * H171, "")</f>
        <v>0</v>
      </c>
      <c r="J171" s="24">
        <v>526</v>
      </c>
      <c r="K171" s="25">
        <f t="shared" si="92"/>
        <v>0</v>
      </c>
      <c r="L171" s="104">
        <f>IF(ISNUMBER(J171), $B172 * K171, "")</f>
        <v>0</v>
      </c>
      <c r="M171" s="102">
        <v>536</v>
      </c>
      <c r="N171" s="25">
        <f t="shared" si="93"/>
        <v>1.9011406844106463E-2</v>
      </c>
      <c r="O171" s="104">
        <f>IF(ISNUMBER(M171), $B172 * N171, "")</f>
        <v>1901.1406844106464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7.0696733459086249E-3</v>
      </c>
      <c r="F172" s="28">
        <f>SUM(F152:F171)</f>
        <v>14139.346691817251</v>
      </c>
      <c r="G172" s="26" t="s">
        <v>271</v>
      </c>
      <c r="H172" s="27">
        <f>IF(COUNT(H152:H171), SUM(H152:H171) / COUNT(H152:H171), 0)</f>
        <v>6.0895994749934554E-4</v>
      </c>
      <c r="I172" s="28">
        <f>SUM(I152:I171)</f>
        <v>1217.9198949986903</v>
      </c>
      <c r="J172" s="26" t="s">
        <v>271</v>
      </c>
      <c r="K172" s="27">
        <f>IF(COUNT(K152:K171), SUM(K152:K171) / COUNT(K152:K171), 0)</f>
        <v>-2.3814861672753875E-3</v>
      </c>
      <c r="L172" s="28">
        <f>SUM(L152:L171)</f>
        <v>-4762.9723345507755</v>
      </c>
      <c r="M172" s="26" t="s">
        <v>271</v>
      </c>
      <c r="N172" s="27">
        <f>IF(COUNT(N152:N171), SUM(N152:N171) / COUNT(N152:N171), 0)</f>
        <v>-1.8168011255161307E-3</v>
      </c>
      <c r="O172" s="28">
        <f>SUM(O152:O171)</f>
        <v>-3633.6022510322641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25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2021-09-18(토) 오전 00:00</v>
      </c>
      <c r="C177" s="313"/>
      <c r="D177" s="272" t="str">
        <f>TEXT($G$1, "[$-ko-KR]yyyy-mm-dd(ddd) ") &amp; "오후 14:00"</f>
        <v>2021-09-18(토) 오후 14:00</v>
      </c>
      <c r="E177" s="273"/>
      <c r="F177" s="274"/>
      <c r="G177" s="272" t="str">
        <f>TEXT($G$1, "[$-ko-KR]yyyy-mm-dd(ddd) ") &amp; "오후 19:00"</f>
        <v>2021-09-18(토) 오후 19:00</v>
      </c>
      <c r="H177" s="273"/>
      <c r="I177" s="274"/>
      <c r="J177" s="272" t="str">
        <f>TEXT($G$1, "[$-ko-KR]yyyy-mm-dd(ddd) ") &amp; "오후 21:00"</f>
        <v>2021-09-18(토) 오후 21:00</v>
      </c>
      <c r="K177" s="273"/>
      <c r="L177" s="274"/>
      <c r="M177" s="272" t="str">
        <f>TEXT($G$1+1, "[$-ko-KR]yyyy-mm-dd(ddd) ") &amp; "오전 00:00"</f>
        <v>2021-09-19(일)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6" t="s">
        <v>58</v>
      </c>
      <c r="H178" s="227" t="s">
        <v>268</v>
      </c>
      <c r="I178" s="22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244</v>
      </c>
      <c r="B179" s="124">
        <v>2210</v>
      </c>
      <c r="C179" s="76">
        <v>-3.07017544E-2</v>
      </c>
      <c r="D179" s="13">
        <v>2430</v>
      </c>
      <c r="E179" s="14">
        <f>IF(ISNUMBER(D179), (D179 - $B179) / $B179, "")</f>
        <v>9.9547511312217188E-2</v>
      </c>
      <c r="F179" s="16">
        <f>IF(ISNUMBER(D179), $B199 * E179, "")</f>
        <v>9954.7511312217193</v>
      </c>
      <c r="G179" s="29">
        <v>2420</v>
      </c>
      <c r="H179" s="14">
        <f>IF(ISNUMBER(G179), (G179 - $B179) / $B179, "")</f>
        <v>9.5022624434389136E-2</v>
      </c>
      <c r="I179" s="100">
        <f>IF(ISNUMBER(G179), $B199 * H179, "")</f>
        <v>9502.2624434389127</v>
      </c>
      <c r="J179" s="13">
        <v>2385</v>
      </c>
      <c r="K179" s="14">
        <f>IF(ISNUMBER(J179), (J179 - $B179) / $B179, "")</f>
        <v>7.9185520361990946E-2</v>
      </c>
      <c r="L179" s="16">
        <f>IF(ISNUMBER(J179), $B199 * K179, "")</f>
        <v>7918.5520361990948</v>
      </c>
      <c r="M179" s="29">
        <v>2390</v>
      </c>
      <c r="N179" s="14">
        <f>IF(ISNUMBER(M179), (M179 - $B179) / $B179, "")</f>
        <v>8.1447963800904979E-2</v>
      </c>
      <c r="O179" s="16">
        <f>IF(ISNUMBER(M179), $B199 * N179, "")</f>
        <v>8144.7963800904981</v>
      </c>
      <c r="Q179" s="270"/>
      <c r="R179" s="270"/>
      <c r="S179" s="270"/>
    </row>
    <row r="180" spans="1:19" ht="17.25" thickBot="1">
      <c r="A180" s="125" t="s">
        <v>134</v>
      </c>
      <c r="B180" s="126">
        <v>41150</v>
      </c>
      <c r="C180" s="77">
        <v>-3.3583842199999998E-2</v>
      </c>
      <c r="D180" s="15">
        <v>42560</v>
      </c>
      <c r="E180" s="32">
        <f t="shared" ref="E180:E183" si="94">IF(ISNUMBER(D180), (D180 - $B180) / $B180, "")</f>
        <v>3.4264884568651274E-2</v>
      </c>
      <c r="F180" s="18">
        <f>IF(ISNUMBER(D180), $B199 * E180, "")</f>
        <v>3426.4884568651273</v>
      </c>
      <c r="G180" s="31">
        <v>42040</v>
      </c>
      <c r="H180" s="32">
        <f t="shared" ref="H180:H183" si="95">IF(ISNUMBER(G180), (G180 - $B180) / $B180, "")</f>
        <v>2.1628189550425274E-2</v>
      </c>
      <c r="I180" s="101">
        <f>IF(ISNUMBER(G180), $B199 * H180, "")</f>
        <v>2162.8189550425273</v>
      </c>
      <c r="J180" s="15">
        <v>42300</v>
      </c>
      <c r="K180" s="32">
        <f t="shared" ref="K180:K183" si="96">IF(ISNUMBER(J180), (J180 - $B180) / $B180, "")</f>
        <v>2.7946537059538274E-2</v>
      </c>
      <c r="L180" s="18">
        <f>IF(ISNUMBER(J180), $B199 * K180, "")</f>
        <v>2794.6537059538273</v>
      </c>
      <c r="M180" s="31">
        <v>42730</v>
      </c>
      <c r="N180" s="32">
        <f t="shared" ref="N180:N183" si="97">IF(ISNUMBER(M180), (M180 - $B180) / $B180, "")</f>
        <v>3.839611178614824E-2</v>
      </c>
      <c r="O180" s="18">
        <f>IF(ISNUMBER(M180), $B199 * N180, "")</f>
        <v>3839.611178614824</v>
      </c>
      <c r="Q180" s="270"/>
      <c r="R180" s="270"/>
      <c r="S180" s="270"/>
    </row>
    <row r="181" spans="1:19" ht="17.25" thickBot="1">
      <c r="A181" s="125" t="s">
        <v>76</v>
      </c>
      <c r="B181" s="126">
        <v>34460</v>
      </c>
      <c r="C181" s="77">
        <v>-3.6083916100000002E-2</v>
      </c>
      <c r="D181" s="15">
        <v>34970</v>
      </c>
      <c r="E181" s="32">
        <f t="shared" si="94"/>
        <v>1.4799767846778875E-2</v>
      </c>
      <c r="F181" s="18">
        <f>IF(ISNUMBER(D181), $B199 * E181, "")</f>
        <v>1479.9767846778875</v>
      </c>
      <c r="G181" s="31">
        <v>35290</v>
      </c>
      <c r="H181" s="32">
        <f t="shared" si="95"/>
        <v>2.40858966918166E-2</v>
      </c>
      <c r="I181" s="101">
        <f>IF(ISNUMBER(G181), $B199 * H181, "")</f>
        <v>2408.5896691816602</v>
      </c>
      <c r="J181" s="15">
        <v>35070</v>
      </c>
      <c r="K181" s="32">
        <f t="shared" si="96"/>
        <v>1.7701683110853163E-2</v>
      </c>
      <c r="L181" s="18">
        <f>IF(ISNUMBER(J181), $B199 * K181, "")</f>
        <v>1770.1683110853162</v>
      </c>
      <c r="M181" s="31">
        <v>34900</v>
      </c>
      <c r="N181" s="32">
        <f t="shared" si="97"/>
        <v>1.2768427161926872E-2</v>
      </c>
      <c r="O181" s="18">
        <f>IF(ISNUMBER(M181), $B199 * N181, "")</f>
        <v>1276.8427161926872</v>
      </c>
      <c r="Q181" s="275"/>
      <c r="R181" s="275"/>
      <c r="S181" s="275"/>
    </row>
    <row r="182" spans="1:19" ht="17.25" thickBot="1">
      <c r="A182" s="125" t="s">
        <v>69</v>
      </c>
      <c r="B182" s="126">
        <v>11840</v>
      </c>
      <c r="C182" s="77">
        <v>-3.6615134299999998E-2</v>
      </c>
      <c r="D182" s="15">
        <v>12260</v>
      </c>
      <c r="E182" s="32">
        <f t="shared" si="94"/>
        <v>3.5472972972972971E-2</v>
      </c>
      <c r="F182" s="18">
        <f>IF(ISNUMBER(D182), $B199 * E182, "")</f>
        <v>3547.2972972972971</v>
      </c>
      <c r="G182" s="31">
        <v>12690</v>
      </c>
      <c r="H182" s="32">
        <f t="shared" si="95"/>
        <v>7.1790540540540543E-2</v>
      </c>
      <c r="I182" s="101">
        <f>IF(ISNUMBER(G182), $B199 * H182, "")</f>
        <v>7179.0540540540542</v>
      </c>
      <c r="J182" s="15">
        <v>12630</v>
      </c>
      <c r="K182" s="32">
        <f t="shared" si="96"/>
        <v>6.6722972972972971E-2</v>
      </c>
      <c r="L182" s="18">
        <f>IF(ISNUMBER(J182), $B199 * K182, "")</f>
        <v>6672.2972972972975</v>
      </c>
      <c r="M182" s="31">
        <v>12510</v>
      </c>
      <c r="N182" s="32">
        <f t="shared" si="97"/>
        <v>5.6587837837837836E-2</v>
      </c>
      <c r="O182" s="18">
        <f>IF(ISNUMBER(M182), $B199 * N182, "")</f>
        <v>5658.7837837837833</v>
      </c>
      <c r="Q182" s="275"/>
      <c r="R182" s="275"/>
      <c r="S182" s="275"/>
    </row>
    <row r="183" spans="1:19" ht="17.25" thickBot="1">
      <c r="A183" s="127" t="s">
        <v>114</v>
      </c>
      <c r="B183" s="128">
        <v>947</v>
      </c>
      <c r="C183" s="78">
        <v>-3.85786802E-2</v>
      </c>
      <c r="D183" s="20">
        <v>944</v>
      </c>
      <c r="E183" s="21">
        <f t="shared" si="94"/>
        <v>-3.1678986272439284E-3</v>
      </c>
      <c r="F183" s="22">
        <f>IF(ISNUMBER(D183), $B199 * E183, "")</f>
        <v>-316.78986272439283</v>
      </c>
      <c r="G183" s="30">
        <v>940</v>
      </c>
      <c r="H183" s="21">
        <f t="shared" si="95"/>
        <v>-7.3917634635691657E-3</v>
      </c>
      <c r="I183" s="105">
        <f>IF(ISNUMBER(G183), $B199 * H183, "")</f>
        <v>-739.17634635691661</v>
      </c>
      <c r="J183" s="20">
        <v>938</v>
      </c>
      <c r="K183" s="21">
        <f t="shared" si="96"/>
        <v>-9.5036958817317843E-3</v>
      </c>
      <c r="L183" s="22">
        <f>IF(ISNUMBER(J183), $B199 * K183, "")</f>
        <v>-950.36958817317839</v>
      </c>
      <c r="M183" s="30">
        <v>940</v>
      </c>
      <c r="N183" s="21">
        <f t="shared" si="97"/>
        <v>-7.3917634635691657E-3</v>
      </c>
      <c r="O183" s="22">
        <f>IF(ISNUMBER(M183), $B199 * N183, "")</f>
        <v>-739.17634635691661</v>
      </c>
      <c r="Q183" s="275"/>
      <c r="R183" s="275"/>
      <c r="S183" s="275"/>
    </row>
    <row r="184" spans="1:19" ht="17.25" thickBot="1">
      <c r="A184" s="125" t="s">
        <v>104</v>
      </c>
      <c r="B184" s="129">
        <v>1320</v>
      </c>
      <c r="C184" s="80">
        <v>-0.04</v>
      </c>
      <c r="D184" s="106">
        <v>1335</v>
      </c>
      <c r="E184" s="107">
        <f>IF(ISNUMBER(D184), (D184 - $B184) / $B184, "")</f>
        <v>1.1363636363636364E-2</v>
      </c>
      <c r="F184" s="108">
        <f>IF(ISNUMBER(D184), $B199 * E184, "")</f>
        <v>1136.3636363636365</v>
      </c>
      <c r="G184" s="109">
        <v>1330</v>
      </c>
      <c r="H184" s="107">
        <f>IF(ISNUMBER(G184), (G184 - $B184) / $B184, "")</f>
        <v>7.575757575757576E-3</v>
      </c>
      <c r="I184" s="110">
        <f>IF(ISNUMBER(G184), $B199 * H184, "")</f>
        <v>757.57575757575762</v>
      </c>
      <c r="J184" s="106">
        <v>1330</v>
      </c>
      <c r="K184" s="107">
        <f>IF(ISNUMBER(J184), (J184 - $B184) / $B184, "")</f>
        <v>7.575757575757576E-3</v>
      </c>
      <c r="L184" s="108">
        <f>IF(ISNUMBER(J184), $B199 * K184, "")</f>
        <v>757.57575757575762</v>
      </c>
      <c r="M184" s="109">
        <v>1360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75"/>
      <c r="R184" s="275"/>
      <c r="S184" s="275"/>
    </row>
    <row r="185" spans="1:19" ht="17.25" thickBot="1">
      <c r="A185" s="125" t="s">
        <v>65</v>
      </c>
      <c r="B185" s="126">
        <v>84.2</v>
      </c>
      <c r="C185" s="77">
        <v>-4.1002277900000002E-2</v>
      </c>
      <c r="D185" s="15">
        <v>85.8</v>
      </c>
      <c r="E185" s="32">
        <f t="shared" ref="E185:E188" si="98">IF(ISNUMBER(D185), (D185 - $B185) / $B185, "")</f>
        <v>1.9002375296912045E-2</v>
      </c>
      <c r="F185" s="18">
        <f>IF(ISNUMBER(D185), $B199 * E185, "")</f>
        <v>1900.2375296912046</v>
      </c>
      <c r="G185" s="31">
        <v>84.6</v>
      </c>
      <c r="H185" s="32">
        <f t="shared" ref="H185:H188" si="99">IF(ISNUMBER(G185), (G185 - $B185) / $B185, "")</f>
        <v>4.7505938242279272E-3</v>
      </c>
      <c r="I185" s="101">
        <f>IF(ISNUMBER(G185), $B199 * H185, "")</f>
        <v>475.05938242279274</v>
      </c>
      <c r="J185" s="15">
        <v>84.3</v>
      </c>
      <c r="K185" s="32">
        <f t="shared" ref="K185:K188" si="100">IF(ISNUMBER(J185), (J185 - $B185) / $B185, "")</f>
        <v>1.1876484560569395E-3</v>
      </c>
      <c r="L185" s="18">
        <f>IF(ISNUMBER(J185), $B199 * K185, "")</f>
        <v>118.76484560569395</v>
      </c>
      <c r="M185" s="31">
        <v>84.1</v>
      </c>
      <c r="N185" s="32">
        <f t="shared" ref="N185:N188" si="101">IF(ISNUMBER(M185), (M185 - $B185) / $B185, "")</f>
        <v>-1.1876484560571084E-3</v>
      </c>
      <c r="O185" s="18">
        <f>IF(ISNUMBER(M185), $B199 * N185, "")</f>
        <v>-118.76484560571085</v>
      </c>
      <c r="Q185" s="275"/>
      <c r="R185" s="275"/>
      <c r="S185" s="275"/>
    </row>
    <row r="186" spans="1:19" ht="17.25" thickBot="1">
      <c r="A186" s="125" t="s">
        <v>188</v>
      </c>
      <c r="B186" s="126">
        <v>15.6</v>
      </c>
      <c r="C186" s="77">
        <v>-4.2944785300000003E-2</v>
      </c>
      <c r="D186" s="15">
        <v>15.8</v>
      </c>
      <c r="E186" s="32">
        <f t="shared" si="98"/>
        <v>1.2820512820512889E-2</v>
      </c>
      <c r="F186" s="18">
        <f>IF(ISNUMBER(D186), $B199 * E186, "")</f>
        <v>1282.051282051289</v>
      </c>
      <c r="G186" s="31">
        <v>15.6</v>
      </c>
      <c r="H186" s="32">
        <f t="shared" si="99"/>
        <v>0</v>
      </c>
      <c r="I186" s="101">
        <f>IF(ISNUMBER(G186), $B199 * H186, "")</f>
        <v>0</v>
      </c>
      <c r="J186" s="15">
        <v>15.7</v>
      </c>
      <c r="K186" s="32">
        <f t="shared" si="100"/>
        <v>6.4102564102563875E-3</v>
      </c>
      <c r="L186" s="18">
        <f>IF(ISNUMBER(J186), $B199 * K186, "")</f>
        <v>641.02564102563872</v>
      </c>
      <c r="M186" s="31">
        <v>15.6</v>
      </c>
      <c r="N186" s="32">
        <f t="shared" si="101"/>
        <v>0</v>
      </c>
      <c r="O186" s="18">
        <f>IF(ISNUMBER(M186), $B199 * N186, "")</f>
        <v>0</v>
      </c>
      <c r="Q186" s="275"/>
      <c r="R186" s="275"/>
      <c r="S186" s="275"/>
    </row>
    <row r="187" spans="1:19" ht="17.25" thickBot="1">
      <c r="A187" s="125" t="s">
        <v>158</v>
      </c>
      <c r="B187" s="126">
        <v>35420</v>
      </c>
      <c r="C187" s="77">
        <v>-4.5797413799999999E-2</v>
      </c>
      <c r="D187" s="15">
        <v>35510</v>
      </c>
      <c r="E187" s="32">
        <f t="shared" si="98"/>
        <v>2.540937323546019E-3</v>
      </c>
      <c r="F187" s="18">
        <f>IF(ISNUMBER(D187), $B199 * E187, "")</f>
        <v>254.09373235460191</v>
      </c>
      <c r="G187" s="31">
        <v>35520</v>
      </c>
      <c r="H187" s="32">
        <f t="shared" si="99"/>
        <v>2.82326369282891E-3</v>
      </c>
      <c r="I187" s="101">
        <f>IF(ISNUMBER(G187), $B199 * H187, "")</f>
        <v>282.32636928289099</v>
      </c>
      <c r="J187" s="15">
        <v>35390</v>
      </c>
      <c r="K187" s="32">
        <f t="shared" si="100"/>
        <v>-8.4697910784867312E-4</v>
      </c>
      <c r="L187" s="18">
        <f>IF(ISNUMBER(J187), $B199 * K187, "")</f>
        <v>-84.697910784867318</v>
      </c>
      <c r="M187" s="31">
        <v>35820</v>
      </c>
      <c r="N187" s="32">
        <f t="shared" si="101"/>
        <v>1.129305477131564E-2</v>
      </c>
      <c r="O187" s="18">
        <f>IF(ISNUMBER(M187), $B199 * N187, "")</f>
        <v>1129.305477131564</v>
      </c>
      <c r="Q187" s="33"/>
      <c r="R187" s="33"/>
    </row>
    <row r="188" spans="1:19" ht="17.25" thickBot="1">
      <c r="A188" s="130" t="s">
        <v>88</v>
      </c>
      <c r="B188" s="131">
        <v>243700</v>
      </c>
      <c r="C188" s="79">
        <v>-4.5997259700000001E-2</v>
      </c>
      <c r="D188" s="24">
        <v>256650</v>
      </c>
      <c r="E188" s="25">
        <f t="shared" si="98"/>
        <v>5.3139105457529749E-2</v>
      </c>
      <c r="F188" s="104">
        <f>IF(ISNUMBER(D188), $B199 * E188, "")</f>
        <v>5313.9105457529749</v>
      </c>
      <c r="G188" s="102">
        <v>259150</v>
      </c>
      <c r="H188" s="25">
        <f t="shared" si="99"/>
        <v>6.3397620024620432E-2</v>
      </c>
      <c r="I188" s="103">
        <f>IF(ISNUMBER(G188), $B199 * H188, "")</f>
        <v>6339.7620024620428</v>
      </c>
      <c r="J188" s="24">
        <v>256900</v>
      </c>
      <c r="K188" s="25">
        <f t="shared" si="100"/>
        <v>5.4164956914238817E-2</v>
      </c>
      <c r="L188" s="104">
        <f>IF(ISNUMBER(J188), $B199 * K188, "")</f>
        <v>5416.4956914238819</v>
      </c>
      <c r="M188" s="102">
        <v>253100</v>
      </c>
      <c r="N188" s="25">
        <f t="shared" si="101"/>
        <v>3.8572014772260979E-2</v>
      </c>
      <c r="O188" s="104">
        <f>IF(ISNUMBER(M188), $B199 * N188, "")</f>
        <v>3857.2014772260977</v>
      </c>
      <c r="Q188" s="284"/>
      <c r="R188" s="285"/>
      <c r="S188" s="286"/>
    </row>
    <row r="189" spans="1:19">
      <c r="A189" s="123" t="s">
        <v>140</v>
      </c>
      <c r="B189" s="124">
        <v>10220</v>
      </c>
      <c r="C189" s="76">
        <v>-4.6641791000000002E-2</v>
      </c>
      <c r="D189" s="13">
        <v>10460</v>
      </c>
      <c r="E189" s="14">
        <f>IF(ISNUMBER(D189), (D189 - $B189) / $B189, "")</f>
        <v>2.3483365949119372E-2</v>
      </c>
      <c r="F189" s="16">
        <f>IF(ISNUMBER(D189), $B199 * E189, "")</f>
        <v>2348.336594911937</v>
      </c>
      <c r="G189" s="29">
        <v>10490</v>
      </c>
      <c r="H189" s="14">
        <f>IF(ISNUMBER(G189), (G189 - $B189) / $B189, "")</f>
        <v>2.6418786692759294E-2</v>
      </c>
      <c r="I189" s="100">
        <f>IF(ISNUMBER(G189), $B199 * H189, "")</f>
        <v>2641.8786692759295</v>
      </c>
      <c r="J189" s="13">
        <v>10410</v>
      </c>
      <c r="K189" s="14">
        <f>IF(ISNUMBER(J189), (J189 - $B189) / $B189, "")</f>
        <v>1.8590998043052837E-2</v>
      </c>
      <c r="L189" s="16">
        <f>IF(ISNUMBER(J189), $B199 * K189, "")</f>
        <v>1859.0998043052837</v>
      </c>
      <c r="M189" s="29">
        <v>10410</v>
      </c>
      <c r="N189" s="14">
        <f>IF(ISNUMBER(M189), (M189 - $B189) / $B189, "")</f>
        <v>1.8590998043052837E-2</v>
      </c>
      <c r="O189" s="16">
        <f>IF(ISNUMBER(M189), $B199 * N189, "")</f>
        <v>1859.0998043052837</v>
      </c>
      <c r="Q189" s="287"/>
      <c r="R189" s="288"/>
      <c r="S189" s="289"/>
    </row>
    <row r="190" spans="1:19" ht="17.25" thickBot="1">
      <c r="A190" s="125" t="s">
        <v>108</v>
      </c>
      <c r="B190" s="126">
        <v>2315</v>
      </c>
      <c r="C190" s="77">
        <v>-5.7026476600000001E-2</v>
      </c>
      <c r="D190" s="15">
        <v>2340</v>
      </c>
      <c r="E190" s="32">
        <f t="shared" ref="E190:E193" si="102">IF(ISNUMBER(D190), (D190 - $B190) / $B190, "")</f>
        <v>1.079913606911447E-2</v>
      </c>
      <c r="F190" s="18">
        <f>IF(ISNUMBER(D190), $B199 * E190, "")</f>
        <v>1079.913606911447</v>
      </c>
      <c r="G190" s="31">
        <v>2355</v>
      </c>
      <c r="H190" s="32">
        <f t="shared" ref="H190:H193" si="103">IF(ISNUMBER(G190), (G190 - $B190) / $B190, "")</f>
        <v>1.7278617710583154E-2</v>
      </c>
      <c r="I190" s="101">
        <f>IF(ISNUMBER(G190), $B199 * H190, "")</f>
        <v>1727.8617710583155</v>
      </c>
      <c r="J190" s="15">
        <v>2340</v>
      </c>
      <c r="K190" s="32">
        <f t="shared" ref="K190:K193" si="104">IF(ISNUMBER(J190), (J190 - $B190) / $B190, "")</f>
        <v>1.079913606911447E-2</v>
      </c>
      <c r="L190" s="18">
        <f>IF(ISNUMBER(J190), $B199 * K190, "")</f>
        <v>1079.913606911447</v>
      </c>
      <c r="M190" s="31">
        <v>2350</v>
      </c>
      <c r="N190" s="32">
        <f t="shared" ref="N190:N193" si="105">IF(ISNUMBER(M190), (M190 - $B190) / $B190, "")</f>
        <v>1.511879049676026E-2</v>
      </c>
      <c r="O190" s="18">
        <f>IF(ISNUMBER(M190), $B199 * N190, "")</f>
        <v>1511.8790496760259</v>
      </c>
      <c r="Q190" s="290"/>
      <c r="R190" s="291"/>
      <c r="S190" s="292"/>
    </row>
    <row r="191" spans="1:19" ht="17.25" thickBot="1">
      <c r="A191" s="125" t="s">
        <v>106</v>
      </c>
      <c r="B191" s="126">
        <v>283350</v>
      </c>
      <c r="C191" s="77">
        <v>-6.0977630499999998E-2</v>
      </c>
      <c r="D191" s="15">
        <v>287750</v>
      </c>
      <c r="E191" s="32">
        <f t="shared" si="102"/>
        <v>1.5528498323628022E-2</v>
      </c>
      <c r="F191" s="18">
        <f>IF(ISNUMBER(D191), $B199 * E191, "")</f>
        <v>1552.8498323628021</v>
      </c>
      <c r="G191" s="31">
        <v>285800</v>
      </c>
      <c r="H191" s="32">
        <f t="shared" si="103"/>
        <v>8.6465502029292388E-3</v>
      </c>
      <c r="I191" s="101">
        <f>IF(ISNUMBER(G191), $B199 * H191, "")</f>
        <v>864.65502029292384</v>
      </c>
      <c r="J191" s="15">
        <v>283100</v>
      </c>
      <c r="K191" s="32">
        <f t="shared" si="104"/>
        <v>-8.8230104111522857E-4</v>
      </c>
      <c r="L191" s="18">
        <f>IF(ISNUMBER(J191), $B199 * K191, "")</f>
        <v>-88.230104111522863</v>
      </c>
      <c r="M191" s="31">
        <v>282350</v>
      </c>
      <c r="N191" s="32">
        <f t="shared" si="105"/>
        <v>-3.5292041644609143E-3</v>
      </c>
      <c r="O191" s="18">
        <f>IF(ISNUMBER(M191), $B199 * N191, "")</f>
        <v>-352.92041644609145</v>
      </c>
      <c r="Q191" s="275"/>
      <c r="R191" s="275"/>
      <c r="S191" s="275"/>
    </row>
    <row r="192" spans="1:19" ht="17.25" thickBot="1">
      <c r="A192" s="125" t="s">
        <v>74</v>
      </c>
      <c r="B192" s="126">
        <v>41800</v>
      </c>
      <c r="C192" s="77">
        <v>-6.1096136600000003E-2</v>
      </c>
      <c r="D192" s="15">
        <v>41830</v>
      </c>
      <c r="E192" s="32">
        <f t="shared" si="102"/>
        <v>7.1770334928229664E-4</v>
      </c>
      <c r="F192" s="18">
        <f>IF(ISNUMBER(D192), $B199 * E192, "")</f>
        <v>71.770334928229659</v>
      </c>
      <c r="G192" s="31">
        <v>43680</v>
      </c>
      <c r="H192" s="32">
        <f t="shared" si="103"/>
        <v>4.4976076555023926E-2</v>
      </c>
      <c r="I192" s="101">
        <f>IF(ISNUMBER(G192), $B199 * H192, "")</f>
        <v>4497.6076555023928</v>
      </c>
      <c r="J192" s="15">
        <v>44310</v>
      </c>
      <c r="K192" s="32">
        <f t="shared" si="104"/>
        <v>6.0047846889952156E-2</v>
      </c>
      <c r="L192" s="18">
        <f>IF(ISNUMBER(J192), $B199 * K192, "")</f>
        <v>6004.7846889952152</v>
      </c>
      <c r="M192" s="31">
        <v>47040</v>
      </c>
      <c r="N192" s="32">
        <f t="shared" si="105"/>
        <v>0.12535885167464114</v>
      </c>
      <c r="O192" s="18">
        <f>IF(ISNUMBER(M192), $B199 * N192, "")</f>
        <v>12535.885167464114</v>
      </c>
      <c r="Q192" s="270"/>
      <c r="R192" s="270"/>
      <c r="S192" s="270"/>
    </row>
    <row r="193" spans="1:19" ht="17.25" thickBot="1">
      <c r="A193" s="127" t="s">
        <v>250</v>
      </c>
      <c r="B193" s="128">
        <v>109</v>
      </c>
      <c r="C193" s="78">
        <v>-6.8376068400000004E-2</v>
      </c>
      <c r="D193" s="20">
        <v>111</v>
      </c>
      <c r="E193" s="21">
        <f t="shared" si="102"/>
        <v>1.834862385321101E-2</v>
      </c>
      <c r="F193" s="22">
        <f>IF(ISNUMBER(D193), $B199 * E193, "")</f>
        <v>1834.8623853211011</v>
      </c>
      <c r="G193" s="30">
        <v>110</v>
      </c>
      <c r="H193" s="21">
        <f t="shared" si="103"/>
        <v>9.1743119266055051E-3</v>
      </c>
      <c r="I193" s="105">
        <f>IF(ISNUMBER(G193), $B199 * H193, "")</f>
        <v>917.43119266055055</v>
      </c>
      <c r="J193" s="20">
        <v>110</v>
      </c>
      <c r="K193" s="21">
        <f t="shared" si="104"/>
        <v>9.1743119266055051E-3</v>
      </c>
      <c r="L193" s="22">
        <f>IF(ISNUMBER(J193), $B199 * K193, "")</f>
        <v>917.43119266055055</v>
      </c>
      <c r="M193" s="30">
        <v>110</v>
      </c>
      <c r="N193" s="21">
        <f t="shared" si="105"/>
        <v>9.1743119266055051E-3</v>
      </c>
      <c r="O193" s="22">
        <f>IF(ISNUMBER(M193), $B199 * N193, "")</f>
        <v>917.43119266055055</v>
      </c>
      <c r="Q193" s="270"/>
      <c r="R193" s="270"/>
      <c r="S193" s="270"/>
    </row>
    <row r="194" spans="1:19" ht="17.25" thickBot="1">
      <c r="A194" s="125" t="s">
        <v>192</v>
      </c>
      <c r="B194" s="129">
        <v>380</v>
      </c>
      <c r="C194" s="80">
        <v>-7.0904645500000002E-2</v>
      </c>
      <c r="D194" s="106">
        <v>396</v>
      </c>
      <c r="E194" s="107">
        <f>IF(ISNUMBER(D194), (D194 - $B194) / $B194, "")</f>
        <v>4.2105263157894736E-2</v>
      </c>
      <c r="F194" s="108">
        <f>IF(ISNUMBER(D194), $B199 * E194, "")</f>
        <v>4210.5263157894733</v>
      </c>
      <c r="G194" s="109">
        <v>397</v>
      </c>
      <c r="H194" s="107">
        <f>IF(ISNUMBER(G194), (G194 - $B194) / $B194, "")</f>
        <v>4.4736842105263158E-2</v>
      </c>
      <c r="I194" s="110">
        <f>IF(ISNUMBER(G194), $B199 * H194, "")</f>
        <v>4473.6842105263158</v>
      </c>
      <c r="J194" s="106">
        <v>395</v>
      </c>
      <c r="K194" s="107">
        <f>IF(ISNUMBER(J194), (J194 - $B194) / $B194, "")</f>
        <v>3.9473684210526314E-2</v>
      </c>
      <c r="L194" s="108">
        <f>IF(ISNUMBER(J194), $B199 * K194, "")</f>
        <v>3947.3684210526312</v>
      </c>
      <c r="M194" s="109">
        <v>394</v>
      </c>
      <c r="N194" s="107">
        <f>IF(ISNUMBER(M194), (M194 - $B194) / $B194, "")</f>
        <v>3.6842105263157891E-2</v>
      </c>
      <c r="O194" s="108">
        <f>IF(ISNUMBER(M194), $B199 * N194, "")</f>
        <v>3684.2105263157891</v>
      </c>
      <c r="Q194" s="275"/>
      <c r="R194" s="275"/>
      <c r="S194" s="275"/>
    </row>
    <row r="195" spans="1:19" ht="17.25" thickBot="1">
      <c r="A195" s="125" t="s">
        <v>152</v>
      </c>
      <c r="B195" s="126">
        <v>129</v>
      </c>
      <c r="C195" s="77">
        <v>-7.1942445999999993E-2</v>
      </c>
      <c r="D195" s="15">
        <v>131</v>
      </c>
      <c r="E195" s="32">
        <f t="shared" ref="E195:E198" si="106">IF(ISNUMBER(D195), (D195 - $B195) / $B195, "")</f>
        <v>1.5503875968992248E-2</v>
      </c>
      <c r="F195" s="18">
        <f>IF(ISNUMBER(D195), $B199 * E195, "")</f>
        <v>1550.3875968992247</v>
      </c>
      <c r="G195" s="31">
        <v>129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129</v>
      </c>
      <c r="K195" s="32">
        <f t="shared" ref="K195:K198" si="108">IF(ISNUMBER(J195), (J195 - $B195) / $B195, "")</f>
        <v>0</v>
      </c>
      <c r="L195" s="18">
        <f>IF(ISNUMBER(J195), $B199 * K195, "")</f>
        <v>0</v>
      </c>
      <c r="M195" s="31">
        <v>129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75"/>
      <c r="R195" s="275"/>
      <c r="S195" s="275"/>
    </row>
    <row r="196" spans="1:19" ht="17.25" thickBot="1">
      <c r="A196" s="125" t="s">
        <v>254</v>
      </c>
      <c r="B196" s="126">
        <v>457</v>
      </c>
      <c r="C196" s="77">
        <v>-7.4898785400000001E-2</v>
      </c>
      <c r="D196" s="15">
        <v>462</v>
      </c>
      <c r="E196" s="32">
        <f t="shared" si="106"/>
        <v>1.0940919037199124E-2</v>
      </c>
      <c r="F196" s="18">
        <f>IF(ISNUMBER(D196), $B199 * E196, "")</f>
        <v>1094.0919037199124</v>
      </c>
      <c r="G196" s="31">
        <v>457</v>
      </c>
      <c r="H196" s="32">
        <f t="shared" si="107"/>
        <v>0</v>
      </c>
      <c r="I196" s="101">
        <f>IF(ISNUMBER(G196), $B199 * H196, "")</f>
        <v>0</v>
      </c>
      <c r="J196" s="15">
        <v>454</v>
      </c>
      <c r="K196" s="32">
        <f t="shared" si="108"/>
        <v>-6.5645514223194746E-3</v>
      </c>
      <c r="L196" s="18">
        <f>IF(ISNUMBER(J196), $B199 * K196, "")</f>
        <v>-656.45514223194743</v>
      </c>
      <c r="M196" s="31">
        <v>454</v>
      </c>
      <c r="N196" s="32">
        <f t="shared" si="109"/>
        <v>-6.5645514223194746E-3</v>
      </c>
      <c r="O196" s="18">
        <f>IF(ISNUMBER(M196), $B199 * N196, "")</f>
        <v>-656.45514223194743</v>
      </c>
      <c r="Q196" s="275"/>
      <c r="R196" s="275"/>
      <c r="S196" s="275"/>
    </row>
    <row r="197" spans="1:19">
      <c r="A197" s="125" t="s">
        <v>96</v>
      </c>
      <c r="B197" s="126">
        <v>7670</v>
      </c>
      <c r="C197" s="77">
        <v>-7.9784043200000002E-2</v>
      </c>
      <c r="D197" s="15">
        <v>7570</v>
      </c>
      <c r="E197" s="32">
        <f t="shared" si="106"/>
        <v>-1.303780964797914E-2</v>
      </c>
      <c r="F197" s="18">
        <f>IF(ISNUMBER(D197), $B199 * E197, "")</f>
        <v>-1303.7809647979141</v>
      </c>
      <c r="G197" s="31">
        <v>7600</v>
      </c>
      <c r="H197" s="32">
        <f t="shared" si="107"/>
        <v>-9.126466753585397E-3</v>
      </c>
      <c r="I197" s="101">
        <f>IF(ISNUMBER(G197), $B199 * H197, "")</f>
        <v>-912.64667535853971</v>
      </c>
      <c r="J197" s="15">
        <v>7565</v>
      </c>
      <c r="K197" s="32">
        <f t="shared" si="108"/>
        <v>-1.3689700130378096E-2</v>
      </c>
      <c r="L197" s="18">
        <f>IF(ISNUMBER(J197), $B199 * K197, "")</f>
        <v>-1368.9700130378096</v>
      </c>
      <c r="M197" s="31">
        <v>8045</v>
      </c>
      <c r="N197" s="32">
        <f t="shared" si="109"/>
        <v>4.8891786179921772E-2</v>
      </c>
      <c r="O197" s="18">
        <f>IF(ISNUMBER(M197), $B199 * N197, "")</f>
        <v>4889.1786179921774</v>
      </c>
      <c r="Q197" s="297"/>
      <c r="R197" s="298"/>
      <c r="S197" s="299"/>
    </row>
    <row r="198" spans="1:19" ht="17.25" thickBot="1">
      <c r="A198" s="130" t="s">
        <v>54</v>
      </c>
      <c r="B198" s="131">
        <v>526</v>
      </c>
      <c r="C198" s="79">
        <v>-8.0419580399999996E-2</v>
      </c>
      <c r="D198" s="24">
        <v>529</v>
      </c>
      <c r="E198" s="25">
        <f t="shared" si="106"/>
        <v>5.7034220532319393E-3</v>
      </c>
      <c r="F198" s="104">
        <f>IF(ISNUMBER(D198), $B199 * E198, "")</f>
        <v>570.34220532319398</v>
      </c>
      <c r="G198" s="102">
        <v>526</v>
      </c>
      <c r="H198" s="25">
        <f t="shared" si="107"/>
        <v>0</v>
      </c>
      <c r="I198" s="103">
        <f>IF(ISNUMBER(G198), $B199 * H198, "")</f>
        <v>0</v>
      </c>
      <c r="J198" s="24">
        <v>526</v>
      </c>
      <c r="K198" s="25">
        <f t="shared" si="108"/>
        <v>0</v>
      </c>
      <c r="L198" s="104">
        <f>IF(ISNUMBER(J198), $B199 * K198, "")</f>
        <v>0</v>
      </c>
      <c r="M198" s="102">
        <v>536</v>
      </c>
      <c r="N198" s="25">
        <f t="shared" si="109"/>
        <v>1.9011406844106463E-2</v>
      </c>
      <c r="O198" s="104">
        <f>IF(ISNUMBER(M198), $B199 * N198, "")</f>
        <v>1901.1406844106464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2.0493840172460375E-2</v>
      </c>
      <c r="F199" s="28">
        <f>SUM(F179:F198)</f>
        <v>40987.680344920751</v>
      </c>
      <c r="G199" s="26" t="s">
        <v>271</v>
      </c>
      <c r="H199" s="27">
        <f>IF(COUNT(H179:H198), SUM(H179:H198) / COUNT(H179:H198), 0)</f>
        <v>2.1289372065530811E-2</v>
      </c>
      <c r="I199" s="28">
        <f>SUM(I179:I198)</f>
        <v>42578.744131061612</v>
      </c>
      <c r="J199" s="26" t="s">
        <v>271</v>
      </c>
      <c r="K199" s="27">
        <f>IF(COUNT(K179:K198), SUM(K179:K198) / COUNT(K179:K198), 0)</f>
        <v>1.8374704120876151E-2</v>
      </c>
      <c r="L199" s="28">
        <f>SUM(L179:L198)</f>
        <v>36749.408241752302</v>
      </c>
      <c r="M199" s="26" t="s">
        <v>271</v>
      </c>
      <c r="N199" s="27">
        <f>IF(COUNT(N179:N198), SUM(N179:N198) / COUNT(N179:N198), 0)</f>
        <v>2.6184176167763203E-2</v>
      </c>
      <c r="O199" s="28">
        <f>SUM(O179:O198)</f>
        <v>52368.352335526404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2D9D8-ADD1-4FE0-87E0-672D605F076B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44458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-13,441 KRW (-0.67%)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-11,803 KRW (-0.74%)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-36,072 KRW (-1.80%)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-52,389 KRW (-2.62%)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29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2021-09-19(일) 오전 00:00</v>
      </c>
      <c r="C15" s="316"/>
      <c r="D15" s="272" t="str">
        <f>TEXT($G$1, "[$-ko-KR]yyyy-mm-dd(ddd) ") &amp; "오후 14:00"</f>
        <v>2021-09-19(일) 오후 14:00</v>
      </c>
      <c r="E15" s="273"/>
      <c r="F15" s="274"/>
      <c r="G15" s="272" t="str">
        <f>TEXT($G$1, "[$-ko-KR]yyyy-mm-dd(ddd) ") &amp; "오후 19:00"</f>
        <v>2021-09-19(일) 오후 19:00</v>
      </c>
      <c r="H15" s="273"/>
      <c r="I15" s="274"/>
      <c r="J15" s="272" t="str">
        <f>TEXT($G$1, "[$-ko-KR]yyyy-mm-dd(ddd) ") &amp; "오후 21:00"</f>
        <v>2021-09-19(일) 오후 21:00</v>
      </c>
      <c r="K15" s="273"/>
      <c r="L15" s="274"/>
      <c r="M15" s="272" t="str">
        <f>TEXT($G$1+1, "[$-ko-KR]yyyy-mm-dd(ddd) ") &amp; "오전 00:00"</f>
        <v>2021-09-20(월)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29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2021-09-19(일) 오전 00:00</v>
      </c>
      <c r="C42" s="313"/>
      <c r="D42" s="272" t="str">
        <f>TEXT($G$1, "[$-ko-KR]yyyy-mm-dd(ddd) ") &amp; "오후 14:00"</f>
        <v>2021-09-19(일) 오후 14:00</v>
      </c>
      <c r="E42" s="273"/>
      <c r="F42" s="274"/>
      <c r="G42" s="272" t="str">
        <f>TEXT($G$1, "[$-ko-KR]yyyy-mm-dd(ddd) ") &amp; "오후 19:00"</f>
        <v>2021-09-19(일) 오후 19:00</v>
      </c>
      <c r="H42" s="273"/>
      <c r="I42" s="274"/>
      <c r="J42" s="272" t="str">
        <f>TEXT($G$1, "[$-ko-KR]yyyy-mm-dd(ddd) ") &amp; "오후 21:00"</f>
        <v>2021-09-19(일) 오후 21:00</v>
      </c>
      <c r="K42" s="273"/>
      <c r="L42" s="274"/>
      <c r="M42" s="272" t="str">
        <f>TEXT($G$1+1, "[$-ko-KR]yyyy-mm-dd(ddd) ") &amp; "오전 00:00"</f>
        <v>2021-09-20(월)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0" t="s">
        <v>58</v>
      </c>
      <c r="H43" s="231" t="s">
        <v>268</v>
      </c>
      <c r="I43" s="23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210</v>
      </c>
      <c r="B44" s="124">
        <v>16.100000000000001</v>
      </c>
      <c r="C44" s="76">
        <v>3.2051282100000002E-2</v>
      </c>
      <c r="D44" s="13">
        <v>16.399999999999999</v>
      </c>
      <c r="E44" s="14">
        <f>IF(ISNUMBER(D44), (D44 - $B44) / $B44, "")</f>
        <v>1.8633540372670631E-2</v>
      </c>
      <c r="F44" s="16">
        <f>IF(ISNUMBER(D44), $B64 * E44, "")</f>
        <v>1863.3540372670632</v>
      </c>
      <c r="G44" s="29">
        <v>16.399999999999999</v>
      </c>
      <c r="H44" s="14">
        <f>IF(ISNUMBER(G44), (G44 - $B44) / $B44, "")</f>
        <v>1.8633540372670631E-2</v>
      </c>
      <c r="I44" s="100">
        <f>IF(ISNUMBER(G44), $B64 * H44, "")</f>
        <v>1863.3540372670632</v>
      </c>
      <c r="J44" s="13">
        <v>16.3</v>
      </c>
      <c r="K44" s="14">
        <f>IF(ISNUMBER(J44), (J44 - $B44) / $B44, "")</f>
        <v>1.2422360248447159E-2</v>
      </c>
      <c r="L44" s="16">
        <f>IF(ISNUMBER(J44), $B64 * K44, "")</f>
        <v>1242.236024844716</v>
      </c>
      <c r="M44" s="29">
        <v>16.5</v>
      </c>
      <c r="N44" s="14">
        <f>IF(ISNUMBER(M44), (M44 - $B44) / $B44, "")</f>
        <v>2.4844720496894318E-2</v>
      </c>
      <c r="O44" s="16">
        <f>IF(ISNUMBER(M44), $B64 * N44, "")</f>
        <v>2484.472049689432</v>
      </c>
      <c r="Q44" s="270"/>
      <c r="R44" s="270"/>
      <c r="S44" s="270"/>
    </row>
    <row r="45" spans="1:19" ht="17.25" customHeight="1" thickBot="1">
      <c r="A45" s="125" t="s">
        <v>148</v>
      </c>
      <c r="B45" s="126">
        <v>22.9</v>
      </c>
      <c r="C45" s="77">
        <v>3.1531531500000001E-2</v>
      </c>
      <c r="D45" s="15">
        <v>22.8</v>
      </c>
      <c r="E45" s="32">
        <f t="shared" ref="E45:E48" si="14">IF(ISNUMBER(D45), (D45 - $B45) / $B45, "")</f>
        <v>-4.3668122270741428E-3</v>
      </c>
      <c r="F45" s="18">
        <f>IF(ISNUMBER(D45), $B64 * E45, "")</f>
        <v>-436.68122270741429</v>
      </c>
      <c r="G45" s="31">
        <v>22.8</v>
      </c>
      <c r="H45" s="32">
        <f t="shared" ref="H45:H48" si="15">IF(ISNUMBER(G45), (G45 - $B45) / $B45, "")</f>
        <v>-4.3668122270741428E-3</v>
      </c>
      <c r="I45" s="101">
        <f>IF(ISNUMBER(G45), $B64 * H45, "")</f>
        <v>-436.68122270741429</v>
      </c>
      <c r="J45" s="15">
        <v>22.4</v>
      </c>
      <c r="K45" s="32">
        <f t="shared" ref="K45:K48" si="16">IF(ISNUMBER(J45), (J45 - $B45) / $B45, "")</f>
        <v>-2.1834061135371181E-2</v>
      </c>
      <c r="L45" s="18">
        <f>IF(ISNUMBER(J45), $B64 * K45, "")</f>
        <v>-2183.406113537118</v>
      </c>
      <c r="M45" s="31">
        <v>22.4</v>
      </c>
      <c r="N45" s="32">
        <f t="shared" ref="N45:N48" si="17">IF(ISNUMBER(M45), (M45 - $B45) / $B45, "")</f>
        <v>-2.1834061135371181E-2</v>
      </c>
      <c r="O45" s="18">
        <f>IF(ISNUMBER(M45), $B64 * N45, "")</f>
        <v>-2183.406113537118</v>
      </c>
      <c r="Q45" s="270"/>
      <c r="R45" s="270"/>
      <c r="S45" s="270"/>
    </row>
    <row r="46" spans="1:19" ht="17.25" customHeight="1" thickBot="1">
      <c r="A46" s="125" t="s">
        <v>216</v>
      </c>
      <c r="B46" s="126">
        <v>11.9</v>
      </c>
      <c r="C46" s="77">
        <v>2.5862069000000001E-2</v>
      </c>
      <c r="D46" s="15">
        <v>12</v>
      </c>
      <c r="E46" s="32">
        <f t="shared" si="14"/>
        <v>8.4033613445377853E-3</v>
      </c>
      <c r="F46" s="18">
        <f>IF(ISNUMBER(D46), $B64 * E46, "")</f>
        <v>840.33613445377853</v>
      </c>
      <c r="G46" s="31">
        <v>12</v>
      </c>
      <c r="H46" s="32">
        <f t="shared" si="15"/>
        <v>8.4033613445377853E-3</v>
      </c>
      <c r="I46" s="101">
        <f>IF(ISNUMBER(G46), $B64 * H46, "")</f>
        <v>840.33613445377853</v>
      </c>
      <c r="J46" s="15">
        <v>11.9</v>
      </c>
      <c r="K46" s="32">
        <f t="shared" si="16"/>
        <v>0</v>
      </c>
      <c r="L46" s="18">
        <f>IF(ISNUMBER(J46), $B64 * K46, "")</f>
        <v>0</v>
      </c>
      <c r="M46" s="31">
        <v>11.8</v>
      </c>
      <c r="N46" s="32">
        <f t="shared" si="17"/>
        <v>-8.4033613445377853E-3</v>
      </c>
      <c r="O46" s="18">
        <f>IF(ISNUMBER(M46), $B64 * N46, "")</f>
        <v>-840.33613445377853</v>
      </c>
      <c r="Q46" s="275"/>
      <c r="R46" s="275"/>
      <c r="S46" s="275"/>
    </row>
    <row r="47" spans="1:19" ht="17.25" customHeight="1" thickBot="1">
      <c r="A47" s="125" t="s">
        <v>122</v>
      </c>
      <c r="B47" s="126">
        <v>42.1</v>
      </c>
      <c r="C47" s="77">
        <v>1.2019230800000001E-2</v>
      </c>
      <c r="D47" s="15">
        <v>41.8</v>
      </c>
      <c r="E47" s="32">
        <f t="shared" si="14"/>
        <v>-7.1258907363421437E-3</v>
      </c>
      <c r="F47" s="18">
        <f>IF(ISNUMBER(D47), $B64 * E47, "")</f>
        <v>-712.5890736342144</v>
      </c>
      <c r="G47" s="31">
        <v>41.8</v>
      </c>
      <c r="H47" s="32">
        <f t="shared" si="15"/>
        <v>-7.1258907363421437E-3</v>
      </c>
      <c r="I47" s="101">
        <f>IF(ISNUMBER(G47), $B64 * H47, "")</f>
        <v>-712.5890736342144</v>
      </c>
      <c r="J47" s="15">
        <v>40.9</v>
      </c>
      <c r="K47" s="32">
        <f t="shared" si="16"/>
        <v>-2.8503562945368238E-2</v>
      </c>
      <c r="L47" s="18">
        <f>IF(ISNUMBER(J47), $B64 * K47, "")</f>
        <v>-2850.356294536824</v>
      </c>
      <c r="M47" s="31">
        <v>41.2</v>
      </c>
      <c r="N47" s="32">
        <f t="shared" si="17"/>
        <v>-2.1377672209026095E-2</v>
      </c>
      <c r="O47" s="18">
        <f>IF(ISNUMBER(M47), $B64 * N47, "")</f>
        <v>-2137.7672209026096</v>
      </c>
      <c r="Q47" s="275"/>
      <c r="R47" s="275"/>
      <c r="S47" s="275"/>
    </row>
    <row r="48" spans="1:19" ht="17.25" customHeight="1" thickBot="1">
      <c r="A48" s="127" t="s">
        <v>188</v>
      </c>
      <c r="B48" s="128">
        <v>15.6</v>
      </c>
      <c r="C48" s="78">
        <v>6.4516128999999997E-3</v>
      </c>
      <c r="D48" s="20">
        <v>15.6</v>
      </c>
      <c r="E48" s="21">
        <f t="shared" si="14"/>
        <v>0</v>
      </c>
      <c r="F48" s="22">
        <f>IF(ISNUMBER(D48), $B64 * E48, "")</f>
        <v>0</v>
      </c>
      <c r="G48" s="30">
        <v>15.7</v>
      </c>
      <c r="H48" s="21">
        <f t="shared" si="15"/>
        <v>6.4102564102563875E-3</v>
      </c>
      <c r="I48" s="105">
        <f>IF(ISNUMBER(G48), $B64 * H48, "")</f>
        <v>641.02564102563872</v>
      </c>
      <c r="J48" s="20">
        <v>15.5</v>
      </c>
      <c r="K48" s="21">
        <f t="shared" si="16"/>
        <v>-6.4102564102563875E-3</v>
      </c>
      <c r="L48" s="22">
        <f>IF(ISNUMBER(J48), $B64 * K48, "")</f>
        <v>-641.02564102563872</v>
      </c>
      <c r="M48" s="30">
        <v>15.5</v>
      </c>
      <c r="N48" s="21">
        <f t="shared" si="17"/>
        <v>-6.4102564102563875E-3</v>
      </c>
      <c r="O48" s="22">
        <f>IF(ISNUMBER(M48), $B64 * N48, "")</f>
        <v>-641.02564102563872</v>
      </c>
      <c r="Q48" s="275"/>
      <c r="R48" s="275"/>
      <c r="S48" s="275"/>
    </row>
    <row r="49" spans="1:19" ht="17.25" customHeight="1" thickBot="1">
      <c r="A49" s="125" t="s">
        <v>72</v>
      </c>
      <c r="B49" s="129">
        <v>27.3</v>
      </c>
      <c r="C49" s="80">
        <v>3.6764706E-3</v>
      </c>
      <c r="D49" s="106">
        <v>27.4</v>
      </c>
      <c r="E49" s="107">
        <f>IF(ISNUMBER(D49), (D49 - $B49) / $B49, "")</f>
        <v>3.6630036630035849E-3</v>
      </c>
      <c r="F49" s="108">
        <f>IF(ISNUMBER(D49), $B64 * E49, "")</f>
        <v>366.30036630035852</v>
      </c>
      <c r="G49" s="109">
        <v>27.5</v>
      </c>
      <c r="H49" s="107">
        <f>IF(ISNUMBER(G49), (G49 - $B49) / $B49, "")</f>
        <v>7.3260073260073E-3</v>
      </c>
      <c r="I49" s="110">
        <f>IF(ISNUMBER(G49), $B64 * H49, "")</f>
        <v>732.60073260073</v>
      </c>
      <c r="J49" s="106">
        <v>26.9</v>
      </c>
      <c r="K49" s="107">
        <f>IF(ISNUMBER(J49), (J49 - $B49) / $B49, "")</f>
        <v>-1.465201465201473E-2</v>
      </c>
      <c r="L49" s="108">
        <f>IF(ISNUMBER(J49), $B64 * K49, "")</f>
        <v>-1465.201465201473</v>
      </c>
      <c r="M49" s="109">
        <v>27.2</v>
      </c>
      <c r="N49" s="107">
        <f>IF(ISNUMBER(M49), (M49 - $B49) / $B49, "")</f>
        <v>-3.663003663003715E-3</v>
      </c>
      <c r="O49" s="108">
        <f>IF(ISNUMBER(M49), $B64 * N49, "")</f>
        <v>-366.30036630037148</v>
      </c>
      <c r="Q49" s="275"/>
      <c r="R49" s="275"/>
      <c r="S49" s="275"/>
    </row>
    <row r="50" spans="1:19" ht="17.25" customHeight="1" thickBot="1">
      <c r="A50" s="125" t="s">
        <v>234</v>
      </c>
      <c r="B50" s="126">
        <v>88.5</v>
      </c>
      <c r="C50" s="77">
        <v>2.2650056999999999E-3</v>
      </c>
      <c r="D50" s="15">
        <v>87.2</v>
      </c>
      <c r="E50" s="32">
        <f t="shared" ref="E50:E53" si="18">IF(ISNUMBER(D50), (D50 - $B50) / $B50, "")</f>
        <v>-1.4689265536723131E-2</v>
      </c>
      <c r="F50" s="18">
        <f>IF(ISNUMBER(D50), $B64 * E50, "")</f>
        <v>-1468.926553672313</v>
      </c>
      <c r="G50" s="31">
        <v>87.4</v>
      </c>
      <c r="H50" s="32">
        <f t="shared" ref="H50:H53" si="19">IF(ISNUMBER(G50), (G50 - $B50) / $B50, "")</f>
        <v>-1.2429378531073383E-2</v>
      </c>
      <c r="I50" s="101">
        <f>IF(ISNUMBER(G50), $B64 * H50, "")</f>
        <v>-1242.9378531073382</v>
      </c>
      <c r="J50" s="15">
        <v>86.6</v>
      </c>
      <c r="K50" s="32">
        <f t="shared" ref="K50:K53" si="20">IF(ISNUMBER(J50), (J50 - $B50) / $B50, "")</f>
        <v>-2.1468926553672382E-2</v>
      </c>
      <c r="L50" s="18">
        <f>IF(ISNUMBER(J50), $B64 * K50, "")</f>
        <v>-2146.8926553672381</v>
      </c>
      <c r="M50" s="31">
        <v>86.7</v>
      </c>
      <c r="N50" s="32">
        <f t="shared" ref="N50:N53" si="21">IF(ISNUMBER(M50), (M50 - $B50) / $B50, "")</f>
        <v>-2.0338983050847425E-2</v>
      </c>
      <c r="O50" s="18">
        <f>IF(ISNUMBER(M50), $B64 * N50, "")</f>
        <v>-2033.8983050847426</v>
      </c>
      <c r="Q50" s="275"/>
      <c r="R50" s="275"/>
      <c r="S50" s="275"/>
    </row>
    <row r="51" spans="1:19" ht="17.25" customHeight="1" thickBot="1">
      <c r="A51" s="125" t="s">
        <v>178</v>
      </c>
      <c r="B51" s="126">
        <v>19.600000000000001</v>
      </c>
      <c r="C51" s="77">
        <v>0</v>
      </c>
      <c r="D51" s="15">
        <v>19.7</v>
      </c>
      <c r="E51" s="32">
        <f t="shared" si="18"/>
        <v>5.1020408163264218E-3</v>
      </c>
      <c r="F51" s="18">
        <f>IF(ISNUMBER(D51), $B64 * E51, "")</f>
        <v>510.20408163264216</v>
      </c>
      <c r="G51" s="31">
        <v>19.8</v>
      </c>
      <c r="H51" s="32">
        <f t="shared" si="19"/>
        <v>1.0204081632653024E-2</v>
      </c>
      <c r="I51" s="101">
        <f>IF(ISNUMBER(G51), $B64 * H51, "")</f>
        <v>1020.4081632653024</v>
      </c>
      <c r="J51" s="15">
        <v>19.600000000000001</v>
      </c>
      <c r="K51" s="32">
        <f t="shared" si="20"/>
        <v>0</v>
      </c>
      <c r="L51" s="18">
        <f>IF(ISNUMBER(J51), $B64 * K51, "")</f>
        <v>0</v>
      </c>
      <c r="M51" s="31">
        <v>19.7</v>
      </c>
      <c r="N51" s="32">
        <f t="shared" si="21"/>
        <v>5.1020408163264218E-3</v>
      </c>
      <c r="O51" s="18">
        <f>IF(ISNUMBER(M51), $B64 * N51, "")</f>
        <v>510.20408163264216</v>
      </c>
      <c r="Q51" s="275"/>
      <c r="R51" s="275"/>
      <c r="S51" s="275"/>
    </row>
    <row r="52" spans="1:19" ht="17.25" customHeight="1" thickBot="1">
      <c r="A52" s="125" t="s">
        <v>208</v>
      </c>
      <c r="B52" s="126">
        <v>14.8</v>
      </c>
      <c r="C52" s="77">
        <v>0</v>
      </c>
      <c r="D52" s="15">
        <v>14.6</v>
      </c>
      <c r="E52" s="32">
        <f t="shared" si="18"/>
        <v>-1.3513513513513585E-2</v>
      </c>
      <c r="F52" s="18">
        <f>IF(ISNUMBER(D52), $B64 * E52, "")</f>
        <v>-1351.3513513513585</v>
      </c>
      <c r="G52" s="31">
        <v>14.5</v>
      </c>
      <c r="H52" s="32">
        <f t="shared" si="19"/>
        <v>-2.0270270270270316E-2</v>
      </c>
      <c r="I52" s="101">
        <f>IF(ISNUMBER(G52), $B64 * H52, "")</f>
        <v>-2027.0270270270316</v>
      </c>
      <c r="J52" s="15">
        <v>14.3</v>
      </c>
      <c r="K52" s="32">
        <f t="shared" si="20"/>
        <v>-3.3783783783783779E-2</v>
      </c>
      <c r="L52" s="18">
        <f>IF(ISNUMBER(J52), $B64 * K52, "")</f>
        <v>-3378.3783783783779</v>
      </c>
      <c r="M52" s="31">
        <v>14.5</v>
      </c>
      <c r="N52" s="32">
        <f t="shared" si="21"/>
        <v>-2.0270270270270316E-2</v>
      </c>
      <c r="O52" s="18">
        <f>IF(ISNUMBER(M52), $B64 * N52, "")</f>
        <v>-2027.0270270270316</v>
      </c>
      <c r="Q52" s="33"/>
      <c r="R52" s="33"/>
    </row>
    <row r="53" spans="1:19" ht="17.25" customHeight="1" thickBot="1">
      <c r="A53" s="130" t="s">
        <v>98</v>
      </c>
      <c r="B53" s="131">
        <v>4.79</v>
      </c>
      <c r="C53" s="79">
        <v>0</v>
      </c>
      <c r="D53" s="24">
        <v>4.75</v>
      </c>
      <c r="E53" s="25">
        <f t="shared" si="18"/>
        <v>-8.3507306889352897E-3</v>
      </c>
      <c r="F53" s="104">
        <f>IF(ISNUMBER(D53), $B64 * E53, "")</f>
        <v>-835.07306889352901</v>
      </c>
      <c r="G53" s="102">
        <v>4.76</v>
      </c>
      <c r="H53" s="25">
        <f t="shared" si="19"/>
        <v>-6.2630480167015137E-3</v>
      </c>
      <c r="I53" s="103">
        <f>IF(ISNUMBER(G53), $B64 * H53, "")</f>
        <v>-626.30480167015139</v>
      </c>
      <c r="J53" s="24">
        <v>4.71</v>
      </c>
      <c r="K53" s="25">
        <f t="shared" si="20"/>
        <v>-1.6701461377870579E-2</v>
      </c>
      <c r="L53" s="104">
        <f>IF(ISNUMBER(J53), $B64 * K53, "")</f>
        <v>-1670.146137787058</v>
      </c>
      <c r="M53" s="102">
        <v>4.74</v>
      </c>
      <c r="N53" s="25">
        <f t="shared" si="21"/>
        <v>-1.0438413361169066E-2</v>
      </c>
      <c r="O53" s="104">
        <f>IF(ISNUMBER(M53), $B64 * N53, "")</f>
        <v>-1043.8413361169066</v>
      </c>
      <c r="Q53" s="284"/>
      <c r="R53" s="285"/>
      <c r="S53" s="286"/>
    </row>
    <row r="54" spans="1:19" ht="17.25" customHeight="1">
      <c r="A54" s="123" t="s">
        <v>150</v>
      </c>
      <c r="B54" s="124">
        <v>13.6</v>
      </c>
      <c r="C54" s="76">
        <v>0</v>
      </c>
      <c r="D54" s="13">
        <v>13.4</v>
      </c>
      <c r="E54" s="14">
        <f>IF(ISNUMBER(D54), (D54 - $B54) / $B54, "")</f>
        <v>-1.4705882352941124E-2</v>
      </c>
      <c r="F54" s="16">
        <f>IF(ISNUMBER(D54), $B64 * E54, "")</f>
        <v>-1470.5882352941123</v>
      </c>
      <c r="G54" s="29">
        <v>13.5</v>
      </c>
      <c r="H54" s="14">
        <f>IF(ISNUMBER(G54), (G54 - $B54) / $B54, "")</f>
        <v>-7.3529411764705621E-3</v>
      </c>
      <c r="I54" s="100">
        <f>IF(ISNUMBER(G54), $B64 * H54, "")</f>
        <v>-735.29411764705617</v>
      </c>
      <c r="J54" s="13">
        <v>13.4</v>
      </c>
      <c r="K54" s="14">
        <f>IF(ISNUMBER(J54), (J54 - $B54) / $B54, "")</f>
        <v>-1.4705882352941124E-2</v>
      </c>
      <c r="L54" s="16">
        <f>IF(ISNUMBER(J54), $B64 * K54, "")</f>
        <v>-1470.5882352941123</v>
      </c>
      <c r="M54" s="29">
        <v>13.5</v>
      </c>
      <c r="N54" s="14">
        <f>IF(ISNUMBER(M54), (M54 - $B54) / $B54, "")</f>
        <v>-7.3529411764705621E-3</v>
      </c>
      <c r="O54" s="16">
        <f>IF(ISNUMBER(M54), $B64 * N54, "")</f>
        <v>-735.29411764705617</v>
      </c>
      <c r="Q54" s="287"/>
      <c r="R54" s="288"/>
      <c r="S54" s="289"/>
    </row>
    <row r="55" spans="1:19" ht="17.25" customHeight="1" thickBot="1">
      <c r="A55" s="125" t="s">
        <v>65</v>
      </c>
      <c r="B55" s="126">
        <v>84.1</v>
      </c>
      <c r="C55" s="77">
        <v>-3.5545023999999999E-3</v>
      </c>
      <c r="D55" s="15">
        <v>83.2</v>
      </c>
      <c r="E55" s="32">
        <f t="shared" ref="E55:E58" si="22">IF(ISNUMBER(D55), (D55 - $B55) / $B55, "")</f>
        <v>-1.070154577883462E-2</v>
      </c>
      <c r="F55" s="18">
        <f>IF(ISNUMBER(D55), $B64 * E55, "")</f>
        <v>-1070.154577883462</v>
      </c>
      <c r="G55" s="31">
        <v>83.2</v>
      </c>
      <c r="H55" s="32">
        <f t="shared" ref="H55:H58" si="23">IF(ISNUMBER(G55), (G55 - $B55) / $B55, "")</f>
        <v>-1.070154577883462E-2</v>
      </c>
      <c r="I55" s="101">
        <f>IF(ISNUMBER(G55), $B64 * H55, "")</f>
        <v>-1070.154577883462</v>
      </c>
      <c r="J55" s="15">
        <v>81.5</v>
      </c>
      <c r="K55" s="32">
        <f t="shared" ref="K55:K58" si="24">IF(ISNUMBER(J55), (J55 - $B55) / $B55, "")</f>
        <v>-3.0915576694411348E-2</v>
      </c>
      <c r="L55" s="18">
        <f>IF(ISNUMBER(J55), $B64 * K55, "")</f>
        <v>-3091.5576694411347</v>
      </c>
      <c r="M55" s="31">
        <v>82.3</v>
      </c>
      <c r="N55" s="32">
        <f t="shared" ref="N55:N58" si="25">IF(ISNUMBER(M55), (M55 - $B55) / $B55, "")</f>
        <v>-2.140309155766941E-2</v>
      </c>
      <c r="O55" s="18">
        <f>IF(ISNUMBER(M55), $B64 * N55, "")</f>
        <v>-2140.3091557669409</v>
      </c>
      <c r="Q55" s="290"/>
      <c r="R55" s="291"/>
      <c r="S55" s="292"/>
    </row>
    <row r="56" spans="1:19" ht="17.25" customHeight="1" thickBot="1">
      <c r="A56" s="125" t="s">
        <v>190</v>
      </c>
      <c r="B56" s="126">
        <v>18.899999999999999</v>
      </c>
      <c r="C56" s="77">
        <v>-5.2631579E-3</v>
      </c>
      <c r="D56" s="15">
        <v>19</v>
      </c>
      <c r="E56" s="32">
        <f t="shared" si="22"/>
        <v>5.2910052910053662E-3</v>
      </c>
      <c r="F56" s="18">
        <f>IF(ISNUMBER(D56), $B64 * E56, "")</f>
        <v>529.10052910053662</v>
      </c>
      <c r="G56" s="31">
        <v>19</v>
      </c>
      <c r="H56" s="32">
        <f t="shared" si="23"/>
        <v>5.2910052910053662E-3</v>
      </c>
      <c r="I56" s="101">
        <f>IF(ISNUMBER(G56), $B64 * H56, "")</f>
        <v>529.10052910053662</v>
      </c>
      <c r="J56" s="15">
        <v>18.8</v>
      </c>
      <c r="K56" s="32">
        <f t="shared" si="24"/>
        <v>-5.2910052910051788E-3</v>
      </c>
      <c r="L56" s="18">
        <f>IF(ISNUMBER(J56), $B64 * K56, "")</f>
        <v>-529.10052910051786</v>
      </c>
      <c r="M56" s="31">
        <v>18.8</v>
      </c>
      <c r="N56" s="32">
        <f t="shared" si="25"/>
        <v>-5.2910052910051788E-3</v>
      </c>
      <c r="O56" s="18">
        <f>IF(ISNUMBER(M56), $B64 * N56, "")</f>
        <v>-529.10052910051786</v>
      </c>
      <c r="Q56" s="275"/>
      <c r="R56" s="275"/>
      <c r="S56" s="275"/>
    </row>
    <row r="57" spans="1:19" ht="17.25" customHeight="1" thickBot="1">
      <c r="A57" s="125" t="s">
        <v>204</v>
      </c>
      <c r="B57" s="126">
        <v>17.100000000000001</v>
      </c>
      <c r="C57" s="77">
        <v>-5.8139534999999999E-3</v>
      </c>
      <c r="D57" s="15">
        <v>18.100000000000001</v>
      </c>
      <c r="E57" s="32">
        <f t="shared" si="22"/>
        <v>5.8479532163742687E-2</v>
      </c>
      <c r="F57" s="18">
        <f>IF(ISNUMBER(D57), $B64 * E57, "")</f>
        <v>5847.9532163742688</v>
      </c>
      <c r="G57" s="31">
        <v>17.8</v>
      </c>
      <c r="H57" s="32">
        <f t="shared" si="23"/>
        <v>4.0935672514619839E-2</v>
      </c>
      <c r="I57" s="101">
        <f>IF(ISNUMBER(G57), $B64 * H57, "")</f>
        <v>4093.5672514619837</v>
      </c>
      <c r="J57" s="15">
        <v>17.7</v>
      </c>
      <c r="K57" s="32">
        <f t="shared" si="24"/>
        <v>3.5087719298245487E-2</v>
      </c>
      <c r="L57" s="18">
        <f>IF(ISNUMBER(J57), $B64 * K57, "")</f>
        <v>3508.7719298245488</v>
      </c>
      <c r="M57" s="31">
        <v>17.8</v>
      </c>
      <c r="N57" s="32">
        <f t="shared" si="25"/>
        <v>4.0935672514619839E-2</v>
      </c>
      <c r="O57" s="18">
        <f>IF(ISNUMBER(M57), $B64 * N57, "")</f>
        <v>4093.5672514619837</v>
      </c>
      <c r="Q57" s="270"/>
      <c r="R57" s="270"/>
      <c r="S57" s="270"/>
    </row>
    <row r="58" spans="1:19" ht="17.25" customHeight="1" thickBot="1">
      <c r="A58" s="127" t="s">
        <v>202</v>
      </c>
      <c r="B58" s="128">
        <v>89.2</v>
      </c>
      <c r="C58" s="78">
        <v>-6.6815145000000001E-3</v>
      </c>
      <c r="D58" s="20">
        <v>88.1</v>
      </c>
      <c r="E58" s="21">
        <f t="shared" si="22"/>
        <v>-1.2331838565022516E-2</v>
      </c>
      <c r="F58" s="22">
        <f>IF(ISNUMBER(D58), $B64 * E58, "")</f>
        <v>-1233.1838565022515</v>
      </c>
      <c r="G58" s="30">
        <v>88.2</v>
      </c>
      <c r="H58" s="21">
        <f t="shared" si="23"/>
        <v>-1.1210762331838564E-2</v>
      </c>
      <c r="I58" s="105">
        <f>IF(ISNUMBER(G58), $B64 * H58, "")</f>
        <v>-1121.0762331838564</v>
      </c>
      <c r="J58" s="20">
        <v>87.2</v>
      </c>
      <c r="K58" s="21">
        <f t="shared" si="24"/>
        <v>-2.2421524663677129E-2</v>
      </c>
      <c r="L58" s="22">
        <f>IF(ISNUMBER(J58), $B64 * K58, "")</f>
        <v>-2242.1524663677128</v>
      </c>
      <c r="M58" s="30">
        <v>87.6</v>
      </c>
      <c r="N58" s="21">
        <f t="shared" si="25"/>
        <v>-1.7937219730941797E-2</v>
      </c>
      <c r="O58" s="22">
        <f>IF(ISNUMBER(M58), $B64 * N58, "")</f>
        <v>-1793.7219730941797</v>
      </c>
      <c r="Q58" s="270"/>
      <c r="R58" s="270"/>
      <c r="S58" s="270"/>
    </row>
    <row r="59" spans="1:19" ht="17.25" customHeight="1" thickBot="1">
      <c r="A59" s="125" t="s">
        <v>240</v>
      </c>
      <c r="B59" s="129">
        <v>74.400000000000006</v>
      </c>
      <c r="C59" s="80">
        <v>-1.32625995E-2</v>
      </c>
      <c r="D59" s="106">
        <v>73.2</v>
      </c>
      <c r="E59" s="107">
        <f>IF(ISNUMBER(D59), (D59 - $B59) / $B59, "")</f>
        <v>-1.6129032258064554E-2</v>
      </c>
      <c r="F59" s="108">
        <f>IF(ISNUMBER(D59), $B64 * E59, "")</f>
        <v>-1612.9032258064553</v>
      </c>
      <c r="G59" s="109">
        <v>73.400000000000006</v>
      </c>
      <c r="H59" s="107">
        <f>IF(ISNUMBER(G59), (G59 - $B59) / $B59, "")</f>
        <v>-1.3440860215053762E-2</v>
      </c>
      <c r="I59" s="110">
        <f>IF(ISNUMBER(G59), $B64 * H59, "")</f>
        <v>-1344.0860215053763</v>
      </c>
      <c r="J59" s="106">
        <v>71.5</v>
      </c>
      <c r="K59" s="107">
        <f>IF(ISNUMBER(J59), (J59 - $B59) / $B59, "")</f>
        <v>-3.897849462365599E-2</v>
      </c>
      <c r="L59" s="108">
        <f>IF(ISNUMBER(J59), $B64 * K59, "")</f>
        <v>-3897.8494623655988</v>
      </c>
      <c r="M59" s="109">
        <v>72.599999999999994</v>
      </c>
      <c r="N59" s="107">
        <f>IF(ISNUMBER(M59), (M59 - $B59) / $B59, "")</f>
        <v>-2.4193548387096926E-2</v>
      </c>
      <c r="O59" s="108">
        <f>IF(ISNUMBER(M59), $B64 * N59, "")</f>
        <v>-2419.3548387096926</v>
      </c>
      <c r="Q59" s="275"/>
      <c r="R59" s="275"/>
      <c r="S59" s="27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-1.4637675038528921E-4</v>
      </c>
      <c r="F64" s="28">
        <f>SUM(F44:F63)</f>
        <v>-234.20280061646304</v>
      </c>
      <c r="G64" s="26" t="s">
        <v>271</v>
      </c>
      <c r="H64" s="27">
        <f>IF(COUNT(H44:H63), SUM(H44:H63) / COUNT(H44:H63), 0)</f>
        <v>2.5265097550570821E-4</v>
      </c>
      <c r="I64" s="28">
        <f>SUM(I44:I63)</f>
        <v>404.24156080913235</v>
      </c>
      <c r="J64" s="26" t="s">
        <v>271</v>
      </c>
      <c r="K64" s="27">
        <f>IF(COUNT(K44:K63), SUM(K44:K63) / COUNT(K44:K63), 0)</f>
        <v>-1.3009779433583463E-2</v>
      </c>
      <c r="L64" s="28">
        <f>SUM(L44:L63)</f>
        <v>-20815.64709373354</v>
      </c>
      <c r="M64" s="26" t="s">
        <v>271</v>
      </c>
      <c r="N64" s="27">
        <f>IF(COUNT(N44:N63), SUM(N44:N63) / COUNT(N44:N63), 0)</f>
        <v>-7.3769621099890777E-3</v>
      </c>
      <c r="O64" s="28">
        <f>SUM(O44:O63)</f>
        <v>-11803.139375982526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29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2021-09-19(일) 오전 00:00</v>
      </c>
      <c r="C69" s="313"/>
      <c r="D69" s="272" t="str">
        <f>TEXT($G$1, "[$-ko-KR]yyyy-mm-dd(ddd) ") &amp; "오후 14:00"</f>
        <v>2021-09-19(일) 오후 14:00</v>
      </c>
      <c r="E69" s="273"/>
      <c r="F69" s="274"/>
      <c r="G69" s="272" t="str">
        <f>TEXT($G$1, "[$-ko-KR]yyyy-mm-dd(ddd) ") &amp; "오후 19:00"</f>
        <v>2021-09-19(일) 오후 19:00</v>
      </c>
      <c r="H69" s="273"/>
      <c r="I69" s="274"/>
      <c r="J69" s="272" t="str">
        <f>TEXT($G$1, "[$-ko-KR]yyyy-mm-dd(ddd) ") &amp; "오후 21:00"</f>
        <v>2021-09-19(일) 오후 21:00</v>
      </c>
      <c r="K69" s="273"/>
      <c r="L69" s="274"/>
      <c r="M69" s="272" t="str">
        <f>TEXT($G$1+1, "[$-ko-KR]yyyy-mm-dd(ddd) ") &amp; "오전 00:00"</f>
        <v>2021-09-20(월)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0" t="s">
        <v>58</v>
      </c>
      <c r="H70" s="231" t="s">
        <v>268</v>
      </c>
      <c r="I70" s="23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192</v>
      </c>
      <c r="B71" s="124">
        <v>394</v>
      </c>
      <c r="C71" s="76">
        <v>3.9577836399999997E-2</v>
      </c>
      <c r="D71" s="13">
        <v>421</v>
      </c>
      <c r="E71" s="14">
        <f>IF(ISNUMBER(D71), (D71 - $B71) / $B71, "")</f>
        <v>6.8527918781725886E-2</v>
      </c>
      <c r="F71" s="16">
        <f>IF(ISNUMBER(D71), $B91 * E71, "")</f>
        <v>6852.7918781725884</v>
      </c>
      <c r="G71" s="29">
        <v>427</v>
      </c>
      <c r="H71" s="14">
        <f>IF(ISNUMBER(G71), (G71 - $B71) / $B71, "")</f>
        <v>8.3756345177664976E-2</v>
      </c>
      <c r="I71" s="100">
        <f>IF(ISNUMBER(G71), $B91 * H71, "")</f>
        <v>8375.6345177664971</v>
      </c>
      <c r="J71" s="13">
        <v>412</v>
      </c>
      <c r="K71" s="14">
        <f>IF(ISNUMBER(J71), (J71 - $B71) / $B71, "")</f>
        <v>4.5685279187817257E-2</v>
      </c>
      <c r="L71" s="16">
        <f>IF(ISNUMBER(J71), $B91 * K71, "")</f>
        <v>4568.5279187817259</v>
      </c>
      <c r="M71" s="29">
        <v>415</v>
      </c>
      <c r="N71" s="14">
        <f>IF(ISNUMBER(M71), (M71 - $B71) / $B71, "")</f>
        <v>5.3299492385786802E-2</v>
      </c>
      <c r="O71" s="16">
        <f>IF(ISNUMBER(M71), $B91 * N71, "")</f>
        <v>5329.9492385786798</v>
      </c>
      <c r="Q71" s="270"/>
      <c r="R71" s="270"/>
      <c r="S71" s="270"/>
    </row>
    <row r="72" spans="1:19" ht="17.25" thickBot="1">
      <c r="A72" s="125" t="s">
        <v>54</v>
      </c>
      <c r="B72" s="126">
        <v>536</v>
      </c>
      <c r="C72" s="77">
        <v>3.47490347E-2</v>
      </c>
      <c r="D72" s="15">
        <v>508</v>
      </c>
      <c r="E72" s="32">
        <f t="shared" ref="E72:E75" si="30">IF(ISNUMBER(D72), (D72 - $B72) / $B72, "")</f>
        <v>-5.2238805970149252E-2</v>
      </c>
      <c r="F72" s="18">
        <f>IF(ISNUMBER(D72), $B91 * E72, "")</f>
        <v>-5223.8805970149251</v>
      </c>
      <c r="G72" s="31">
        <v>506</v>
      </c>
      <c r="H72" s="32">
        <f t="shared" ref="H72:H75" si="31">IF(ISNUMBER(G72), (G72 - $B72) / $B72, "")</f>
        <v>-5.5970149253731345E-2</v>
      </c>
      <c r="I72" s="101">
        <f>IF(ISNUMBER(G72), $B91 * H72, "")</f>
        <v>-5597.0149253731342</v>
      </c>
      <c r="J72" s="15">
        <v>492</v>
      </c>
      <c r="K72" s="32">
        <f t="shared" ref="K72:K75" si="32">IF(ISNUMBER(J72), (J72 - $B72) / $B72, "")</f>
        <v>-8.2089552238805971E-2</v>
      </c>
      <c r="L72" s="18">
        <f>IF(ISNUMBER(J72), $B91 * K72, "")</f>
        <v>-8208.9552238805973</v>
      </c>
      <c r="M72" s="31">
        <v>496</v>
      </c>
      <c r="N72" s="32">
        <f t="shared" ref="N72:N75" si="33">IF(ISNUMBER(M72), (M72 - $B72) / $B72, "")</f>
        <v>-7.4626865671641784E-2</v>
      </c>
      <c r="O72" s="18">
        <f>IF(ISNUMBER(M72), $B91 * N72, "")</f>
        <v>-7462.6865671641781</v>
      </c>
      <c r="Q72" s="270"/>
      <c r="R72" s="270"/>
      <c r="S72" s="270"/>
    </row>
    <row r="73" spans="1:19" ht="17.25" thickBot="1">
      <c r="A73" s="125" t="s">
        <v>250</v>
      </c>
      <c r="B73" s="126">
        <v>110</v>
      </c>
      <c r="C73" s="77">
        <v>1.8518518500000001E-2</v>
      </c>
      <c r="D73" s="15">
        <v>107</v>
      </c>
      <c r="E73" s="32">
        <f t="shared" si="30"/>
        <v>-2.7272727272727271E-2</v>
      </c>
      <c r="F73" s="18">
        <f>IF(ISNUMBER(D73), $B91 * E73, "")</f>
        <v>-2727.272727272727</v>
      </c>
      <c r="G73" s="31">
        <v>107</v>
      </c>
      <c r="H73" s="32">
        <f t="shared" si="31"/>
        <v>-2.7272727272727271E-2</v>
      </c>
      <c r="I73" s="101">
        <f>IF(ISNUMBER(G73), $B91 * H73, "")</f>
        <v>-2727.272727272727</v>
      </c>
      <c r="J73" s="15">
        <v>107</v>
      </c>
      <c r="K73" s="32">
        <f t="shared" si="32"/>
        <v>-2.7272727272727271E-2</v>
      </c>
      <c r="L73" s="18">
        <f>IF(ISNUMBER(J73), $B91 * K73, "")</f>
        <v>-2727.272727272727</v>
      </c>
      <c r="M73" s="31">
        <v>106</v>
      </c>
      <c r="N73" s="32">
        <f t="shared" si="33"/>
        <v>-3.6363636363636362E-2</v>
      </c>
      <c r="O73" s="18">
        <f>IF(ISNUMBER(M73), $B91 * N73, "")</f>
        <v>-3636.363636363636</v>
      </c>
      <c r="Q73" s="275"/>
      <c r="R73" s="275"/>
      <c r="S73" s="275"/>
    </row>
    <row r="74" spans="1:19" ht="17.25" thickBot="1">
      <c r="A74" s="125" t="s">
        <v>51</v>
      </c>
      <c r="B74" s="126">
        <v>394</v>
      </c>
      <c r="C74" s="77">
        <v>1.2853470400000001E-2</v>
      </c>
      <c r="D74" s="15">
        <v>391</v>
      </c>
      <c r="E74" s="32">
        <f t="shared" si="30"/>
        <v>-7.6142131979695434E-3</v>
      </c>
      <c r="F74" s="18">
        <f>IF(ISNUMBER(D74), $B91 * E74, "")</f>
        <v>-761.42131979695432</v>
      </c>
      <c r="G74" s="31">
        <v>392</v>
      </c>
      <c r="H74" s="32">
        <f t="shared" si="31"/>
        <v>-5.076142131979695E-3</v>
      </c>
      <c r="I74" s="101">
        <f>IF(ISNUMBER(G74), $B91 * H74, "")</f>
        <v>-507.61421319796949</v>
      </c>
      <c r="J74" s="15">
        <v>387</v>
      </c>
      <c r="K74" s="32">
        <f t="shared" si="32"/>
        <v>-1.7766497461928935E-2</v>
      </c>
      <c r="L74" s="18">
        <f>IF(ISNUMBER(J74), $B91 * K74, "")</f>
        <v>-1776.6497461928934</v>
      </c>
      <c r="M74" s="31">
        <v>388</v>
      </c>
      <c r="N74" s="32">
        <f t="shared" si="33"/>
        <v>-1.5228426395939087E-2</v>
      </c>
      <c r="O74" s="18">
        <f>IF(ISNUMBER(M74), $B91 * N74, "")</f>
        <v>-1522.8426395939086</v>
      </c>
      <c r="Q74" s="275"/>
      <c r="R74" s="275"/>
      <c r="S74" s="275"/>
    </row>
    <row r="75" spans="1:19" ht="17.25" thickBot="1">
      <c r="A75" s="127" t="s">
        <v>80</v>
      </c>
      <c r="B75" s="128">
        <v>925</v>
      </c>
      <c r="C75" s="78">
        <v>9.8253274999999998E-3</v>
      </c>
      <c r="D75" s="20">
        <v>905</v>
      </c>
      <c r="E75" s="21">
        <f t="shared" si="30"/>
        <v>-2.1621621621621623E-2</v>
      </c>
      <c r="F75" s="22">
        <f>IF(ISNUMBER(D75), $B91 * E75, "")</f>
        <v>-2162.1621621621621</v>
      </c>
      <c r="G75" s="30">
        <v>909</v>
      </c>
      <c r="H75" s="21">
        <f t="shared" si="31"/>
        <v>-1.7297297297297298E-2</v>
      </c>
      <c r="I75" s="105">
        <f>IF(ISNUMBER(G75), $B91 * H75, "")</f>
        <v>-1729.7297297297298</v>
      </c>
      <c r="J75" s="20">
        <v>898</v>
      </c>
      <c r="K75" s="21">
        <f t="shared" si="32"/>
        <v>-2.9189189189189189E-2</v>
      </c>
      <c r="L75" s="22">
        <f>IF(ISNUMBER(J75), $B91 * K75, "")</f>
        <v>-2918.9189189189187</v>
      </c>
      <c r="M75" s="30">
        <v>903</v>
      </c>
      <c r="N75" s="21">
        <f t="shared" si="33"/>
        <v>-2.3783783783783784E-2</v>
      </c>
      <c r="O75" s="22">
        <f>IF(ISNUMBER(M75), $B91 * N75, "")</f>
        <v>-2378.3783783783783</v>
      </c>
      <c r="Q75" s="275"/>
      <c r="R75" s="275"/>
      <c r="S75" s="275"/>
    </row>
    <row r="76" spans="1:19" ht="17.25" thickBot="1">
      <c r="A76" s="125" t="s">
        <v>57</v>
      </c>
      <c r="B76" s="129">
        <v>224</v>
      </c>
      <c r="C76" s="80">
        <v>9.0090090000000001E-3</v>
      </c>
      <c r="D76" s="106">
        <v>223</v>
      </c>
      <c r="E76" s="107">
        <f>IF(ISNUMBER(D76), (D76 - $B76) / $B76, "")</f>
        <v>-4.464285714285714E-3</v>
      </c>
      <c r="F76" s="108">
        <f>IF(ISNUMBER(D76), $B91 * E76, "")</f>
        <v>-446.42857142857139</v>
      </c>
      <c r="G76" s="109">
        <v>223</v>
      </c>
      <c r="H76" s="107">
        <f>IF(ISNUMBER(G76), (G76 - $B76) / $B76, "")</f>
        <v>-4.464285714285714E-3</v>
      </c>
      <c r="I76" s="110">
        <f>IF(ISNUMBER(G76), $B91 * H76, "")</f>
        <v>-446.42857142857139</v>
      </c>
      <c r="J76" s="106">
        <v>219</v>
      </c>
      <c r="K76" s="107">
        <f>IF(ISNUMBER(J76), (J76 - $B76) / $B76, "")</f>
        <v>-2.2321428571428572E-2</v>
      </c>
      <c r="L76" s="108">
        <f>IF(ISNUMBER(J76), $B91 * K76, "")</f>
        <v>-2232.1428571428573</v>
      </c>
      <c r="M76" s="109">
        <v>220</v>
      </c>
      <c r="N76" s="107">
        <f>IF(ISNUMBER(M76), (M76 - $B76) / $B76, "")</f>
        <v>-1.7857142857142856E-2</v>
      </c>
      <c r="O76" s="108">
        <f>IF(ISNUMBER(M76), $B91 * N76, "")</f>
        <v>-1785.7142857142856</v>
      </c>
      <c r="Q76" s="275"/>
      <c r="R76" s="275"/>
      <c r="S76" s="275"/>
    </row>
    <row r="77" spans="1:19" ht="17.25" thickBot="1">
      <c r="A77" s="125" t="s">
        <v>132</v>
      </c>
      <c r="B77" s="126">
        <v>132</v>
      </c>
      <c r="C77" s="77">
        <v>7.6335878000000001E-3</v>
      </c>
      <c r="D77" s="15">
        <v>129</v>
      </c>
      <c r="E77" s="32">
        <f t="shared" ref="E77:E80" si="34">IF(ISNUMBER(D77), (D77 - $B77) / $B77, "")</f>
        <v>-2.2727272727272728E-2</v>
      </c>
      <c r="F77" s="18">
        <f>IF(ISNUMBER(D77), $B91 * E77, "")</f>
        <v>-2272.727272727273</v>
      </c>
      <c r="G77" s="31">
        <v>131</v>
      </c>
      <c r="H77" s="32">
        <f t="shared" ref="H77:H80" si="35">IF(ISNUMBER(G77), (G77 - $B77) / $B77, "")</f>
        <v>-7.575757575757576E-3</v>
      </c>
      <c r="I77" s="101">
        <f>IF(ISNUMBER(G77), $B91 * H77, "")</f>
        <v>-757.57575757575762</v>
      </c>
      <c r="J77" s="15">
        <v>127</v>
      </c>
      <c r="K77" s="32">
        <f t="shared" ref="K77:K80" si="36">IF(ISNUMBER(J77), (J77 - $B77) / $B77, "")</f>
        <v>-3.787878787878788E-2</v>
      </c>
      <c r="L77" s="18">
        <f>IF(ISNUMBER(J77), $B91 * K77, "")</f>
        <v>-3787.878787878788</v>
      </c>
      <c r="M77" s="31">
        <v>129</v>
      </c>
      <c r="N77" s="32">
        <f t="shared" ref="N77:N80" si="37">IF(ISNUMBER(M77), (M77 - $B77) / $B77, "")</f>
        <v>-2.2727272727272728E-2</v>
      </c>
      <c r="O77" s="18">
        <f>IF(ISNUMBER(M77), $B91 * N77, "")</f>
        <v>-2272.727272727273</v>
      </c>
      <c r="Q77" s="275"/>
      <c r="R77" s="275"/>
      <c r="S77" s="275"/>
    </row>
    <row r="78" spans="1:19" ht="17.25" thickBot="1">
      <c r="A78" s="125" t="s">
        <v>128</v>
      </c>
      <c r="B78" s="126">
        <v>138</v>
      </c>
      <c r="C78" s="77">
        <v>7.2992700999999997E-3</v>
      </c>
      <c r="D78" s="15">
        <v>136</v>
      </c>
      <c r="E78" s="32">
        <f t="shared" si="34"/>
        <v>-1.4492753623188406E-2</v>
      </c>
      <c r="F78" s="18">
        <f>IF(ISNUMBER(D78), $B91 * E78, "")</f>
        <v>-1449.2753623188405</v>
      </c>
      <c r="G78" s="31">
        <v>137</v>
      </c>
      <c r="H78" s="32">
        <f t="shared" si="35"/>
        <v>-7.246376811594203E-3</v>
      </c>
      <c r="I78" s="101">
        <f>IF(ISNUMBER(G78), $B91 * H78, "")</f>
        <v>-724.63768115942025</v>
      </c>
      <c r="J78" s="15">
        <v>135</v>
      </c>
      <c r="K78" s="32">
        <f t="shared" si="36"/>
        <v>-2.1739130434782608E-2</v>
      </c>
      <c r="L78" s="18">
        <f>IF(ISNUMBER(J78), $B91 * K78, "")</f>
        <v>-2173.913043478261</v>
      </c>
      <c r="M78" s="31">
        <v>136</v>
      </c>
      <c r="N78" s="32">
        <f t="shared" si="37"/>
        <v>-1.4492753623188406E-2</v>
      </c>
      <c r="O78" s="18">
        <f>IF(ISNUMBER(M78), $B91 * N78, "")</f>
        <v>-1449.2753623188405</v>
      </c>
      <c r="Q78" s="275"/>
      <c r="R78" s="275"/>
      <c r="S78" s="275"/>
    </row>
    <row r="79" spans="1:19" ht="17.25" thickBot="1">
      <c r="A79" s="125" t="s">
        <v>238</v>
      </c>
      <c r="B79" s="126">
        <v>154</v>
      </c>
      <c r="C79" s="77">
        <v>6.5359477000000001E-3</v>
      </c>
      <c r="D79" s="15">
        <v>153</v>
      </c>
      <c r="E79" s="32">
        <f t="shared" si="34"/>
        <v>-6.4935064935064939E-3</v>
      </c>
      <c r="F79" s="18">
        <f>IF(ISNUMBER(D79), $B91 * E79, "")</f>
        <v>-649.35064935064941</v>
      </c>
      <c r="G79" s="31">
        <v>153</v>
      </c>
      <c r="H79" s="32">
        <f t="shared" si="35"/>
        <v>-6.4935064935064939E-3</v>
      </c>
      <c r="I79" s="101">
        <f>IF(ISNUMBER(G79), $B91 * H79, "")</f>
        <v>-649.35064935064941</v>
      </c>
      <c r="J79" s="15">
        <v>149</v>
      </c>
      <c r="K79" s="32">
        <f t="shared" si="36"/>
        <v>-3.2467532467532464E-2</v>
      </c>
      <c r="L79" s="18">
        <f>IF(ISNUMBER(J79), $B91 * K79, "")</f>
        <v>-3246.7532467532465</v>
      </c>
      <c r="M79" s="31">
        <v>149</v>
      </c>
      <c r="N79" s="32">
        <f t="shared" si="37"/>
        <v>-3.2467532467532464E-2</v>
      </c>
      <c r="O79" s="18">
        <f>IF(ISNUMBER(M79), $B91 * N79, "")</f>
        <v>-3246.7532467532465</v>
      </c>
      <c r="Q79" s="33"/>
      <c r="R79" s="33"/>
    </row>
    <row r="80" spans="1:19" ht="17.25" thickBot="1">
      <c r="A80" s="130" t="s">
        <v>222</v>
      </c>
      <c r="B80" s="131">
        <v>201</v>
      </c>
      <c r="C80" s="79">
        <v>5.0000000000000001E-3</v>
      </c>
      <c r="D80" s="24">
        <v>198</v>
      </c>
      <c r="E80" s="25">
        <f t="shared" si="34"/>
        <v>-1.4925373134328358E-2</v>
      </c>
      <c r="F80" s="104">
        <f>IF(ISNUMBER(D80), $B91 * E80, "")</f>
        <v>-1492.5373134328358</v>
      </c>
      <c r="G80" s="102">
        <v>199</v>
      </c>
      <c r="H80" s="25">
        <f t="shared" si="35"/>
        <v>-9.9502487562189053E-3</v>
      </c>
      <c r="I80" s="103">
        <f>IF(ISNUMBER(G80), $B91 * H80, "")</f>
        <v>-995.02487562189049</v>
      </c>
      <c r="J80" s="24">
        <v>192</v>
      </c>
      <c r="K80" s="25">
        <f t="shared" si="36"/>
        <v>-4.4776119402985072E-2</v>
      </c>
      <c r="L80" s="104">
        <f>IF(ISNUMBER(J80), $B91 * K80, "")</f>
        <v>-4477.6119402985069</v>
      </c>
      <c r="M80" s="102">
        <v>195</v>
      </c>
      <c r="N80" s="25">
        <f t="shared" si="37"/>
        <v>-2.9850746268656716E-2</v>
      </c>
      <c r="O80" s="104">
        <f>IF(ISNUMBER(M80), $B91 * N80, "")</f>
        <v>-2985.0746268656717</v>
      </c>
      <c r="Q80" s="284"/>
      <c r="R80" s="285"/>
      <c r="S80" s="286"/>
    </row>
    <row r="81" spans="1:19">
      <c r="A81" s="123" t="s">
        <v>266</v>
      </c>
      <c r="B81" s="124">
        <v>293</v>
      </c>
      <c r="C81" s="76">
        <v>3.4246575E-3</v>
      </c>
      <c r="D81" s="13">
        <v>292</v>
      </c>
      <c r="E81" s="14">
        <f>IF(ISNUMBER(D81), (D81 - $B81) / $B81, "")</f>
        <v>-3.4129692832764505E-3</v>
      </c>
      <c r="F81" s="16">
        <f>IF(ISNUMBER(D81), $B91 * E81, "")</f>
        <v>-341.29692832764505</v>
      </c>
      <c r="G81" s="29">
        <v>292</v>
      </c>
      <c r="H81" s="14">
        <f>IF(ISNUMBER(G81), (G81 - $B81) / $B81, "")</f>
        <v>-3.4129692832764505E-3</v>
      </c>
      <c r="I81" s="100">
        <f>IF(ISNUMBER(G81), $B91 * H81, "")</f>
        <v>-341.29692832764505</v>
      </c>
      <c r="J81" s="13">
        <v>287</v>
      </c>
      <c r="K81" s="14">
        <f>IF(ISNUMBER(J81), (J81 - $B81) / $B81, "")</f>
        <v>-2.0477815699658702E-2</v>
      </c>
      <c r="L81" s="16">
        <f>IF(ISNUMBER(J81), $B91 * K81, "")</f>
        <v>-2047.7815699658702</v>
      </c>
      <c r="M81" s="29">
        <v>289</v>
      </c>
      <c r="N81" s="14">
        <f>IF(ISNUMBER(M81), (M81 - $B81) / $B81, "")</f>
        <v>-1.3651877133105802E-2</v>
      </c>
      <c r="O81" s="16">
        <f>IF(ISNUMBER(M81), $B91 * N81, "")</f>
        <v>-1365.1877133105802</v>
      </c>
      <c r="Q81" s="287"/>
      <c r="R81" s="288"/>
      <c r="S81" s="289"/>
    </row>
    <row r="82" spans="1:19" ht="17.25" thickBot="1">
      <c r="A82" s="125" t="s">
        <v>228</v>
      </c>
      <c r="B82" s="126">
        <v>965</v>
      </c>
      <c r="C82" s="77">
        <v>3.1185030999999999E-3</v>
      </c>
      <c r="D82" s="15">
        <v>954</v>
      </c>
      <c r="E82" s="32">
        <f t="shared" ref="E82:E85" si="38">IF(ISNUMBER(D82), (D82 - $B82) / $B82, "")</f>
        <v>-1.1398963730569948E-2</v>
      </c>
      <c r="F82" s="18">
        <f>IF(ISNUMBER(D82), $B91 * E82, "")</f>
        <v>-1139.8963730569949</v>
      </c>
      <c r="G82" s="31">
        <v>958</v>
      </c>
      <c r="H82" s="32">
        <f t="shared" ref="H82:H85" si="39">IF(ISNUMBER(G82), (G82 - $B82) / $B82, "")</f>
        <v>-7.2538860103626944E-3</v>
      </c>
      <c r="I82" s="101">
        <f>IF(ISNUMBER(G82), $B91 * H82, "")</f>
        <v>-725.38860103626939</v>
      </c>
      <c r="J82" s="15">
        <v>940</v>
      </c>
      <c r="K82" s="32">
        <f t="shared" ref="K82:K85" si="40">IF(ISNUMBER(J82), (J82 - $B82) / $B82, "")</f>
        <v>-2.5906735751295335E-2</v>
      </c>
      <c r="L82" s="18">
        <f>IF(ISNUMBER(J82), $B91 * K82, "")</f>
        <v>-2590.6735751295337</v>
      </c>
      <c r="M82" s="31">
        <v>949</v>
      </c>
      <c r="N82" s="32">
        <f t="shared" ref="N82:N85" si="41">IF(ISNUMBER(M82), (M82 - $B82) / $B82, "")</f>
        <v>-1.6580310880829015E-2</v>
      </c>
      <c r="O82" s="18">
        <f>IF(ISNUMBER(M82), $B91 * N82, "")</f>
        <v>-1658.0310880829015</v>
      </c>
      <c r="Q82" s="290"/>
      <c r="R82" s="291"/>
      <c r="S82" s="292"/>
    </row>
    <row r="83" spans="1:19" ht="17.25" thickBot="1">
      <c r="A83" s="125" t="s">
        <v>138</v>
      </c>
      <c r="B83" s="126">
        <v>375</v>
      </c>
      <c r="C83" s="77">
        <v>2.6737967999999998E-3</v>
      </c>
      <c r="D83" s="15">
        <v>370</v>
      </c>
      <c r="E83" s="32">
        <f t="shared" si="38"/>
        <v>-1.3333333333333334E-2</v>
      </c>
      <c r="F83" s="18">
        <f>IF(ISNUMBER(D83), $B91 * E83, "")</f>
        <v>-1333.3333333333335</v>
      </c>
      <c r="G83" s="31">
        <v>370</v>
      </c>
      <c r="H83" s="32">
        <f t="shared" si="39"/>
        <v>-1.3333333333333334E-2</v>
      </c>
      <c r="I83" s="101">
        <f>IF(ISNUMBER(G83), $B91 * H83, "")</f>
        <v>-1333.3333333333335</v>
      </c>
      <c r="J83" s="15">
        <v>366</v>
      </c>
      <c r="K83" s="32">
        <f t="shared" si="40"/>
        <v>-2.4E-2</v>
      </c>
      <c r="L83" s="18">
        <f>IF(ISNUMBER(J83), $B91 * K83, "")</f>
        <v>-2400</v>
      </c>
      <c r="M83" s="31">
        <v>369</v>
      </c>
      <c r="N83" s="32">
        <f t="shared" si="41"/>
        <v>-1.6E-2</v>
      </c>
      <c r="O83" s="18">
        <f>IF(ISNUMBER(M83), $B91 * N83, "")</f>
        <v>-1600</v>
      </c>
      <c r="Q83" s="275"/>
      <c r="R83" s="275"/>
      <c r="S83" s="275"/>
    </row>
    <row r="84" spans="1:19" ht="17.25" thickBot="1">
      <c r="A84" s="125" t="s">
        <v>152</v>
      </c>
      <c r="B84" s="126">
        <v>129</v>
      </c>
      <c r="C84" s="77">
        <v>0</v>
      </c>
      <c r="D84" s="15">
        <v>128</v>
      </c>
      <c r="E84" s="32">
        <f t="shared" si="38"/>
        <v>-7.7519379844961239E-3</v>
      </c>
      <c r="F84" s="18">
        <f>IF(ISNUMBER(D84), $B91 * E84, "")</f>
        <v>-775.19379844961236</v>
      </c>
      <c r="G84" s="31">
        <v>129</v>
      </c>
      <c r="H84" s="32">
        <f t="shared" si="39"/>
        <v>0</v>
      </c>
      <c r="I84" s="101">
        <f>IF(ISNUMBER(G84), $B91 * H84, "")</f>
        <v>0</v>
      </c>
      <c r="J84" s="15">
        <v>126</v>
      </c>
      <c r="K84" s="32">
        <f t="shared" si="40"/>
        <v>-2.3255813953488372E-2</v>
      </c>
      <c r="L84" s="18">
        <f>IF(ISNUMBER(J84), $B91 * K84, "")</f>
        <v>-2325.5813953488373</v>
      </c>
      <c r="M84" s="31">
        <v>127</v>
      </c>
      <c r="N84" s="32">
        <f t="shared" si="41"/>
        <v>-1.5503875968992248E-2</v>
      </c>
      <c r="O84" s="18">
        <f>IF(ISNUMBER(M84), $B91 * N84, "")</f>
        <v>-1550.3875968992247</v>
      </c>
      <c r="Q84" s="270"/>
      <c r="R84" s="270"/>
      <c r="S84" s="270"/>
    </row>
    <row r="85" spans="1:19" ht="17.25" thickBot="1">
      <c r="A85" s="127" t="s">
        <v>144</v>
      </c>
      <c r="B85" s="128">
        <v>117</v>
      </c>
      <c r="C85" s="78">
        <v>0</v>
      </c>
      <c r="D85" s="20">
        <v>116</v>
      </c>
      <c r="E85" s="21">
        <f t="shared" si="38"/>
        <v>-8.5470085470085479E-3</v>
      </c>
      <c r="F85" s="22">
        <f>IF(ISNUMBER(D85), $B91 * E85, "")</f>
        <v>-854.70085470085473</v>
      </c>
      <c r="G85" s="30">
        <v>117</v>
      </c>
      <c r="H85" s="21">
        <f t="shared" si="39"/>
        <v>0</v>
      </c>
      <c r="I85" s="105">
        <f>IF(ISNUMBER(G85), $B91 * H85, "")</f>
        <v>0</v>
      </c>
      <c r="J85" s="20">
        <v>116</v>
      </c>
      <c r="K85" s="21">
        <f t="shared" si="40"/>
        <v>-8.5470085470085479E-3</v>
      </c>
      <c r="L85" s="22">
        <f>IF(ISNUMBER(J85), $B91 * K85, "")</f>
        <v>-854.70085470085473</v>
      </c>
      <c r="M85" s="30">
        <v>116</v>
      </c>
      <c r="N85" s="21">
        <f t="shared" si="41"/>
        <v>-8.5470085470085479E-3</v>
      </c>
      <c r="O85" s="22">
        <f>IF(ISNUMBER(M85), $B91 * N85, "")</f>
        <v>-854.70085470085473</v>
      </c>
      <c r="Q85" s="270"/>
      <c r="R85" s="270"/>
      <c r="S85" s="270"/>
    </row>
    <row r="86" spans="1:19" ht="17.25" thickBot="1">
      <c r="A86" s="125" t="s">
        <v>86</v>
      </c>
      <c r="B86" s="129">
        <v>398</v>
      </c>
      <c r="C86" s="80">
        <v>0</v>
      </c>
      <c r="D86" s="106">
        <v>396</v>
      </c>
      <c r="E86" s="107">
        <f>IF(ISNUMBER(D86), (D86 - $B86) / $B86, "")</f>
        <v>-5.0251256281407036E-3</v>
      </c>
      <c r="F86" s="108">
        <f>IF(ISNUMBER(D86), $B91 * E86, "")</f>
        <v>-502.51256281407035</v>
      </c>
      <c r="G86" s="109">
        <v>396</v>
      </c>
      <c r="H86" s="107">
        <f>IF(ISNUMBER(G86), (G86 - $B86) / $B86, "")</f>
        <v>-5.0251256281407036E-3</v>
      </c>
      <c r="I86" s="110">
        <f>IF(ISNUMBER(G86), $B91 * H86, "")</f>
        <v>-502.51256281407035</v>
      </c>
      <c r="J86" s="106">
        <v>390</v>
      </c>
      <c r="K86" s="107">
        <f>IF(ISNUMBER(J86), (J86 - $B86) / $B86, "")</f>
        <v>-2.0100502512562814E-2</v>
      </c>
      <c r="L86" s="108">
        <f>IF(ISNUMBER(J86), $B91 * K86, "")</f>
        <v>-2010.0502512562814</v>
      </c>
      <c r="M86" s="109">
        <v>393</v>
      </c>
      <c r="N86" s="107">
        <f>IF(ISNUMBER(M86), (M86 - $B86) / $B86, "")</f>
        <v>-1.2562814070351759E-2</v>
      </c>
      <c r="O86" s="108">
        <f>IF(ISNUMBER(M86), $B91 * N86, "")</f>
        <v>-1256.281407035176</v>
      </c>
      <c r="Q86" s="275"/>
      <c r="R86" s="275"/>
      <c r="S86" s="275"/>
    </row>
    <row r="87" spans="1:19" ht="17.25" thickBot="1">
      <c r="A87" s="125" t="s">
        <v>194</v>
      </c>
      <c r="B87" s="126">
        <v>134</v>
      </c>
      <c r="C87" s="77">
        <v>0</v>
      </c>
      <c r="D87" s="15">
        <v>129</v>
      </c>
      <c r="E87" s="32">
        <f t="shared" ref="E87:E90" si="42">IF(ISNUMBER(D87), (D87 - $B87) / $B87, "")</f>
        <v>-3.7313432835820892E-2</v>
      </c>
      <c r="F87" s="18">
        <f>IF(ISNUMBER(D87), $B91 * E87, "")</f>
        <v>-3731.343283582089</v>
      </c>
      <c r="G87" s="31">
        <v>130</v>
      </c>
      <c r="H87" s="32">
        <f t="shared" ref="H87:H90" si="43">IF(ISNUMBER(G87), (G87 - $B87) / $B87, "")</f>
        <v>-2.9850746268656716E-2</v>
      </c>
      <c r="I87" s="101">
        <f>IF(ISNUMBER(G87), $B91 * H87, "")</f>
        <v>-2985.0746268656717</v>
      </c>
      <c r="J87" s="15">
        <v>128</v>
      </c>
      <c r="K87" s="32">
        <f t="shared" ref="K87:K90" si="44">IF(ISNUMBER(J87), (J87 - $B87) / $B87, "")</f>
        <v>-4.4776119402985072E-2</v>
      </c>
      <c r="L87" s="18">
        <f>IF(ISNUMBER(J87), $B91 * K87, "")</f>
        <v>-4477.6119402985069</v>
      </c>
      <c r="M87" s="31">
        <v>128</v>
      </c>
      <c r="N87" s="32">
        <f t="shared" ref="N87:N90" si="45">IF(ISNUMBER(M87), (M87 - $B87) / $B87, "")</f>
        <v>-4.4776119402985072E-2</v>
      </c>
      <c r="O87" s="18">
        <f>IF(ISNUMBER(M87), $B91 * N87, "")</f>
        <v>-4477.6119402985069</v>
      </c>
      <c r="Q87" s="275"/>
      <c r="R87" s="275"/>
      <c r="S87" s="275"/>
    </row>
    <row r="88" spans="1:19" ht="17.25" thickBot="1">
      <c r="A88" s="125" t="s">
        <v>114</v>
      </c>
      <c r="B88" s="126">
        <v>940</v>
      </c>
      <c r="C88" s="77">
        <v>0</v>
      </c>
      <c r="D88" s="15">
        <v>930</v>
      </c>
      <c r="E88" s="32">
        <f t="shared" si="42"/>
        <v>-1.0638297872340425E-2</v>
      </c>
      <c r="F88" s="18">
        <f>IF(ISNUMBER(D88), $B91 * E88, "")</f>
        <v>-1063.8297872340424</v>
      </c>
      <c r="G88" s="31">
        <v>930</v>
      </c>
      <c r="H88" s="32">
        <f t="shared" si="43"/>
        <v>-1.0638297872340425E-2</v>
      </c>
      <c r="I88" s="101">
        <f>IF(ISNUMBER(G88), $B91 * H88, "")</f>
        <v>-1063.8297872340424</v>
      </c>
      <c r="J88" s="15">
        <v>914</v>
      </c>
      <c r="K88" s="32">
        <f t="shared" si="44"/>
        <v>-2.7659574468085105E-2</v>
      </c>
      <c r="L88" s="18">
        <f>IF(ISNUMBER(J88), $B91 * K88, "")</f>
        <v>-2765.9574468085107</v>
      </c>
      <c r="M88" s="31">
        <v>920</v>
      </c>
      <c r="N88" s="32">
        <f t="shared" si="45"/>
        <v>-2.1276595744680851E-2</v>
      </c>
      <c r="O88" s="18">
        <f>IF(ISNUMBER(M88), $B91 * N88, "")</f>
        <v>-2127.6595744680849</v>
      </c>
      <c r="Q88" s="275"/>
      <c r="R88" s="275"/>
      <c r="S88" s="275"/>
    </row>
    <row r="89" spans="1:19">
      <c r="A89" s="125" t="s">
        <v>254</v>
      </c>
      <c r="B89" s="126">
        <v>454</v>
      </c>
      <c r="C89" s="77">
        <v>-6.5645514000000002E-3</v>
      </c>
      <c r="D89" s="15">
        <v>463</v>
      </c>
      <c r="E89" s="32">
        <f t="shared" si="42"/>
        <v>1.9823788546255508E-2</v>
      </c>
      <c r="F89" s="18">
        <f>IF(ISNUMBER(D89), $B91 * E89, "")</f>
        <v>1982.3788546255507</v>
      </c>
      <c r="G89" s="31">
        <v>468</v>
      </c>
      <c r="H89" s="32">
        <f t="shared" si="43"/>
        <v>3.0837004405286344E-2</v>
      </c>
      <c r="I89" s="101">
        <f>IF(ISNUMBER(G89), $B91 * H89, "")</f>
        <v>3083.7004405286343</v>
      </c>
      <c r="J89" s="15">
        <v>458</v>
      </c>
      <c r="K89" s="32">
        <f t="shared" si="44"/>
        <v>8.8105726872246704E-3</v>
      </c>
      <c r="L89" s="18">
        <f>IF(ISNUMBER(J89), $B91 * K89, "")</f>
        <v>881.05726872246703</v>
      </c>
      <c r="M89" s="31">
        <v>463</v>
      </c>
      <c r="N89" s="32">
        <f t="shared" si="45"/>
        <v>1.9823788546255508E-2</v>
      </c>
      <c r="O89" s="18">
        <f>IF(ISNUMBER(M89), $B91 * N89, "")</f>
        <v>1982.3788546255507</v>
      </c>
      <c r="Q89" s="297"/>
      <c r="R89" s="298"/>
      <c r="S89" s="299"/>
    </row>
    <row r="90" spans="1:19" ht="17.25" thickBot="1">
      <c r="A90" s="130" t="s">
        <v>162</v>
      </c>
      <c r="B90" s="131">
        <v>114</v>
      </c>
      <c r="C90" s="79">
        <v>-8.6956522000000008E-3</v>
      </c>
      <c r="D90" s="24">
        <v>113</v>
      </c>
      <c r="E90" s="25">
        <f t="shared" si="42"/>
        <v>-8.771929824561403E-3</v>
      </c>
      <c r="F90" s="104">
        <f>IF(ISNUMBER(D90), $B91 * E90, "")</f>
        <v>-877.19298245614027</v>
      </c>
      <c r="G90" s="102">
        <v>114</v>
      </c>
      <c r="H90" s="25">
        <f t="shared" si="43"/>
        <v>0</v>
      </c>
      <c r="I90" s="103">
        <f>IF(ISNUMBER(G90), $B91 * H90, "")</f>
        <v>0</v>
      </c>
      <c r="J90" s="24">
        <v>111</v>
      </c>
      <c r="K90" s="25">
        <f t="shared" si="44"/>
        <v>-2.6315789473684209E-2</v>
      </c>
      <c r="L90" s="104">
        <f>IF(ISNUMBER(J90), $B91 * K90, "")</f>
        <v>-2631.5789473684208</v>
      </c>
      <c r="M90" s="102">
        <v>112</v>
      </c>
      <c r="N90" s="25">
        <f t="shared" si="45"/>
        <v>-1.7543859649122806E-2</v>
      </c>
      <c r="O90" s="104">
        <f>IF(ISNUMBER(M90), $B91 * N90, "")</f>
        <v>-1754.3859649122805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-9.4845925733307891E-3</v>
      </c>
      <c r="F91" s="28">
        <f>SUM(F71:F90)</f>
        <v>-18969.185146661588</v>
      </c>
      <c r="G91" s="26" t="s">
        <v>271</v>
      </c>
      <c r="H91" s="27">
        <f>IF(COUNT(H71:H90), SUM(H71:H90) / COUNT(H71:H90), 0)</f>
        <v>-4.8133750060128742E-3</v>
      </c>
      <c r="I91" s="28">
        <f>SUM(I71:I90)</f>
        <v>-9626.75001202575</v>
      </c>
      <c r="J91" s="26" t="s">
        <v>271</v>
      </c>
      <c r="K91" s="27">
        <f>IF(COUNT(K71:K90), SUM(K71:K90) / COUNT(K71:K90), 0)</f>
        <v>-2.4102223642594713E-2</v>
      </c>
      <c r="L91" s="28">
        <f>SUM(L71:L90)</f>
        <v>-48204.44728518941</v>
      </c>
      <c r="M91" s="26" t="s">
        <v>271</v>
      </c>
      <c r="N91" s="27">
        <f>IF(COUNT(N71:N90), SUM(N71:N90) / COUNT(N71:N90), 0)</f>
        <v>-1.8035867031191401E-2</v>
      </c>
      <c r="O91" s="28">
        <f>SUM(O71:O90)</f>
        <v>-36071.734062382799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29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2021-09-19(일) 오전 00:00</v>
      </c>
      <c r="C96" s="313"/>
      <c r="D96" s="272" t="str">
        <f>TEXT($G$1, "[$-ko-KR]yyyy-mm-dd(ddd) ") &amp; "오후 14:00"</f>
        <v>2021-09-19(일) 오후 14:00</v>
      </c>
      <c r="E96" s="273"/>
      <c r="F96" s="274"/>
      <c r="G96" s="272" t="str">
        <f>TEXT($G$1, "[$-ko-KR]yyyy-mm-dd(ddd) ") &amp; "오후 19:00"</f>
        <v>2021-09-19(일) 오후 19:00</v>
      </c>
      <c r="H96" s="273"/>
      <c r="I96" s="274"/>
      <c r="J96" s="272" t="str">
        <f>TEXT($G$1, "[$-ko-KR]yyyy-mm-dd(ddd) ") &amp; "오후 21:00"</f>
        <v>2021-09-19(일) 오후 21:00</v>
      </c>
      <c r="K96" s="273"/>
      <c r="L96" s="274"/>
      <c r="M96" s="272" t="str">
        <f>TEXT($G$1+1, "[$-ko-KR]yyyy-mm-dd(ddd) ") &amp; "오전 00:00"</f>
        <v>2021-09-20(월)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0" t="s">
        <v>58</v>
      </c>
      <c r="H97" s="231" t="s">
        <v>268</v>
      </c>
      <c r="I97" s="23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74</v>
      </c>
      <c r="B98" s="124">
        <v>47040</v>
      </c>
      <c r="C98" s="76">
        <v>0.15407262020000001</v>
      </c>
      <c r="D98" s="13">
        <v>47640</v>
      </c>
      <c r="E98" s="14">
        <f>IF(ISNUMBER(D98), (D98 - $B98) / $B98, "")</f>
        <v>1.2755102040816327E-2</v>
      </c>
      <c r="F98" s="16">
        <f>IF(ISNUMBER(D98), $B118 * E98, "")</f>
        <v>1275.5102040816328</v>
      </c>
      <c r="G98" s="29">
        <v>48070</v>
      </c>
      <c r="H98" s="14">
        <f>IF(ISNUMBER(G98), (G98 - $B98) / $B98, "")</f>
        <v>2.1896258503401361E-2</v>
      </c>
      <c r="I98" s="100">
        <f>IF(ISNUMBER(G98), $B118 * H98, "")</f>
        <v>2189.6258503401359</v>
      </c>
      <c r="J98" s="13">
        <v>47030</v>
      </c>
      <c r="K98" s="14">
        <f>IF(ISNUMBER(J98), (J98 - $B98) / $B98, "")</f>
        <v>-2.1258503401360543E-4</v>
      </c>
      <c r="L98" s="16">
        <f>IF(ISNUMBER(J98), $B118 * K98, "")</f>
        <v>-21.258503401360542</v>
      </c>
      <c r="M98" s="29">
        <v>50280</v>
      </c>
      <c r="N98" s="14">
        <f>IF(ISNUMBER(M98), (M98 - $B98) / $B98, "")</f>
        <v>6.8877551020408156E-2</v>
      </c>
      <c r="O98" s="16">
        <f>IF(ISNUMBER(M98), $B118 * N98, "")</f>
        <v>6887.7551020408155</v>
      </c>
      <c r="Q98" s="270"/>
      <c r="R98" s="270"/>
      <c r="S98" s="270"/>
    </row>
    <row r="99" spans="1:19" ht="17.25" thickBot="1">
      <c r="A99" s="125" t="s">
        <v>244</v>
      </c>
      <c r="B99" s="126">
        <v>2390</v>
      </c>
      <c r="C99" s="77">
        <v>9.3821510299999994E-2</v>
      </c>
      <c r="D99" s="15">
        <v>2530</v>
      </c>
      <c r="E99" s="32">
        <f t="shared" ref="E99:E102" si="46">IF(ISNUMBER(D99), (D99 - $B99) / $B99, "")</f>
        <v>5.8577405857740586E-2</v>
      </c>
      <c r="F99" s="18">
        <f>IF(ISNUMBER(D99), $B118 * E99, "")</f>
        <v>5857.7405857740587</v>
      </c>
      <c r="G99" s="31">
        <v>2565</v>
      </c>
      <c r="H99" s="32">
        <f t="shared" ref="H99:H102" si="47">IF(ISNUMBER(G99), (G99 - $B99) / $B99, "")</f>
        <v>7.3221757322175729E-2</v>
      </c>
      <c r="I99" s="101">
        <f>IF(ISNUMBER(G99), $B118 * H99, "")</f>
        <v>7322.1757322175727</v>
      </c>
      <c r="J99" s="15">
        <v>2500</v>
      </c>
      <c r="K99" s="32">
        <f t="shared" ref="K99:K102" si="48">IF(ISNUMBER(J99), (J99 - $B99) / $B99, "")</f>
        <v>4.6025104602510462E-2</v>
      </c>
      <c r="L99" s="18">
        <f>IF(ISNUMBER(J99), $B118 * K99, "")</f>
        <v>4602.5104602510464</v>
      </c>
      <c r="M99" s="31">
        <v>2510</v>
      </c>
      <c r="N99" s="32">
        <f t="shared" ref="N99:N102" si="49">IF(ISNUMBER(M99), (M99 - $B99) / $B99, "")</f>
        <v>5.0209205020920501E-2</v>
      </c>
      <c r="O99" s="18">
        <f>IF(ISNUMBER(M99), $B118 * N99, "")</f>
        <v>5020.9205020920499</v>
      </c>
      <c r="Q99" s="270"/>
      <c r="R99" s="270"/>
      <c r="S99" s="270"/>
    </row>
    <row r="100" spans="1:19" ht="17.25" thickBot="1">
      <c r="A100" s="125" t="s">
        <v>96</v>
      </c>
      <c r="B100" s="126">
        <v>8045</v>
      </c>
      <c r="C100" s="77">
        <v>7.6254180599999999E-2</v>
      </c>
      <c r="D100" s="15">
        <v>7790</v>
      </c>
      <c r="E100" s="32">
        <f t="shared" si="46"/>
        <v>-3.1696706028589185E-2</v>
      </c>
      <c r="F100" s="18">
        <f>IF(ISNUMBER(D100), $B118 * E100, "")</f>
        <v>-3169.6706028589183</v>
      </c>
      <c r="G100" s="31">
        <v>7840</v>
      </c>
      <c r="H100" s="32">
        <f t="shared" si="47"/>
        <v>-2.54816656308266E-2</v>
      </c>
      <c r="I100" s="101">
        <f>IF(ISNUMBER(G100), $B118 * H100, "")</f>
        <v>-2548.1665630826601</v>
      </c>
      <c r="J100" s="15">
        <v>7530</v>
      </c>
      <c r="K100" s="32">
        <f t="shared" si="48"/>
        <v>-6.401491609695463E-2</v>
      </c>
      <c r="L100" s="18">
        <f>IF(ISNUMBER(J100), $B118 * K100, "")</f>
        <v>-6401.491609695463</v>
      </c>
      <c r="M100" s="31">
        <v>7655</v>
      </c>
      <c r="N100" s="32">
        <f t="shared" si="49"/>
        <v>-4.8477315102548164E-2</v>
      </c>
      <c r="O100" s="18">
        <f>IF(ISNUMBER(M100), $B118 * N100, "")</f>
        <v>-4847.7315102548164</v>
      </c>
      <c r="Q100" s="275"/>
      <c r="R100" s="275"/>
      <c r="S100" s="275"/>
    </row>
    <row r="101" spans="1:19" ht="17.25" thickBot="1">
      <c r="A101" s="125" t="s">
        <v>134</v>
      </c>
      <c r="B101" s="126">
        <v>42730</v>
      </c>
      <c r="C101" s="77">
        <v>5.8983890999999997E-2</v>
      </c>
      <c r="D101" s="15">
        <v>41250</v>
      </c>
      <c r="E101" s="32">
        <f t="shared" si="46"/>
        <v>-3.4636087058272876E-2</v>
      </c>
      <c r="F101" s="18">
        <f>IF(ISNUMBER(D101), $B118 * E101, "")</f>
        <v>-3463.6087058272874</v>
      </c>
      <c r="G101" s="31">
        <v>41250</v>
      </c>
      <c r="H101" s="32">
        <f t="shared" si="47"/>
        <v>-3.4636087058272876E-2</v>
      </c>
      <c r="I101" s="101">
        <f>IF(ISNUMBER(G101), $B118 * H101, "")</f>
        <v>-3463.6087058272874</v>
      </c>
      <c r="J101" s="15">
        <v>40740</v>
      </c>
      <c r="K101" s="32">
        <f t="shared" si="48"/>
        <v>-4.6571495436461503E-2</v>
      </c>
      <c r="L101" s="18">
        <f>IF(ISNUMBER(J101), $B118 * K101, "")</f>
        <v>-4657.1495436461501</v>
      </c>
      <c r="M101" s="31">
        <v>41110</v>
      </c>
      <c r="N101" s="32">
        <f t="shared" si="49"/>
        <v>-3.7912473671893286E-2</v>
      </c>
      <c r="O101" s="18">
        <f>IF(ISNUMBER(M101), $B118 * N101, "")</f>
        <v>-3791.2473671893285</v>
      </c>
      <c r="Q101" s="275"/>
      <c r="R101" s="275"/>
      <c r="S101" s="275"/>
    </row>
    <row r="102" spans="1:19" ht="17.25" thickBot="1">
      <c r="A102" s="127" t="s">
        <v>69</v>
      </c>
      <c r="B102" s="128">
        <v>12510</v>
      </c>
      <c r="C102" s="78">
        <v>5.7480980600000002E-2</v>
      </c>
      <c r="D102" s="20">
        <v>12780</v>
      </c>
      <c r="E102" s="21">
        <f t="shared" si="46"/>
        <v>2.1582733812949641E-2</v>
      </c>
      <c r="F102" s="22">
        <f>IF(ISNUMBER(D102), $B118 * E102, "")</f>
        <v>2158.2733812949641</v>
      </c>
      <c r="G102" s="30">
        <v>12630</v>
      </c>
      <c r="H102" s="21">
        <f t="shared" si="47"/>
        <v>9.5923261390887284E-3</v>
      </c>
      <c r="I102" s="105">
        <f>IF(ISNUMBER(G102), $B118 * H102, "")</f>
        <v>959.23261390887285</v>
      </c>
      <c r="J102" s="20">
        <v>12290</v>
      </c>
      <c r="K102" s="21">
        <f t="shared" si="48"/>
        <v>-1.7585931254996003E-2</v>
      </c>
      <c r="L102" s="22">
        <f>IF(ISNUMBER(J102), $B118 * K102, "")</f>
        <v>-1758.5931254996003</v>
      </c>
      <c r="M102" s="30">
        <v>12460</v>
      </c>
      <c r="N102" s="21">
        <f t="shared" si="49"/>
        <v>-3.9968025579536371E-3</v>
      </c>
      <c r="O102" s="22">
        <f>IF(ISNUMBER(M102), $B118 * N102, "")</f>
        <v>-399.68025579536373</v>
      </c>
      <c r="Q102" s="275"/>
      <c r="R102" s="275"/>
      <c r="S102" s="275"/>
    </row>
    <row r="103" spans="1:19" ht="17.25" thickBot="1">
      <c r="A103" s="125" t="s">
        <v>192</v>
      </c>
      <c r="B103" s="129">
        <v>394</v>
      </c>
      <c r="C103" s="80">
        <v>3.9577836399999997E-2</v>
      </c>
      <c r="D103" s="106">
        <v>421</v>
      </c>
      <c r="E103" s="107">
        <f>IF(ISNUMBER(D103), (D103 - $B103) / $B103, "")</f>
        <v>6.8527918781725886E-2</v>
      </c>
      <c r="F103" s="108">
        <f>IF(ISNUMBER(D103), $B118 * E103, "")</f>
        <v>6852.7918781725884</v>
      </c>
      <c r="G103" s="109">
        <v>427</v>
      </c>
      <c r="H103" s="107">
        <f>IF(ISNUMBER(G103), (G103 - $B103) / $B103, "")</f>
        <v>8.3756345177664976E-2</v>
      </c>
      <c r="I103" s="110">
        <f>IF(ISNUMBER(G103), $B118 * H103, "")</f>
        <v>8375.6345177664971</v>
      </c>
      <c r="J103" s="106">
        <v>412</v>
      </c>
      <c r="K103" s="107">
        <f>IF(ISNUMBER(J103), (J103 - $B103) / $B103, "")</f>
        <v>4.5685279187817257E-2</v>
      </c>
      <c r="L103" s="108">
        <f>IF(ISNUMBER(J103), $B118 * K103, "")</f>
        <v>4568.5279187817259</v>
      </c>
      <c r="M103" s="109">
        <v>415</v>
      </c>
      <c r="N103" s="107">
        <f>IF(ISNUMBER(M103), (M103 - $B103) / $B103, "")</f>
        <v>5.3299492385786802E-2</v>
      </c>
      <c r="O103" s="108">
        <f>IF(ISNUMBER(M103), $B118 * N103, "")</f>
        <v>5329.9492385786798</v>
      </c>
      <c r="Q103" s="275"/>
      <c r="R103" s="275"/>
      <c r="S103" s="275"/>
    </row>
    <row r="104" spans="1:19" ht="17.25" thickBot="1">
      <c r="A104" s="125" t="s">
        <v>226</v>
      </c>
      <c r="B104" s="126">
        <v>1970</v>
      </c>
      <c r="C104" s="77">
        <v>3.6842105299999997E-2</v>
      </c>
      <c r="D104" s="15">
        <v>2035</v>
      </c>
      <c r="E104" s="32">
        <f t="shared" ref="E104:E107" si="50">IF(ISNUMBER(D104), (D104 - $B104) / $B104, "")</f>
        <v>3.2994923857868022E-2</v>
      </c>
      <c r="F104" s="18">
        <f>IF(ISNUMBER(D104), $B118 * E104, "")</f>
        <v>3299.4923857868021</v>
      </c>
      <c r="G104" s="31">
        <v>2055</v>
      </c>
      <c r="H104" s="32">
        <f t="shared" ref="H104:H107" si="51">IF(ISNUMBER(G104), (G104 - $B104) / $B104, "")</f>
        <v>4.3147208121827409E-2</v>
      </c>
      <c r="I104" s="101">
        <f>IF(ISNUMBER(G104), $B118 * H104, "")</f>
        <v>4314.7208121827407</v>
      </c>
      <c r="J104" s="15">
        <v>2020</v>
      </c>
      <c r="K104" s="32">
        <f t="shared" ref="K104:K107" si="52">IF(ISNUMBER(J104), (J104 - $B104) / $B104, "")</f>
        <v>2.5380710659898477E-2</v>
      </c>
      <c r="L104" s="18">
        <f>IF(ISNUMBER(J104), $B118 * K104, "")</f>
        <v>2538.0710659898477</v>
      </c>
      <c r="M104" s="31">
        <v>2040</v>
      </c>
      <c r="N104" s="32">
        <f t="shared" ref="N104:N107" si="53">IF(ISNUMBER(M104), (M104 - $B104) / $B104, "")</f>
        <v>3.553299492385787E-2</v>
      </c>
      <c r="O104" s="18">
        <f>IF(ISNUMBER(M104), $B118 * N104, "")</f>
        <v>3553.2994923857868</v>
      </c>
      <c r="Q104" s="275"/>
      <c r="R104" s="275"/>
      <c r="S104" s="275"/>
    </row>
    <row r="105" spans="1:19" ht="17.25" thickBot="1">
      <c r="A105" s="125" t="s">
        <v>88</v>
      </c>
      <c r="B105" s="126">
        <v>253100</v>
      </c>
      <c r="C105" s="77">
        <v>3.6445536399999999E-2</v>
      </c>
      <c r="D105" s="15">
        <v>255800</v>
      </c>
      <c r="E105" s="32">
        <f t="shared" si="50"/>
        <v>1.066772026866851E-2</v>
      </c>
      <c r="F105" s="18">
        <f>IF(ISNUMBER(D105), $B118 * E105, "")</f>
        <v>1066.7720268668509</v>
      </c>
      <c r="G105" s="31">
        <v>256200</v>
      </c>
      <c r="H105" s="32">
        <f t="shared" si="51"/>
        <v>1.2248123271434215E-2</v>
      </c>
      <c r="I105" s="101">
        <f>IF(ISNUMBER(G105), $B118 * H105, "")</f>
        <v>1224.8123271434215</v>
      </c>
      <c r="J105" s="15">
        <v>249600</v>
      </c>
      <c r="K105" s="32">
        <f t="shared" si="52"/>
        <v>-1.382852627419992E-2</v>
      </c>
      <c r="L105" s="18">
        <f>IF(ISNUMBER(J105), $B118 * K105, "")</f>
        <v>-1382.8526274199921</v>
      </c>
      <c r="M105" s="31">
        <v>249200</v>
      </c>
      <c r="N105" s="32">
        <f t="shared" si="53"/>
        <v>-1.5408929276965626E-2</v>
      </c>
      <c r="O105" s="18">
        <f>IF(ISNUMBER(M105), $B118 * N105, "")</f>
        <v>-1540.8929276965625</v>
      </c>
      <c r="Q105" s="275"/>
      <c r="R105" s="275"/>
      <c r="S105" s="275"/>
    </row>
    <row r="106" spans="1:19" ht="17.25" thickBot="1">
      <c r="A106" s="125" t="s">
        <v>54</v>
      </c>
      <c r="B106" s="126">
        <v>536</v>
      </c>
      <c r="C106" s="77">
        <v>3.47490347E-2</v>
      </c>
      <c r="D106" s="15">
        <v>508</v>
      </c>
      <c r="E106" s="32">
        <f t="shared" si="50"/>
        <v>-5.2238805970149252E-2</v>
      </c>
      <c r="F106" s="18">
        <f>IF(ISNUMBER(D106), $B118 * E106, "")</f>
        <v>-5223.8805970149251</v>
      </c>
      <c r="G106" s="31">
        <v>506</v>
      </c>
      <c r="H106" s="32">
        <f t="shared" si="51"/>
        <v>-5.5970149253731345E-2</v>
      </c>
      <c r="I106" s="101">
        <f>IF(ISNUMBER(G106), $B118 * H106, "")</f>
        <v>-5597.0149253731342</v>
      </c>
      <c r="J106" s="15">
        <v>492</v>
      </c>
      <c r="K106" s="32">
        <f t="shared" si="52"/>
        <v>-8.2089552238805971E-2</v>
      </c>
      <c r="L106" s="18">
        <f>IF(ISNUMBER(J106), $B118 * K106, "")</f>
        <v>-8208.9552238805973</v>
      </c>
      <c r="M106" s="31">
        <v>496</v>
      </c>
      <c r="N106" s="32">
        <f t="shared" si="53"/>
        <v>-7.4626865671641784E-2</v>
      </c>
      <c r="O106" s="18">
        <f>IF(ISNUMBER(M106), $B118 * N106, "")</f>
        <v>-7462.6865671641781</v>
      </c>
      <c r="Q106" s="33"/>
      <c r="R106" s="33"/>
    </row>
    <row r="107" spans="1:19" ht="17.25" thickBot="1">
      <c r="A107" s="130" t="s">
        <v>104</v>
      </c>
      <c r="B107" s="131">
        <v>1360</v>
      </c>
      <c r="C107" s="79">
        <v>3.4220532300000002E-2</v>
      </c>
      <c r="D107" s="24">
        <v>1335</v>
      </c>
      <c r="E107" s="25">
        <f t="shared" si="50"/>
        <v>-1.8382352941176471E-2</v>
      </c>
      <c r="F107" s="104">
        <f>IF(ISNUMBER(D107), $B118 * E107, "")</f>
        <v>-1838.2352941176471</v>
      </c>
      <c r="G107" s="102">
        <v>1355</v>
      </c>
      <c r="H107" s="25">
        <f t="shared" si="51"/>
        <v>-3.6764705882352941E-3</v>
      </c>
      <c r="I107" s="103">
        <f>IF(ISNUMBER(G107), $B118 * H107, "")</f>
        <v>-367.64705882352939</v>
      </c>
      <c r="J107" s="24">
        <v>1305</v>
      </c>
      <c r="K107" s="25">
        <f t="shared" si="52"/>
        <v>-4.0441176470588237E-2</v>
      </c>
      <c r="L107" s="104">
        <f>IF(ISNUMBER(J107), $B118 * K107, "")</f>
        <v>-4044.1176470588239</v>
      </c>
      <c r="M107" s="102">
        <v>1315</v>
      </c>
      <c r="N107" s="25">
        <f t="shared" si="53"/>
        <v>-3.3088235294117647E-2</v>
      </c>
      <c r="O107" s="104">
        <f>IF(ISNUMBER(M107), $B118 * N107, "")</f>
        <v>-3308.8235294117649</v>
      </c>
      <c r="Q107" s="284"/>
      <c r="R107" s="285"/>
      <c r="S107" s="286"/>
    </row>
    <row r="108" spans="1:19">
      <c r="A108" s="123" t="s">
        <v>210</v>
      </c>
      <c r="B108" s="124">
        <v>16.100000000000001</v>
      </c>
      <c r="C108" s="76">
        <v>3.2051282100000002E-2</v>
      </c>
      <c r="D108" s="13">
        <v>16.399999999999999</v>
      </c>
      <c r="E108" s="14">
        <f>IF(ISNUMBER(D108), (D108 - $B108) / $B108, "")</f>
        <v>1.8633540372670631E-2</v>
      </c>
      <c r="F108" s="16">
        <f>IF(ISNUMBER(D108), $B118 * E108, "")</f>
        <v>1863.3540372670632</v>
      </c>
      <c r="G108" s="29">
        <v>16.399999999999999</v>
      </c>
      <c r="H108" s="14">
        <f>IF(ISNUMBER(G108), (G108 - $B108) / $B108, "")</f>
        <v>1.8633540372670631E-2</v>
      </c>
      <c r="I108" s="100">
        <f>IF(ISNUMBER(G108), $B118 * H108, "")</f>
        <v>1863.3540372670632</v>
      </c>
      <c r="J108" s="13">
        <v>16.3</v>
      </c>
      <c r="K108" s="14">
        <f>IF(ISNUMBER(J108), (J108 - $B108) / $B108, "")</f>
        <v>1.2422360248447159E-2</v>
      </c>
      <c r="L108" s="16">
        <f>IF(ISNUMBER(J108), $B118 * K108, "")</f>
        <v>1242.236024844716</v>
      </c>
      <c r="M108" s="29">
        <v>16.5</v>
      </c>
      <c r="N108" s="14">
        <f>IF(ISNUMBER(M108), (M108 - $B108) / $B108, "")</f>
        <v>2.4844720496894318E-2</v>
      </c>
      <c r="O108" s="16">
        <f>IF(ISNUMBER(M108), $B118 * N108, "")</f>
        <v>2484.472049689432</v>
      </c>
      <c r="Q108" s="287"/>
      <c r="R108" s="288"/>
      <c r="S108" s="289"/>
    </row>
    <row r="109" spans="1:19" ht="17.25" thickBot="1">
      <c r="A109" s="125" t="s">
        <v>148</v>
      </c>
      <c r="B109" s="126">
        <v>22.9</v>
      </c>
      <c r="C109" s="77">
        <v>3.1531531500000001E-2</v>
      </c>
      <c r="D109" s="15">
        <v>22.8</v>
      </c>
      <c r="E109" s="32">
        <f t="shared" ref="E109:E112" si="54">IF(ISNUMBER(D109), (D109 - $B109) / $B109, "")</f>
        <v>-4.3668122270741428E-3</v>
      </c>
      <c r="F109" s="18">
        <f>IF(ISNUMBER(D109), $B118 * E109, "")</f>
        <v>-436.68122270741429</v>
      </c>
      <c r="G109" s="31">
        <v>22.8</v>
      </c>
      <c r="H109" s="32">
        <f t="shared" ref="H109:H112" si="55">IF(ISNUMBER(G109), (G109 - $B109) / $B109, "")</f>
        <v>-4.3668122270741428E-3</v>
      </c>
      <c r="I109" s="101">
        <f>IF(ISNUMBER(G109), $B118 * H109, "")</f>
        <v>-436.68122270741429</v>
      </c>
      <c r="J109" s="15">
        <v>22.4</v>
      </c>
      <c r="K109" s="32">
        <f t="shared" ref="K109:K112" si="56">IF(ISNUMBER(J109), (J109 - $B109) / $B109, "")</f>
        <v>-2.1834061135371181E-2</v>
      </c>
      <c r="L109" s="18">
        <f>IF(ISNUMBER(J109), $B118 * K109, "")</f>
        <v>-2183.406113537118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-2183.406113537118</v>
      </c>
      <c r="Q109" s="290"/>
      <c r="R109" s="291"/>
      <c r="S109" s="292"/>
    </row>
    <row r="110" spans="1:19" ht="17.25" thickBot="1">
      <c r="A110" s="125" t="s">
        <v>76</v>
      </c>
      <c r="B110" s="126">
        <v>34900</v>
      </c>
      <c r="C110" s="77">
        <v>3.04103927E-2</v>
      </c>
      <c r="D110" s="15">
        <v>34100</v>
      </c>
      <c r="E110" s="32">
        <f t="shared" si="54"/>
        <v>-2.2922636103151862E-2</v>
      </c>
      <c r="F110" s="18">
        <f>IF(ISNUMBER(D110), $B118 * E110, "")</f>
        <v>-2292.2636103151863</v>
      </c>
      <c r="G110" s="31">
        <v>34500</v>
      </c>
      <c r="H110" s="32">
        <f t="shared" si="55"/>
        <v>-1.1461318051575931E-2</v>
      </c>
      <c r="I110" s="101">
        <f>IF(ISNUMBER(G110), $B118 * H110, "")</f>
        <v>-1146.1318051575931</v>
      </c>
      <c r="J110" s="15">
        <v>33890</v>
      </c>
      <c r="K110" s="32">
        <f t="shared" si="56"/>
        <v>-2.8939828080229227E-2</v>
      </c>
      <c r="L110" s="18">
        <f>IF(ISNUMBER(J110), $B118 * K110, "")</f>
        <v>-2893.9828080229227</v>
      </c>
      <c r="M110" s="31">
        <v>34170</v>
      </c>
      <c r="N110" s="32">
        <f t="shared" si="57"/>
        <v>-2.0916905444126076E-2</v>
      </c>
      <c r="O110" s="18">
        <f>IF(ISNUMBER(M110), $B118 * N110, "")</f>
        <v>-2091.6905444126078</v>
      </c>
      <c r="Q110" s="275"/>
      <c r="R110" s="275"/>
      <c r="S110" s="275"/>
    </row>
    <row r="111" spans="1:19" ht="17.25" thickBot="1">
      <c r="A111" s="125" t="s">
        <v>108</v>
      </c>
      <c r="B111" s="126">
        <v>2350</v>
      </c>
      <c r="C111" s="77">
        <v>2.6200873400000001E-2</v>
      </c>
      <c r="D111" s="15">
        <v>2280</v>
      </c>
      <c r="E111" s="32">
        <f t="shared" si="54"/>
        <v>-2.9787234042553193E-2</v>
      </c>
      <c r="F111" s="18">
        <f>IF(ISNUMBER(D111), $B118 * E111, "")</f>
        <v>-2978.7234042553191</v>
      </c>
      <c r="G111" s="31">
        <v>2315</v>
      </c>
      <c r="H111" s="32">
        <f t="shared" si="55"/>
        <v>-1.4893617021276596E-2</v>
      </c>
      <c r="I111" s="101">
        <f>IF(ISNUMBER(G111), $B118 * H111, "")</f>
        <v>-1489.3617021276596</v>
      </c>
      <c r="J111" s="15">
        <v>2230</v>
      </c>
      <c r="K111" s="32">
        <f t="shared" si="56"/>
        <v>-5.106382978723404E-2</v>
      </c>
      <c r="L111" s="18">
        <f>IF(ISNUMBER(J111), $B118 * K111, "")</f>
        <v>-5106.3829787234035</v>
      </c>
      <c r="M111" s="31">
        <v>2265</v>
      </c>
      <c r="N111" s="32">
        <f t="shared" si="57"/>
        <v>-3.6170212765957444E-2</v>
      </c>
      <c r="O111" s="18">
        <f>IF(ISNUMBER(M111), $B118 * N111, "")</f>
        <v>-3617.0212765957444</v>
      </c>
      <c r="Q111" s="270"/>
      <c r="R111" s="270"/>
      <c r="S111" s="270"/>
    </row>
    <row r="112" spans="1:19" ht="17.25" thickBot="1">
      <c r="A112" s="127" t="s">
        <v>216</v>
      </c>
      <c r="B112" s="128">
        <v>11.9</v>
      </c>
      <c r="C112" s="78">
        <v>2.5862069000000001E-2</v>
      </c>
      <c r="D112" s="20">
        <v>12</v>
      </c>
      <c r="E112" s="21">
        <f t="shared" si="54"/>
        <v>8.4033613445377853E-3</v>
      </c>
      <c r="F112" s="22">
        <f>IF(ISNUMBER(D112), $B118 * E112, "")</f>
        <v>840.33613445377853</v>
      </c>
      <c r="G112" s="30">
        <v>12</v>
      </c>
      <c r="H112" s="21">
        <f t="shared" si="55"/>
        <v>8.4033613445377853E-3</v>
      </c>
      <c r="I112" s="105">
        <f>IF(ISNUMBER(G112), $B118 * H112, "")</f>
        <v>840.33613445377853</v>
      </c>
      <c r="J112" s="20">
        <v>11.9</v>
      </c>
      <c r="K112" s="21">
        <f t="shared" si="56"/>
        <v>0</v>
      </c>
      <c r="L112" s="22">
        <f>IF(ISNUMBER(J112), $B118 * K112, "")</f>
        <v>0</v>
      </c>
      <c r="M112" s="30">
        <v>11.8</v>
      </c>
      <c r="N112" s="21">
        <f t="shared" si="57"/>
        <v>-8.4033613445377853E-3</v>
      </c>
      <c r="O112" s="22">
        <f>IF(ISNUMBER(M112), $B118 * N112, "")</f>
        <v>-840.33613445377853</v>
      </c>
      <c r="Q112" s="270"/>
      <c r="R112" s="270"/>
      <c r="S112" s="270"/>
    </row>
    <row r="113" spans="1:19" ht="17.25" thickBot="1">
      <c r="A113" s="125" t="s">
        <v>172</v>
      </c>
      <c r="B113" s="129">
        <v>4280</v>
      </c>
      <c r="C113" s="80">
        <v>2.5149700600000002E-2</v>
      </c>
      <c r="D113" s="106">
        <v>4440</v>
      </c>
      <c r="E113" s="107">
        <f>IF(ISNUMBER(D113), (D113 - $B113) / $B113, "")</f>
        <v>3.7383177570093455E-2</v>
      </c>
      <c r="F113" s="108">
        <f>IF(ISNUMBER(D113), $B118 * E113, "")</f>
        <v>3738.3177570093453</v>
      </c>
      <c r="G113" s="109">
        <v>4455</v>
      </c>
      <c r="H113" s="107">
        <f>IF(ISNUMBER(G113), (G113 - $B113) / $B113, "")</f>
        <v>4.0887850467289717E-2</v>
      </c>
      <c r="I113" s="110">
        <f>IF(ISNUMBER(G113), $B118 * H113, "")</f>
        <v>4088.7850467289718</v>
      </c>
      <c r="J113" s="106">
        <v>4450</v>
      </c>
      <c r="K113" s="107">
        <f>IF(ISNUMBER(J113), (J113 - $B113) / $B113, "")</f>
        <v>3.9719626168224297E-2</v>
      </c>
      <c r="L113" s="108">
        <f>IF(ISNUMBER(J113), $B118 * K113, "")</f>
        <v>3971.9626168224295</v>
      </c>
      <c r="M113" s="109">
        <v>4460</v>
      </c>
      <c r="N113" s="107">
        <f>IF(ISNUMBER(M113), (M113 - $B113) / $B113, "")</f>
        <v>4.2056074766355138E-2</v>
      </c>
      <c r="O113" s="108">
        <f>IF(ISNUMBER(M113), $B118 * N113, "")</f>
        <v>4205.6074766355141</v>
      </c>
      <c r="Q113" s="275"/>
      <c r="R113" s="275"/>
      <c r="S113" s="275"/>
    </row>
    <row r="114" spans="1:19" ht="17.25" thickBot="1">
      <c r="A114" s="125" t="s">
        <v>224</v>
      </c>
      <c r="B114" s="126">
        <v>4990</v>
      </c>
      <c r="C114" s="77">
        <v>2.1494370499999998E-2</v>
      </c>
      <c r="D114" s="15">
        <v>5120</v>
      </c>
      <c r="E114" s="32">
        <f t="shared" ref="E114:E117" si="58">IF(ISNUMBER(D114), (D114 - $B114) / $B114, "")</f>
        <v>2.6052104208416832E-2</v>
      </c>
      <c r="F114" s="18">
        <f>IF(ISNUMBER(D114), $B118 * E114, "")</f>
        <v>2605.2104208416831</v>
      </c>
      <c r="G114" s="31">
        <v>5115</v>
      </c>
      <c r="H114" s="32">
        <f t="shared" ref="H114:H117" si="59">IF(ISNUMBER(G114), (G114 - $B114) / $B114, "")</f>
        <v>2.5050100200400802E-2</v>
      </c>
      <c r="I114" s="101">
        <f>IF(ISNUMBER(G114), $B118 * H114, "")</f>
        <v>2505.0100200400802</v>
      </c>
      <c r="J114" s="15">
        <v>5040</v>
      </c>
      <c r="K114" s="32">
        <f t="shared" ref="K114:K117" si="60">IF(ISNUMBER(J114), (J114 - $B114) / $B114, "")</f>
        <v>1.002004008016032E-2</v>
      </c>
      <c r="L114" s="18">
        <f>IF(ISNUMBER(J114), $B118 * K114, "")</f>
        <v>1002.004008016032</v>
      </c>
      <c r="M114" s="31">
        <v>5090</v>
      </c>
      <c r="N114" s="32">
        <f t="shared" ref="N114:N117" si="61">IF(ISNUMBER(M114), (M114 - $B114) / $B114, "")</f>
        <v>2.004008016032064E-2</v>
      </c>
      <c r="O114" s="18">
        <f>IF(ISNUMBER(M114), $B118 * N114, "")</f>
        <v>2004.008016032064</v>
      </c>
      <c r="Q114" s="275"/>
      <c r="R114" s="275"/>
      <c r="S114" s="275"/>
    </row>
    <row r="115" spans="1:19" ht="17.25" thickBot="1">
      <c r="A115" s="125" t="s">
        <v>84</v>
      </c>
      <c r="B115" s="126">
        <v>6530</v>
      </c>
      <c r="C115" s="77">
        <v>1.9516003099999998E-2</v>
      </c>
      <c r="D115" s="15">
        <v>6405</v>
      </c>
      <c r="E115" s="32">
        <f t="shared" si="58"/>
        <v>-1.9142419601837671E-2</v>
      </c>
      <c r="F115" s="18">
        <f>IF(ISNUMBER(D115), $B118 * E115, "")</f>
        <v>-1914.2419601837671</v>
      </c>
      <c r="G115" s="31">
        <v>6350</v>
      </c>
      <c r="H115" s="32">
        <f t="shared" si="59"/>
        <v>-2.7565084226646247E-2</v>
      </c>
      <c r="I115" s="101">
        <f>IF(ISNUMBER(G115), $B118 * H115, "")</f>
        <v>-2756.5084226646245</v>
      </c>
      <c r="J115" s="15">
        <v>6190</v>
      </c>
      <c r="K115" s="32">
        <f t="shared" si="60"/>
        <v>-5.2067381316998472E-2</v>
      </c>
      <c r="L115" s="18">
        <f>IF(ISNUMBER(J115), $B118 * K115, "")</f>
        <v>-5206.7381316998471</v>
      </c>
      <c r="M115" s="31">
        <v>6215</v>
      </c>
      <c r="N115" s="32">
        <f t="shared" si="61"/>
        <v>-4.8238897396630932E-2</v>
      </c>
      <c r="O115" s="18">
        <f>IF(ISNUMBER(M115), $B118 * N115, "")</f>
        <v>-4823.8897396630937</v>
      </c>
      <c r="Q115" s="275"/>
      <c r="R115" s="275"/>
      <c r="S115" s="275"/>
    </row>
    <row r="116" spans="1:19">
      <c r="A116" s="125" t="s">
        <v>250</v>
      </c>
      <c r="B116" s="126">
        <v>110</v>
      </c>
      <c r="C116" s="77">
        <v>1.8518518500000001E-2</v>
      </c>
      <c r="D116" s="15">
        <v>107</v>
      </c>
      <c r="E116" s="32">
        <f t="shared" si="58"/>
        <v>-2.7272727272727271E-2</v>
      </c>
      <c r="F116" s="18">
        <f>IF(ISNUMBER(D116), $B118 * E116, "")</f>
        <v>-2727.272727272727</v>
      </c>
      <c r="G116" s="31">
        <v>107</v>
      </c>
      <c r="H116" s="32">
        <f t="shared" si="59"/>
        <v>-2.7272727272727271E-2</v>
      </c>
      <c r="I116" s="101">
        <f>IF(ISNUMBER(G116), $B118 * H116, "")</f>
        <v>-2727.272727272727</v>
      </c>
      <c r="J116" s="15">
        <v>107</v>
      </c>
      <c r="K116" s="32">
        <f t="shared" si="60"/>
        <v>-2.7272727272727271E-2</v>
      </c>
      <c r="L116" s="18">
        <f>IF(ISNUMBER(J116), $B118 * K116, "")</f>
        <v>-2727.272727272727</v>
      </c>
      <c r="M116" s="31">
        <v>106</v>
      </c>
      <c r="N116" s="32">
        <f t="shared" si="61"/>
        <v>-3.6363636363636362E-2</v>
      </c>
      <c r="O116" s="18">
        <f>IF(ISNUMBER(M116), $B118 * N116, "")</f>
        <v>-3636.363636363636</v>
      </c>
      <c r="Q116" s="297"/>
      <c r="R116" s="298"/>
      <c r="S116" s="299"/>
    </row>
    <row r="117" spans="1:19" ht="17.25" thickBot="1">
      <c r="A117" s="130" t="s">
        <v>158</v>
      </c>
      <c r="B117" s="131">
        <v>35820</v>
      </c>
      <c r="C117" s="79">
        <v>1.81921546E-2</v>
      </c>
      <c r="D117" s="24">
        <v>34730</v>
      </c>
      <c r="E117" s="25">
        <f t="shared" si="58"/>
        <v>-3.0429927414852037E-2</v>
      </c>
      <c r="F117" s="104">
        <f>IF(ISNUMBER(D117), $B118 * E117, "")</f>
        <v>-3042.9927414852036</v>
      </c>
      <c r="G117" s="102">
        <v>34770</v>
      </c>
      <c r="H117" s="25">
        <f t="shared" si="59"/>
        <v>-2.9313232830820771E-2</v>
      </c>
      <c r="I117" s="103">
        <f>IF(ISNUMBER(G117), $B118 * H117, "")</f>
        <v>-2931.3232830820771</v>
      </c>
      <c r="J117" s="24">
        <v>33920</v>
      </c>
      <c r="K117" s="25">
        <f t="shared" si="60"/>
        <v>-5.3042992741485204E-2</v>
      </c>
      <c r="L117" s="104">
        <f>IF(ISNUMBER(J117), $B118 * K117, "")</f>
        <v>-5304.2992741485205</v>
      </c>
      <c r="M117" s="102">
        <v>34250</v>
      </c>
      <c r="N117" s="25">
        <f t="shared" si="61"/>
        <v>-4.3830262423227247E-2</v>
      </c>
      <c r="O117" s="104">
        <f>IF(ISNUMBER(M117), $B118 * N117, "")</f>
        <v>-4383.026242322725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1.2351139727551877E-3</v>
      </c>
      <c r="F118" s="28">
        <f>SUM(F98:F117)</f>
        <v>2470.2279455103726</v>
      </c>
      <c r="G118" s="26" t="s">
        <v>271</v>
      </c>
      <c r="H118" s="27">
        <f>IF(COUNT(H98:H117), SUM(H98:H117) / COUNT(H98:H117), 0)</f>
        <v>5.1099853379652132E-3</v>
      </c>
      <c r="I118" s="28">
        <f>SUM(I98:I117)</f>
        <v>10219.970675930424</v>
      </c>
      <c r="J118" s="26" t="s">
        <v>271</v>
      </c>
      <c r="K118" s="27">
        <f>IF(COUNT(K98:K117), SUM(K98:K117) / COUNT(K98:K117), 0)</f>
        <v>-1.5985594109650361E-2</v>
      </c>
      <c r="L118" s="28">
        <f>SUM(L98:L117)</f>
        <v>-31971.18821930073</v>
      </c>
      <c r="M118" s="26" t="s">
        <v>271</v>
      </c>
      <c r="N118" s="27">
        <f>IF(COUNT(N98:N117), SUM(N98:N117) / COUNT(N98:N117), 0)</f>
        <v>-6.7203919837031875E-3</v>
      </c>
      <c r="O118" s="28">
        <f>SUM(O98:O117)</f>
        <v>-13440.783967406376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29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2021-09-19(일) 오전 00:00</v>
      </c>
      <c r="C123" s="313"/>
      <c r="D123" s="272" t="str">
        <f>TEXT($G$1, "[$-ko-KR]yyyy-mm-dd(ddd) ") &amp; "오후 14:00"</f>
        <v>2021-09-19(일) 오후 14:00</v>
      </c>
      <c r="E123" s="273"/>
      <c r="F123" s="274"/>
      <c r="G123" s="272" t="str">
        <f>TEXT($G$1, "[$-ko-KR]yyyy-mm-dd(ddd) ") &amp; "오후 19:00"</f>
        <v>2021-09-19(일) 오후 19:00</v>
      </c>
      <c r="H123" s="273"/>
      <c r="I123" s="274"/>
      <c r="J123" s="272" t="str">
        <f>TEXT($G$1, "[$-ko-KR]yyyy-mm-dd(ddd) ") &amp; "오후 21:00"</f>
        <v>2021-09-19(일) 오후 21:00</v>
      </c>
      <c r="K123" s="273"/>
      <c r="L123" s="274"/>
      <c r="M123" s="272" t="str">
        <f>TEXT($G$1+1, "[$-ko-KR]yyyy-mm-dd(ddd) ") &amp; "오전 00:00"</f>
        <v>2021-09-20(월)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0" t="s">
        <v>58</v>
      </c>
      <c r="H124" s="231" t="s">
        <v>268</v>
      </c>
      <c r="I124" s="23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210</v>
      </c>
      <c r="B125" s="124">
        <v>16.100000000000001</v>
      </c>
      <c r="C125" s="76">
        <v>3.2051282100000002E-2</v>
      </c>
      <c r="D125" s="13">
        <v>16.399999999999999</v>
      </c>
      <c r="E125" s="14">
        <f>IF(ISNUMBER(D125), (D125 - $B125) / $B125, "")</f>
        <v>1.8633540372670631E-2</v>
      </c>
      <c r="F125" s="16">
        <f>IF(ISNUMBER(D125), $B145 * E125, "")</f>
        <v>1863.3540372670632</v>
      </c>
      <c r="G125" s="29">
        <v>16.399999999999999</v>
      </c>
      <c r="H125" s="14">
        <f>IF(ISNUMBER(G125), (G125 - $B125) / $B125, "")</f>
        <v>1.8633540372670631E-2</v>
      </c>
      <c r="I125" s="100">
        <f>IF(ISNUMBER(G125), $B145 * H125, "")</f>
        <v>1863.3540372670632</v>
      </c>
      <c r="J125" s="13">
        <v>16.3</v>
      </c>
      <c r="K125" s="14">
        <f>IF(ISNUMBER(J125), (J125 - $B125) / $B125, "")</f>
        <v>1.2422360248447159E-2</v>
      </c>
      <c r="L125" s="16">
        <f>IF(ISNUMBER(J125), $B145 * K125, "")</f>
        <v>1242.236024844716</v>
      </c>
      <c r="M125" s="29">
        <v>16.5</v>
      </c>
      <c r="N125" s="14">
        <f>IF(ISNUMBER(M125), (M125 - $B125) / $B125, "")</f>
        <v>2.4844720496894318E-2</v>
      </c>
      <c r="O125" s="16">
        <f>IF(ISNUMBER(M125), $B145 * N125, "")</f>
        <v>2484.472049689432</v>
      </c>
      <c r="Q125" s="270"/>
      <c r="R125" s="270"/>
      <c r="S125" s="270"/>
    </row>
    <row r="126" spans="1:19" ht="17.25" thickBot="1">
      <c r="A126" s="125" t="s">
        <v>148</v>
      </c>
      <c r="B126" s="126">
        <v>22.9</v>
      </c>
      <c r="C126" s="77">
        <v>3.1531531500000001E-2</v>
      </c>
      <c r="D126" s="15">
        <v>22.8</v>
      </c>
      <c r="E126" s="32">
        <f t="shared" ref="E126:E129" si="62">IF(ISNUMBER(D126), (D126 - $B126) / $B126, "")</f>
        <v>-4.3668122270741428E-3</v>
      </c>
      <c r="F126" s="18">
        <f>IF(ISNUMBER(D126), $B145 * E126, "")</f>
        <v>-436.68122270741429</v>
      </c>
      <c r="G126" s="31">
        <v>22.8</v>
      </c>
      <c r="H126" s="32">
        <f t="shared" ref="H126:H129" si="63">IF(ISNUMBER(G126), (G126 - $B126) / $B126, "")</f>
        <v>-4.3668122270741428E-3</v>
      </c>
      <c r="I126" s="101">
        <f>IF(ISNUMBER(G126), $B145 * H126, "")</f>
        <v>-436.68122270741429</v>
      </c>
      <c r="J126" s="15">
        <v>22.4</v>
      </c>
      <c r="K126" s="32">
        <f t="shared" ref="K126:K129" si="64">IF(ISNUMBER(J126), (J126 - $B126) / $B126, "")</f>
        <v>-2.1834061135371181E-2</v>
      </c>
      <c r="L126" s="18">
        <f>IF(ISNUMBER(J126), $B145 * K126, "")</f>
        <v>-2183.406113537118</v>
      </c>
      <c r="M126" s="31">
        <v>22.4</v>
      </c>
      <c r="N126" s="32">
        <f t="shared" ref="N126:N129" si="65">IF(ISNUMBER(M126), (M126 - $B126) / $B126, "")</f>
        <v>-2.1834061135371181E-2</v>
      </c>
      <c r="O126" s="18">
        <f>IF(ISNUMBER(M126), $B145 * N126, "")</f>
        <v>-2183.406113537118</v>
      </c>
      <c r="Q126" s="270"/>
      <c r="R126" s="270"/>
      <c r="S126" s="270"/>
    </row>
    <row r="127" spans="1:19" ht="17.25" thickBot="1">
      <c r="A127" s="125" t="s">
        <v>216</v>
      </c>
      <c r="B127" s="126">
        <v>11.9</v>
      </c>
      <c r="C127" s="77">
        <v>2.5862069000000001E-2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</v>
      </c>
      <c r="H127" s="32">
        <f t="shared" si="63"/>
        <v>8.4033613445377853E-3</v>
      </c>
      <c r="I127" s="101">
        <f>IF(ISNUMBER(G127), $B145 * H127, "")</f>
        <v>840.33613445377853</v>
      </c>
      <c r="J127" s="15">
        <v>11.9</v>
      </c>
      <c r="K127" s="32">
        <f t="shared" si="64"/>
        <v>0</v>
      </c>
      <c r="L127" s="18">
        <f>IF(ISNUMBER(J127), $B145 * K127, "")</f>
        <v>0</v>
      </c>
      <c r="M127" s="31">
        <v>11.8</v>
      </c>
      <c r="N127" s="32">
        <f t="shared" si="65"/>
        <v>-8.4033613445377853E-3</v>
      </c>
      <c r="O127" s="18">
        <f>IF(ISNUMBER(M127), $B145 * N127, "")</f>
        <v>-840.33613445377853</v>
      </c>
      <c r="Q127" s="275"/>
      <c r="R127" s="275"/>
      <c r="S127" s="275"/>
    </row>
    <row r="128" spans="1:19" ht="17.25" thickBot="1">
      <c r="A128" s="125" t="s">
        <v>122</v>
      </c>
      <c r="B128" s="126">
        <v>42.1</v>
      </c>
      <c r="C128" s="77">
        <v>1.2019230800000001E-2</v>
      </c>
      <c r="D128" s="15">
        <v>41.8</v>
      </c>
      <c r="E128" s="32">
        <f t="shared" si="62"/>
        <v>-7.1258907363421437E-3</v>
      </c>
      <c r="F128" s="18">
        <f>IF(ISNUMBER(D128), $B145 * E128, "")</f>
        <v>-712.5890736342144</v>
      </c>
      <c r="G128" s="31">
        <v>41.8</v>
      </c>
      <c r="H128" s="32">
        <f t="shared" si="63"/>
        <v>-7.1258907363421437E-3</v>
      </c>
      <c r="I128" s="101">
        <f>IF(ISNUMBER(G128), $B145 * H128, "")</f>
        <v>-712.5890736342144</v>
      </c>
      <c r="J128" s="15">
        <v>40.9</v>
      </c>
      <c r="K128" s="32">
        <f t="shared" si="64"/>
        <v>-2.8503562945368238E-2</v>
      </c>
      <c r="L128" s="18">
        <f>IF(ISNUMBER(J128), $B145 * K128, "")</f>
        <v>-2850.356294536824</v>
      </c>
      <c r="M128" s="31">
        <v>41.2</v>
      </c>
      <c r="N128" s="32">
        <f t="shared" si="65"/>
        <v>-2.1377672209026095E-2</v>
      </c>
      <c r="O128" s="18">
        <f>IF(ISNUMBER(M128), $B145 * N128, "")</f>
        <v>-2137.7672209026096</v>
      </c>
      <c r="Q128" s="275"/>
      <c r="R128" s="275"/>
      <c r="S128" s="275"/>
    </row>
    <row r="129" spans="1:19" ht="17.25" thickBot="1">
      <c r="A129" s="127" t="s">
        <v>188</v>
      </c>
      <c r="B129" s="128">
        <v>15.6</v>
      </c>
      <c r="C129" s="78">
        <v>6.4516128999999997E-3</v>
      </c>
      <c r="D129" s="20">
        <v>15.6</v>
      </c>
      <c r="E129" s="21">
        <f t="shared" si="62"/>
        <v>0</v>
      </c>
      <c r="F129" s="22">
        <f>IF(ISNUMBER(D129), $B145 * E129, "")</f>
        <v>0</v>
      </c>
      <c r="G129" s="30">
        <v>15.7</v>
      </c>
      <c r="H129" s="21">
        <f t="shared" si="63"/>
        <v>6.4102564102563875E-3</v>
      </c>
      <c r="I129" s="105">
        <f>IF(ISNUMBER(G129), $B145 * H129, "")</f>
        <v>641.02564102563872</v>
      </c>
      <c r="J129" s="20">
        <v>15.5</v>
      </c>
      <c r="K129" s="21">
        <f t="shared" si="64"/>
        <v>-6.4102564102563875E-3</v>
      </c>
      <c r="L129" s="22">
        <f>IF(ISNUMBER(J129), $B145 * K129, "")</f>
        <v>-641.02564102563872</v>
      </c>
      <c r="M129" s="30">
        <v>15.5</v>
      </c>
      <c r="N129" s="21">
        <f t="shared" si="65"/>
        <v>-6.4102564102563875E-3</v>
      </c>
      <c r="O129" s="22">
        <f>IF(ISNUMBER(M129), $B145 * N129, "")</f>
        <v>-641.02564102563872</v>
      </c>
      <c r="Q129" s="275"/>
      <c r="R129" s="275"/>
      <c r="S129" s="275"/>
    </row>
    <row r="130" spans="1:19" ht="17.25" thickBot="1">
      <c r="A130" s="125" t="s">
        <v>72</v>
      </c>
      <c r="B130" s="129">
        <v>27.3</v>
      </c>
      <c r="C130" s="80">
        <v>3.6764706E-3</v>
      </c>
      <c r="D130" s="106">
        <v>27.4</v>
      </c>
      <c r="E130" s="107">
        <f>IF(ISNUMBER(D130), (D130 - $B130) / $B130, "")</f>
        <v>3.6630036630035849E-3</v>
      </c>
      <c r="F130" s="108">
        <f>IF(ISNUMBER(D130), $B145 * E130, "")</f>
        <v>366.30036630035852</v>
      </c>
      <c r="G130" s="109">
        <v>27.5</v>
      </c>
      <c r="H130" s="107">
        <f>IF(ISNUMBER(G130), (G130 - $B130) / $B130, "")</f>
        <v>7.3260073260073E-3</v>
      </c>
      <c r="I130" s="110">
        <f>IF(ISNUMBER(G130), $B145 * H130, "")</f>
        <v>732.60073260073</v>
      </c>
      <c r="J130" s="106">
        <v>26.9</v>
      </c>
      <c r="K130" s="107">
        <f>IF(ISNUMBER(J130), (J130 - $B130) / $B130, "")</f>
        <v>-1.465201465201473E-2</v>
      </c>
      <c r="L130" s="108">
        <f>IF(ISNUMBER(J130), $B145 * K130, "")</f>
        <v>-1465.201465201473</v>
      </c>
      <c r="M130" s="109">
        <v>27.2</v>
      </c>
      <c r="N130" s="107">
        <f>IF(ISNUMBER(M130), (M130 - $B130) / $B130, "")</f>
        <v>-3.663003663003715E-3</v>
      </c>
      <c r="O130" s="108">
        <f>IF(ISNUMBER(M130), $B145 * N130, "")</f>
        <v>-366.30036630037148</v>
      </c>
      <c r="Q130" s="275"/>
      <c r="R130" s="275"/>
      <c r="S130" s="275"/>
    </row>
    <row r="131" spans="1:19" ht="17.25" thickBot="1">
      <c r="A131" s="125" t="s">
        <v>234</v>
      </c>
      <c r="B131" s="126">
        <v>88.5</v>
      </c>
      <c r="C131" s="77">
        <v>2.2650056999999999E-3</v>
      </c>
      <c r="D131" s="15">
        <v>87.2</v>
      </c>
      <c r="E131" s="32">
        <f t="shared" ref="E131:E134" si="66">IF(ISNUMBER(D131), (D131 - $B131) / $B131, "")</f>
        <v>-1.4689265536723131E-2</v>
      </c>
      <c r="F131" s="18">
        <f>IF(ISNUMBER(D131), $B145 * E131, "")</f>
        <v>-1468.926553672313</v>
      </c>
      <c r="G131" s="31">
        <v>87.4</v>
      </c>
      <c r="H131" s="32">
        <f t="shared" ref="H131:H134" si="67">IF(ISNUMBER(G131), (G131 - $B131) / $B131, "")</f>
        <v>-1.2429378531073383E-2</v>
      </c>
      <c r="I131" s="101">
        <f>IF(ISNUMBER(G131), $B145 * H131, "")</f>
        <v>-1242.9378531073382</v>
      </c>
      <c r="J131" s="15">
        <v>86.6</v>
      </c>
      <c r="K131" s="32">
        <f t="shared" ref="K131:K134" si="68">IF(ISNUMBER(J131), (J131 - $B131) / $B131, "")</f>
        <v>-2.1468926553672382E-2</v>
      </c>
      <c r="L131" s="18">
        <f>IF(ISNUMBER(J131), $B145 * K131, "")</f>
        <v>-2146.8926553672381</v>
      </c>
      <c r="M131" s="31">
        <v>86.7</v>
      </c>
      <c r="N131" s="32">
        <f t="shared" ref="N131:N134" si="69">IF(ISNUMBER(M131), (M131 - $B131) / $B131, "")</f>
        <v>-2.0338983050847425E-2</v>
      </c>
      <c r="O131" s="18">
        <f>IF(ISNUMBER(M131), $B145 * N131, "")</f>
        <v>-2033.8983050847426</v>
      </c>
      <c r="Q131" s="275"/>
      <c r="R131" s="275"/>
      <c r="S131" s="275"/>
    </row>
    <row r="132" spans="1:19" ht="17.25" thickBot="1">
      <c r="A132" s="125" t="s">
        <v>178</v>
      </c>
      <c r="B132" s="126">
        <v>19.600000000000001</v>
      </c>
      <c r="C132" s="77">
        <v>0</v>
      </c>
      <c r="D132" s="15">
        <v>19.7</v>
      </c>
      <c r="E132" s="32">
        <f t="shared" si="66"/>
        <v>5.1020408163264218E-3</v>
      </c>
      <c r="F132" s="18">
        <f>IF(ISNUMBER(D132), $B145 * E132, "")</f>
        <v>510.20408163264216</v>
      </c>
      <c r="G132" s="31">
        <v>19.8</v>
      </c>
      <c r="H132" s="32">
        <f t="shared" si="67"/>
        <v>1.0204081632653024E-2</v>
      </c>
      <c r="I132" s="101">
        <f>IF(ISNUMBER(G132), $B145 * H132, "")</f>
        <v>1020.4081632653024</v>
      </c>
      <c r="J132" s="15">
        <v>19.600000000000001</v>
      </c>
      <c r="K132" s="32">
        <f t="shared" si="68"/>
        <v>0</v>
      </c>
      <c r="L132" s="18">
        <f>IF(ISNUMBER(J132), $B145 * K132, "")</f>
        <v>0</v>
      </c>
      <c r="M132" s="31">
        <v>19.7</v>
      </c>
      <c r="N132" s="32">
        <f t="shared" si="69"/>
        <v>5.1020408163264218E-3</v>
      </c>
      <c r="O132" s="18">
        <f>IF(ISNUMBER(M132), $B145 * N132, "")</f>
        <v>510.20408163264216</v>
      </c>
      <c r="Q132" s="275"/>
      <c r="R132" s="275"/>
      <c r="S132" s="275"/>
    </row>
    <row r="133" spans="1:19" ht="17.25" thickBot="1">
      <c r="A133" s="125" t="s">
        <v>208</v>
      </c>
      <c r="B133" s="126">
        <v>14.8</v>
      </c>
      <c r="C133" s="77">
        <v>0</v>
      </c>
      <c r="D133" s="15">
        <v>14.6</v>
      </c>
      <c r="E133" s="32">
        <f t="shared" si="66"/>
        <v>-1.3513513513513585E-2</v>
      </c>
      <c r="F133" s="18">
        <f>IF(ISNUMBER(D133), $B145 * E133, "")</f>
        <v>-1351.3513513513585</v>
      </c>
      <c r="G133" s="31">
        <v>14.5</v>
      </c>
      <c r="H133" s="32">
        <f t="shared" si="67"/>
        <v>-2.0270270270270316E-2</v>
      </c>
      <c r="I133" s="101">
        <f>IF(ISNUMBER(G133), $B145 * H133, "")</f>
        <v>-2027.0270270270316</v>
      </c>
      <c r="J133" s="15">
        <v>14.3</v>
      </c>
      <c r="K133" s="32">
        <f t="shared" si="68"/>
        <v>-3.3783783783783779E-2</v>
      </c>
      <c r="L133" s="18">
        <f>IF(ISNUMBER(J133), $B145 * K133, "")</f>
        <v>-3378.3783783783779</v>
      </c>
      <c r="M133" s="31">
        <v>14.5</v>
      </c>
      <c r="N133" s="32">
        <f t="shared" si="69"/>
        <v>-2.0270270270270316E-2</v>
      </c>
      <c r="O133" s="18">
        <f>IF(ISNUMBER(M133), $B145 * N133, "")</f>
        <v>-2027.0270270270316</v>
      </c>
      <c r="Q133" s="33"/>
      <c r="R133" s="33"/>
    </row>
    <row r="134" spans="1:19" ht="17.25" thickBot="1">
      <c r="A134" s="130" t="s">
        <v>98</v>
      </c>
      <c r="B134" s="131">
        <v>4.79</v>
      </c>
      <c r="C134" s="79">
        <v>0</v>
      </c>
      <c r="D134" s="24">
        <v>4.75</v>
      </c>
      <c r="E134" s="25">
        <f t="shared" si="66"/>
        <v>-8.3507306889352897E-3</v>
      </c>
      <c r="F134" s="104">
        <f>IF(ISNUMBER(D134), $B145 * E134, "")</f>
        <v>-835.07306889352901</v>
      </c>
      <c r="G134" s="102">
        <v>4.76</v>
      </c>
      <c r="H134" s="25">
        <f t="shared" si="67"/>
        <v>-6.2630480167015137E-3</v>
      </c>
      <c r="I134" s="103">
        <f>IF(ISNUMBER(G134), $B145 * H134, "")</f>
        <v>-626.30480167015139</v>
      </c>
      <c r="J134" s="24">
        <v>4.71</v>
      </c>
      <c r="K134" s="25">
        <f t="shared" si="68"/>
        <v>-1.6701461377870579E-2</v>
      </c>
      <c r="L134" s="104">
        <f>IF(ISNUMBER(J134), $B145 * K134, "")</f>
        <v>-1670.146137787058</v>
      </c>
      <c r="M134" s="102">
        <v>4.74</v>
      </c>
      <c r="N134" s="25">
        <f t="shared" si="69"/>
        <v>-1.0438413361169066E-2</v>
      </c>
      <c r="O134" s="104">
        <f>IF(ISNUMBER(M134), $B145 * N134, "")</f>
        <v>-1043.8413361169066</v>
      </c>
      <c r="Q134" s="284"/>
      <c r="R134" s="285"/>
      <c r="S134" s="286"/>
    </row>
    <row r="135" spans="1:19">
      <c r="A135" s="123" t="s">
        <v>150</v>
      </c>
      <c r="B135" s="124">
        <v>13.6</v>
      </c>
      <c r="C135" s="76">
        <v>0</v>
      </c>
      <c r="D135" s="13">
        <v>13.4</v>
      </c>
      <c r="E135" s="14">
        <f>IF(ISNUMBER(D135), (D135 - $B135) / $B135, "")</f>
        <v>-1.4705882352941124E-2</v>
      </c>
      <c r="F135" s="16">
        <f>IF(ISNUMBER(D135), $B145 * E135, "")</f>
        <v>-1470.5882352941123</v>
      </c>
      <c r="G135" s="29">
        <v>13.5</v>
      </c>
      <c r="H135" s="14">
        <f>IF(ISNUMBER(G135), (G135 - $B135) / $B135, "")</f>
        <v>-7.3529411764705621E-3</v>
      </c>
      <c r="I135" s="100">
        <f>IF(ISNUMBER(G135), $B145 * H135, "")</f>
        <v>-735.29411764705617</v>
      </c>
      <c r="J135" s="13">
        <v>13.4</v>
      </c>
      <c r="K135" s="14">
        <f>IF(ISNUMBER(J135), (J135 - $B135) / $B135, "")</f>
        <v>-1.4705882352941124E-2</v>
      </c>
      <c r="L135" s="16">
        <f>IF(ISNUMBER(J135), $B145 * K135, "")</f>
        <v>-1470.5882352941123</v>
      </c>
      <c r="M135" s="29">
        <v>13.5</v>
      </c>
      <c r="N135" s="14">
        <f>IF(ISNUMBER(M135), (M135 - $B135) / $B135, "")</f>
        <v>-7.3529411764705621E-3</v>
      </c>
      <c r="O135" s="16">
        <f>IF(ISNUMBER(M135), $B145 * N135, "")</f>
        <v>-735.29411764705617</v>
      </c>
      <c r="Q135" s="287"/>
      <c r="R135" s="288"/>
      <c r="S135" s="289"/>
    </row>
    <row r="136" spans="1:19" ht="17.25" thickBot="1">
      <c r="A136" s="125" t="s">
        <v>65</v>
      </c>
      <c r="B136" s="126">
        <v>84.1</v>
      </c>
      <c r="C136" s="77">
        <v>-3.5545023999999999E-3</v>
      </c>
      <c r="D136" s="15">
        <v>83.2</v>
      </c>
      <c r="E136" s="32">
        <f t="shared" ref="E136:E139" si="70">IF(ISNUMBER(D136), (D136 - $B136) / $B136, "")</f>
        <v>-1.070154577883462E-2</v>
      </c>
      <c r="F136" s="18">
        <f>IF(ISNUMBER(D136), $B145 * E136, "")</f>
        <v>-1070.154577883462</v>
      </c>
      <c r="G136" s="31">
        <v>83.2</v>
      </c>
      <c r="H136" s="32">
        <f t="shared" ref="H136:H139" si="71">IF(ISNUMBER(G136), (G136 - $B136) / $B136, "")</f>
        <v>-1.070154577883462E-2</v>
      </c>
      <c r="I136" s="101">
        <f>IF(ISNUMBER(G136), $B145 * H136, "")</f>
        <v>-1070.154577883462</v>
      </c>
      <c r="J136" s="15">
        <v>81.5</v>
      </c>
      <c r="K136" s="32">
        <f t="shared" ref="K136:K139" si="72">IF(ISNUMBER(J136), (J136 - $B136) / $B136, "")</f>
        <v>-3.0915576694411348E-2</v>
      </c>
      <c r="L136" s="18">
        <f>IF(ISNUMBER(J136), $B145 * K136, "")</f>
        <v>-3091.5576694411347</v>
      </c>
      <c r="M136" s="31">
        <v>82.3</v>
      </c>
      <c r="N136" s="32">
        <f t="shared" ref="N136:N139" si="73">IF(ISNUMBER(M136), (M136 - $B136) / $B136, "")</f>
        <v>-2.140309155766941E-2</v>
      </c>
      <c r="O136" s="18">
        <f>IF(ISNUMBER(M136), $B145 * N136, "")</f>
        <v>-2140.3091557669409</v>
      </c>
      <c r="Q136" s="290"/>
      <c r="R136" s="291"/>
      <c r="S136" s="292"/>
    </row>
    <row r="137" spans="1:19" ht="17.25" thickBot="1">
      <c r="A137" s="125" t="s">
        <v>190</v>
      </c>
      <c r="B137" s="126">
        <v>18.899999999999999</v>
      </c>
      <c r="C137" s="77">
        <v>-5.2631579E-3</v>
      </c>
      <c r="D137" s="15">
        <v>19</v>
      </c>
      <c r="E137" s="32">
        <f t="shared" si="70"/>
        <v>5.2910052910053662E-3</v>
      </c>
      <c r="F137" s="18">
        <f>IF(ISNUMBER(D137), $B145 * E137, "")</f>
        <v>529.10052910053662</v>
      </c>
      <c r="G137" s="31">
        <v>19</v>
      </c>
      <c r="H137" s="32">
        <f t="shared" si="71"/>
        <v>5.2910052910053662E-3</v>
      </c>
      <c r="I137" s="101">
        <f>IF(ISNUMBER(G137), $B145 * H137, "")</f>
        <v>529.10052910053662</v>
      </c>
      <c r="J137" s="15">
        <v>18.8</v>
      </c>
      <c r="K137" s="32">
        <f t="shared" si="72"/>
        <v>-5.2910052910051788E-3</v>
      </c>
      <c r="L137" s="18">
        <f>IF(ISNUMBER(J137), $B145 * K137, "")</f>
        <v>-529.10052910051786</v>
      </c>
      <c r="M137" s="31">
        <v>18.8</v>
      </c>
      <c r="N137" s="32">
        <f t="shared" si="73"/>
        <v>-5.2910052910051788E-3</v>
      </c>
      <c r="O137" s="18">
        <f>IF(ISNUMBER(M137), $B145 * N137, "")</f>
        <v>-529.10052910051786</v>
      </c>
      <c r="Q137" s="275"/>
      <c r="R137" s="275"/>
      <c r="S137" s="275"/>
    </row>
    <row r="138" spans="1:19" ht="17.25" thickBot="1">
      <c r="A138" s="125" t="s">
        <v>204</v>
      </c>
      <c r="B138" s="126">
        <v>17.100000000000001</v>
      </c>
      <c r="C138" s="77">
        <v>-5.8139534999999999E-3</v>
      </c>
      <c r="D138" s="15">
        <v>18.100000000000001</v>
      </c>
      <c r="E138" s="32">
        <f t="shared" si="70"/>
        <v>5.8479532163742687E-2</v>
      </c>
      <c r="F138" s="18">
        <f>IF(ISNUMBER(D138), $B145 * E138, "")</f>
        <v>5847.9532163742688</v>
      </c>
      <c r="G138" s="31">
        <v>17.8</v>
      </c>
      <c r="H138" s="32">
        <f t="shared" si="71"/>
        <v>4.0935672514619839E-2</v>
      </c>
      <c r="I138" s="101">
        <f>IF(ISNUMBER(G138), $B145 * H138, "")</f>
        <v>4093.5672514619837</v>
      </c>
      <c r="J138" s="15">
        <v>17.7</v>
      </c>
      <c r="K138" s="32">
        <f t="shared" si="72"/>
        <v>3.5087719298245487E-2</v>
      </c>
      <c r="L138" s="18">
        <f>IF(ISNUMBER(J138), $B145 * K138, "")</f>
        <v>3508.7719298245488</v>
      </c>
      <c r="M138" s="31">
        <v>17.8</v>
      </c>
      <c r="N138" s="32">
        <f t="shared" si="73"/>
        <v>4.0935672514619839E-2</v>
      </c>
      <c r="O138" s="18">
        <f>IF(ISNUMBER(M138), $B145 * N138, "")</f>
        <v>4093.5672514619837</v>
      </c>
      <c r="Q138" s="270"/>
      <c r="R138" s="270"/>
      <c r="S138" s="270"/>
    </row>
    <row r="139" spans="1:19" ht="17.25" thickBot="1">
      <c r="A139" s="127" t="s">
        <v>202</v>
      </c>
      <c r="B139" s="128">
        <v>89.2</v>
      </c>
      <c r="C139" s="78">
        <v>-6.6815145000000001E-3</v>
      </c>
      <c r="D139" s="20">
        <v>88.1</v>
      </c>
      <c r="E139" s="21">
        <f t="shared" si="70"/>
        <v>-1.2331838565022516E-2</v>
      </c>
      <c r="F139" s="22">
        <f>IF(ISNUMBER(D139), $B145 * E139, "")</f>
        <v>-1233.1838565022515</v>
      </c>
      <c r="G139" s="30">
        <v>88.2</v>
      </c>
      <c r="H139" s="21">
        <f t="shared" si="71"/>
        <v>-1.1210762331838564E-2</v>
      </c>
      <c r="I139" s="105">
        <f>IF(ISNUMBER(G139), $B145 * H139, "")</f>
        <v>-1121.0762331838564</v>
      </c>
      <c r="J139" s="20">
        <v>87.2</v>
      </c>
      <c r="K139" s="21">
        <f t="shared" si="72"/>
        <v>-2.2421524663677129E-2</v>
      </c>
      <c r="L139" s="22">
        <f>IF(ISNUMBER(J139), $B145 * K139, "")</f>
        <v>-2242.1524663677128</v>
      </c>
      <c r="M139" s="30">
        <v>87.6</v>
      </c>
      <c r="N139" s="21">
        <f t="shared" si="73"/>
        <v>-1.7937219730941797E-2</v>
      </c>
      <c r="O139" s="22">
        <f>IF(ISNUMBER(M139), $B145 * N139, "")</f>
        <v>-1793.7219730941797</v>
      </c>
      <c r="Q139" s="270"/>
      <c r="R139" s="270"/>
      <c r="S139" s="270"/>
    </row>
    <row r="140" spans="1:19" ht="17.25" thickBot="1">
      <c r="A140" s="125" t="s">
        <v>240</v>
      </c>
      <c r="B140" s="129">
        <v>74.400000000000006</v>
      </c>
      <c r="C140" s="80">
        <v>-1.32625995E-2</v>
      </c>
      <c r="D140" s="106">
        <v>73.2</v>
      </c>
      <c r="E140" s="107">
        <f>IF(ISNUMBER(D140), (D140 - $B140) / $B140, "")</f>
        <v>-1.6129032258064554E-2</v>
      </c>
      <c r="F140" s="108">
        <f>IF(ISNUMBER(D140), $B145 * E140, "")</f>
        <v>-1612.9032258064553</v>
      </c>
      <c r="G140" s="109">
        <v>73.400000000000006</v>
      </c>
      <c r="H140" s="107">
        <f>IF(ISNUMBER(G140), (G140 - $B140) / $B140, "")</f>
        <v>-1.3440860215053762E-2</v>
      </c>
      <c r="I140" s="110">
        <f>IF(ISNUMBER(G140), $B145 * H140, "")</f>
        <v>-1344.0860215053763</v>
      </c>
      <c r="J140" s="106">
        <v>71.5</v>
      </c>
      <c r="K140" s="107">
        <f>IF(ISNUMBER(J140), (J140 - $B140) / $B140, "")</f>
        <v>-3.897849462365599E-2</v>
      </c>
      <c r="L140" s="108">
        <f>IF(ISNUMBER(J140), $B145 * K140, "")</f>
        <v>-3897.8494623655988</v>
      </c>
      <c r="M140" s="109">
        <v>72.599999999999994</v>
      </c>
      <c r="N140" s="107">
        <f>IF(ISNUMBER(M140), (M140 - $B140) / $B140, "")</f>
        <v>-2.4193548387096926E-2</v>
      </c>
      <c r="O140" s="108">
        <f>IF(ISNUMBER(M140), $B145 * N140, "")</f>
        <v>-2419.3548387096926</v>
      </c>
      <c r="Q140" s="275"/>
      <c r="R140" s="275"/>
      <c r="S140" s="27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-1.4637675038528921E-4</v>
      </c>
      <c r="F145" s="28">
        <f>SUM(F125:F144)</f>
        <v>-234.20280061646304</v>
      </c>
      <c r="G145" s="26" t="s">
        <v>271</v>
      </c>
      <c r="H145" s="27">
        <f>IF(COUNT(H125:H144), SUM(H125:H144) / COUNT(H125:H144), 0)</f>
        <v>2.5265097550570821E-4</v>
      </c>
      <c r="I145" s="28">
        <f>SUM(I125:I144)</f>
        <v>404.24156080913235</v>
      </c>
      <c r="J145" s="26" t="s">
        <v>271</v>
      </c>
      <c r="K145" s="27">
        <f>IF(COUNT(K125:K144), SUM(K125:K144) / COUNT(K125:K144), 0)</f>
        <v>-1.3009779433583463E-2</v>
      </c>
      <c r="L145" s="28">
        <f>SUM(L125:L144)</f>
        <v>-20815.64709373354</v>
      </c>
      <c r="M145" s="26" t="s">
        <v>271</v>
      </c>
      <c r="N145" s="27">
        <f>IF(COUNT(N125:N144), SUM(N125:N144) / COUNT(N125:N144), 0)</f>
        <v>-7.3769621099890777E-3</v>
      </c>
      <c r="O145" s="28">
        <f>SUM(O125:O144)</f>
        <v>-11803.139375982526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29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2021-09-19(일) 오전 00:00</v>
      </c>
      <c r="C150" s="313"/>
      <c r="D150" s="272" t="str">
        <f>TEXT($G$1, "[$-ko-KR]yyyy-mm-dd(ddd) ") &amp; "오후 14:00"</f>
        <v>2021-09-19(일) 오후 14:00</v>
      </c>
      <c r="E150" s="273"/>
      <c r="F150" s="274"/>
      <c r="G150" s="272" t="str">
        <f>TEXT($G$1, "[$-ko-KR]yyyy-mm-dd(ddd) ") &amp; "오후 19:00"</f>
        <v>2021-09-19(일) 오후 19:00</v>
      </c>
      <c r="H150" s="273"/>
      <c r="I150" s="274"/>
      <c r="J150" s="272" t="str">
        <f>TEXT($G$1, "[$-ko-KR]yyyy-mm-dd(ddd) ") &amp; "오후 21:00"</f>
        <v>2021-09-19(일) 오후 21:00</v>
      </c>
      <c r="K150" s="273"/>
      <c r="L150" s="274"/>
      <c r="M150" s="272" t="str">
        <f>TEXT($G$1+1, "[$-ko-KR]yyyy-mm-dd(ddd) ") &amp; "오전 00:00"</f>
        <v>2021-09-20(월)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0" t="s">
        <v>58</v>
      </c>
      <c r="H151" s="231" t="s">
        <v>268</v>
      </c>
      <c r="I151" s="23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144</v>
      </c>
      <c r="B152" s="124">
        <v>117</v>
      </c>
      <c r="C152" s="76">
        <v>0</v>
      </c>
      <c r="D152" s="13">
        <v>116</v>
      </c>
      <c r="E152" s="14">
        <f>IF(ISNUMBER(D152), (D152 - $B152) / $B152, "")</f>
        <v>-8.5470085470085479E-3</v>
      </c>
      <c r="F152" s="16">
        <f>IF(ISNUMBER(D152), $B172 * E152, "")</f>
        <v>-854.70085470085473</v>
      </c>
      <c r="G152" s="29">
        <v>117</v>
      </c>
      <c r="H152" s="14">
        <f>IF(ISNUMBER(G152), (G152 - $B152) / $B152, "")</f>
        <v>0</v>
      </c>
      <c r="I152" s="100">
        <f>IF(ISNUMBER(G152), $B172 * H152, "")</f>
        <v>0</v>
      </c>
      <c r="J152" s="13">
        <v>116</v>
      </c>
      <c r="K152" s="14">
        <f>IF(ISNUMBER(J152), (J152 - $B152) / $B152, "")</f>
        <v>-8.5470085470085479E-3</v>
      </c>
      <c r="L152" s="16">
        <f>IF(ISNUMBER(J152), $B172 * K152, "")</f>
        <v>-854.70085470085473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-854.70085470085473</v>
      </c>
      <c r="Q152" s="270"/>
      <c r="R152" s="270"/>
      <c r="S152" s="270"/>
    </row>
    <row r="153" spans="1:19" ht="17.25" thickBot="1">
      <c r="A153" s="125" t="s">
        <v>86</v>
      </c>
      <c r="B153" s="126">
        <v>398</v>
      </c>
      <c r="C153" s="77">
        <v>0</v>
      </c>
      <c r="D153" s="15">
        <v>396</v>
      </c>
      <c r="E153" s="32">
        <f t="shared" ref="E153:E156" si="78">IF(ISNUMBER(D153), (D153 - $B153) / $B153, "")</f>
        <v>-5.0251256281407036E-3</v>
      </c>
      <c r="F153" s="18">
        <f>IF(ISNUMBER(D153), $B172 * E153, "")</f>
        <v>-502.51256281407035</v>
      </c>
      <c r="G153" s="31">
        <v>396</v>
      </c>
      <c r="H153" s="32">
        <f t="shared" ref="H153:H156" si="79">IF(ISNUMBER(G153), (G153 - $B153) / $B153, "")</f>
        <v>-5.0251256281407036E-3</v>
      </c>
      <c r="I153" s="101">
        <f>IF(ISNUMBER(G153), $B172 * H153, "")</f>
        <v>-502.51256281407035</v>
      </c>
      <c r="J153" s="15">
        <v>390</v>
      </c>
      <c r="K153" s="32">
        <f t="shared" ref="K153:K156" si="80">IF(ISNUMBER(J153), (J153 - $B153) / $B153, "")</f>
        <v>-2.0100502512562814E-2</v>
      </c>
      <c r="L153" s="18">
        <f>IF(ISNUMBER(J153), $B172 * K153, "")</f>
        <v>-2010.0502512562814</v>
      </c>
      <c r="M153" s="31">
        <v>393</v>
      </c>
      <c r="N153" s="32">
        <f t="shared" ref="N153:N156" si="81">IF(ISNUMBER(M153), (M153 - $B153) / $B153, "")</f>
        <v>-1.2562814070351759E-2</v>
      </c>
      <c r="O153" s="18">
        <f>IF(ISNUMBER(M153), $B172 * N153, "")</f>
        <v>-1256.281407035176</v>
      </c>
      <c r="Q153" s="270"/>
      <c r="R153" s="270"/>
      <c r="S153" s="270"/>
    </row>
    <row r="154" spans="1:19" ht="17.25" thickBot="1">
      <c r="A154" s="125" t="s">
        <v>194</v>
      </c>
      <c r="B154" s="126">
        <v>134</v>
      </c>
      <c r="C154" s="77">
        <v>0</v>
      </c>
      <c r="D154" s="15">
        <v>129</v>
      </c>
      <c r="E154" s="32">
        <f t="shared" si="78"/>
        <v>-3.7313432835820892E-2</v>
      </c>
      <c r="F154" s="18">
        <f>IF(ISNUMBER(D154), $B172 * E154, "")</f>
        <v>-3731.343283582089</v>
      </c>
      <c r="G154" s="31">
        <v>130</v>
      </c>
      <c r="H154" s="32">
        <f t="shared" si="79"/>
        <v>-2.9850746268656716E-2</v>
      </c>
      <c r="I154" s="101">
        <f>IF(ISNUMBER(G154), $B172 * H154, "")</f>
        <v>-2985.0746268656717</v>
      </c>
      <c r="J154" s="15">
        <v>128</v>
      </c>
      <c r="K154" s="32">
        <f t="shared" si="80"/>
        <v>-4.4776119402985072E-2</v>
      </c>
      <c r="L154" s="18">
        <f>IF(ISNUMBER(J154), $B172 * K154, "")</f>
        <v>-4477.6119402985069</v>
      </c>
      <c r="M154" s="31">
        <v>128</v>
      </c>
      <c r="N154" s="32">
        <f t="shared" si="81"/>
        <v>-4.4776119402985072E-2</v>
      </c>
      <c r="O154" s="18">
        <f>IF(ISNUMBER(M154), $B172 * N154, "")</f>
        <v>-4477.6119402985069</v>
      </c>
      <c r="Q154" s="275"/>
      <c r="R154" s="275"/>
      <c r="S154" s="275"/>
    </row>
    <row r="155" spans="1:19" ht="17.25" thickBot="1">
      <c r="A155" s="125" t="s">
        <v>114</v>
      </c>
      <c r="B155" s="126">
        <v>940</v>
      </c>
      <c r="C155" s="77">
        <v>0</v>
      </c>
      <c r="D155" s="15">
        <v>930</v>
      </c>
      <c r="E155" s="32">
        <f t="shared" si="78"/>
        <v>-1.0638297872340425E-2</v>
      </c>
      <c r="F155" s="18">
        <f>IF(ISNUMBER(D155), $B172 * E155, "")</f>
        <v>-1063.8297872340424</v>
      </c>
      <c r="G155" s="31">
        <v>930</v>
      </c>
      <c r="H155" s="32">
        <f t="shared" si="79"/>
        <v>-1.0638297872340425E-2</v>
      </c>
      <c r="I155" s="101">
        <f>IF(ISNUMBER(G155), $B172 * H155, "")</f>
        <v>-1063.8297872340424</v>
      </c>
      <c r="J155" s="15">
        <v>914</v>
      </c>
      <c r="K155" s="32">
        <f t="shared" si="80"/>
        <v>-2.7659574468085105E-2</v>
      </c>
      <c r="L155" s="18">
        <f>IF(ISNUMBER(J155), $B172 * K155, "")</f>
        <v>-2765.9574468085107</v>
      </c>
      <c r="M155" s="31">
        <v>920</v>
      </c>
      <c r="N155" s="32">
        <f t="shared" si="81"/>
        <v>-2.1276595744680851E-2</v>
      </c>
      <c r="O155" s="18">
        <f>IF(ISNUMBER(M155), $B172 * N155, "")</f>
        <v>-2127.6595744680849</v>
      </c>
      <c r="Q155" s="275"/>
      <c r="R155" s="275"/>
      <c r="S155" s="275"/>
    </row>
    <row r="156" spans="1:19" ht="17.25" thickBot="1">
      <c r="A156" s="127" t="s">
        <v>254</v>
      </c>
      <c r="B156" s="128">
        <v>454</v>
      </c>
      <c r="C156" s="78">
        <v>-6.5645514000000002E-3</v>
      </c>
      <c r="D156" s="20">
        <v>463</v>
      </c>
      <c r="E156" s="21">
        <f t="shared" si="78"/>
        <v>1.9823788546255508E-2</v>
      </c>
      <c r="F156" s="22">
        <f>IF(ISNUMBER(D156), $B172 * E156, "")</f>
        <v>1982.3788546255507</v>
      </c>
      <c r="G156" s="30">
        <v>468</v>
      </c>
      <c r="H156" s="21">
        <f t="shared" si="79"/>
        <v>3.0837004405286344E-2</v>
      </c>
      <c r="I156" s="105">
        <f>IF(ISNUMBER(G156), $B172 * H156, "")</f>
        <v>3083.7004405286343</v>
      </c>
      <c r="J156" s="20">
        <v>458</v>
      </c>
      <c r="K156" s="21">
        <f t="shared" si="80"/>
        <v>8.8105726872246704E-3</v>
      </c>
      <c r="L156" s="22">
        <f>IF(ISNUMBER(J156), $B172 * K156, "")</f>
        <v>881.05726872246703</v>
      </c>
      <c r="M156" s="30">
        <v>463</v>
      </c>
      <c r="N156" s="21">
        <f t="shared" si="81"/>
        <v>1.9823788546255508E-2</v>
      </c>
      <c r="O156" s="22">
        <f>IF(ISNUMBER(M156), $B172 * N156, "")</f>
        <v>1982.3788546255507</v>
      </c>
      <c r="Q156" s="275"/>
      <c r="R156" s="275"/>
      <c r="S156" s="275"/>
    </row>
    <row r="157" spans="1:19" ht="17.25" thickBot="1">
      <c r="A157" s="125" t="s">
        <v>162</v>
      </c>
      <c r="B157" s="129">
        <v>114</v>
      </c>
      <c r="C157" s="80">
        <v>-8.6956522000000008E-3</v>
      </c>
      <c r="D157" s="106">
        <v>113</v>
      </c>
      <c r="E157" s="107">
        <f>IF(ISNUMBER(D157), (D157 - $B157) / $B157, "")</f>
        <v>-8.771929824561403E-3</v>
      </c>
      <c r="F157" s="108">
        <f>IF(ISNUMBER(D157), $B172 * E157, "")</f>
        <v>-877.19298245614027</v>
      </c>
      <c r="G157" s="109">
        <v>114</v>
      </c>
      <c r="H157" s="107">
        <f>IF(ISNUMBER(G157), (G157 - $B157) / $B157, "")</f>
        <v>0</v>
      </c>
      <c r="I157" s="110">
        <f>IF(ISNUMBER(G157), $B172 * H157, "")</f>
        <v>0</v>
      </c>
      <c r="J157" s="106">
        <v>111</v>
      </c>
      <c r="K157" s="107">
        <f>IF(ISNUMBER(J157), (J157 - $B157) / $B157, "")</f>
        <v>-2.6315789473684209E-2</v>
      </c>
      <c r="L157" s="108">
        <f>IF(ISNUMBER(J157), $B172 * K157, "")</f>
        <v>-2631.5789473684208</v>
      </c>
      <c r="M157" s="109">
        <v>112</v>
      </c>
      <c r="N157" s="107">
        <f>IF(ISNUMBER(M157), (M157 - $B157) / $B157, "")</f>
        <v>-1.7543859649122806E-2</v>
      </c>
      <c r="O157" s="108">
        <f>IF(ISNUMBER(M157), $B172 * N157, "")</f>
        <v>-1754.3859649122805</v>
      </c>
      <c r="Q157" s="275"/>
      <c r="R157" s="275"/>
      <c r="S157" s="275"/>
    </row>
    <row r="158" spans="1:19" ht="17.25" thickBot="1">
      <c r="A158" s="125" t="s">
        <v>230</v>
      </c>
      <c r="B158" s="126">
        <v>347</v>
      </c>
      <c r="C158" s="77">
        <v>-1.1396011399999999E-2</v>
      </c>
      <c r="D158" s="15">
        <v>340</v>
      </c>
      <c r="E158" s="32">
        <f t="shared" ref="E158:E161" si="82">IF(ISNUMBER(D158), (D158 - $B158) / $B158, "")</f>
        <v>-2.0172910662824207E-2</v>
      </c>
      <c r="F158" s="18">
        <f>IF(ISNUMBER(D158), $B172 * E158, "")</f>
        <v>-2017.2910662824208</v>
      </c>
      <c r="G158" s="31">
        <v>340</v>
      </c>
      <c r="H158" s="32">
        <f t="shared" ref="H158:H161" si="83">IF(ISNUMBER(G158), (G158 - $B158) / $B158, "")</f>
        <v>-2.0172910662824207E-2</v>
      </c>
      <c r="I158" s="101">
        <f>IF(ISNUMBER(G158), $B172 * H158, "")</f>
        <v>-2017.2910662824208</v>
      </c>
      <c r="J158" s="15">
        <v>337</v>
      </c>
      <c r="K158" s="32">
        <f t="shared" ref="K158:K161" si="84">IF(ISNUMBER(J158), (J158 - $B158) / $B158, "")</f>
        <v>-2.8818443804034581E-2</v>
      </c>
      <c r="L158" s="18">
        <f>IF(ISNUMBER(J158), $B172 * K158, "")</f>
        <v>-2881.8443804034582</v>
      </c>
      <c r="M158" s="31">
        <v>337</v>
      </c>
      <c r="N158" s="32">
        <f t="shared" ref="N158:N161" si="85">IF(ISNUMBER(M158), (M158 - $B158) / $B158, "")</f>
        <v>-2.8818443804034581E-2</v>
      </c>
      <c r="O158" s="18">
        <f>IF(ISNUMBER(M158), $B172 * N158, "")</f>
        <v>-2881.8443804034582</v>
      </c>
      <c r="Q158" s="275"/>
      <c r="R158" s="275"/>
      <c r="S158" s="275"/>
    </row>
    <row r="159" spans="1:19" ht="17.25" thickBot="1">
      <c r="A159" s="125" t="s">
        <v>218</v>
      </c>
      <c r="B159" s="126">
        <v>157</v>
      </c>
      <c r="C159" s="77">
        <v>-1.2578616399999999E-2</v>
      </c>
      <c r="D159" s="15">
        <v>161</v>
      </c>
      <c r="E159" s="32">
        <f t="shared" si="82"/>
        <v>2.5477707006369428E-2</v>
      </c>
      <c r="F159" s="18">
        <f>IF(ISNUMBER(D159), $B172 * E159, "")</f>
        <v>2547.7707006369428</v>
      </c>
      <c r="G159" s="31">
        <v>162</v>
      </c>
      <c r="H159" s="32">
        <f t="shared" si="83"/>
        <v>3.1847133757961783E-2</v>
      </c>
      <c r="I159" s="101">
        <f>IF(ISNUMBER(G159), $B172 * H159, "")</f>
        <v>3184.7133757961783</v>
      </c>
      <c r="J159" s="15">
        <v>160</v>
      </c>
      <c r="K159" s="32">
        <f t="shared" si="84"/>
        <v>1.9108280254777069E-2</v>
      </c>
      <c r="L159" s="18">
        <f>IF(ISNUMBER(J159), $B172 * K159, "")</f>
        <v>1910.8280254777069</v>
      </c>
      <c r="M159" s="31">
        <v>159</v>
      </c>
      <c r="N159" s="32">
        <f t="shared" si="85"/>
        <v>1.2738853503184714E-2</v>
      </c>
      <c r="O159" s="18">
        <f>IF(ISNUMBER(M159), $B172 * N159, "")</f>
        <v>1273.8853503184714</v>
      </c>
      <c r="Q159" s="275"/>
      <c r="R159" s="275"/>
      <c r="S159" s="275"/>
    </row>
    <row r="160" spans="1:19" ht="17.25" thickBot="1">
      <c r="A160" s="125" t="s">
        <v>232</v>
      </c>
      <c r="B160" s="126">
        <v>915</v>
      </c>
      <c r="C160" s="77">
        <v>-1.29449838E-2</v>
      </c>
      <c r="D160" s="15">
        <v>902</v>
      </c>
      <c r="E160" s="32">
        <f t="shared" si="82"/>
        <v>-1.4207650273224045E-2</v>
      </c>
      <c r="F160" s="18">
        <f>IF(ISNUMBER(D160), $B172 * E160, "")</f>
        <v>-1420.7650273224044</v>
      </c>
      <c r="G160" s="31">
        <v>904</v>
      </c>
      <c r="H160" s="32">
        <f t="shared" si="83"/>
        <v>-1.2021857923497269E-2</v>
      </c>
      <c r="I160" s="101">
        <f>IF(ISNUMBER(G160), $B172 * H160, "")</f>
        <v>-1202.1857923497269</v>
      </c>
      <c r="J160" s="15">
        <v>895</v>
      </c>
      <c r="K160" s="32">
        <f t="shared" si="84"/>
        <v>-2.185792349726776E-2</v>
      </c>
      <c r="L160" s="18">
        <f>IF(ISNUMBER(J160), $B172 * K160, "")</f>
        <v>-2185.7923497267761</v>
      </c>
      <c r="M160" s="31">
        <v>897</v>
      </c>
      <c r="N160" s="32">
        <f t="shared" si="85"/>
        <v>-1.9672131147540985E-2</v>
      </c>
      <c r="O160" s="18">
        <f>IF(ISNUMBER(M160), $B172 * N160, "")</f>
        <v>-1967.2131147540986</v>
      </c>
      <c r="Q160" s="33"/>
      <c r="R160" s="33"/>
    </row>
    <row r="161" spans="1:19" ht="17.25" thickBot="1">
      <c r="A161" s="130" t="s">
        <v>236</v>
      </c>
      <c r="B161" s="131">
        <v>765</v>
      </c>
      <c r="C161" s="79">
        <v>-1.4175257700000001E-2</v>
      </c>
      <c r="D161" s="24">
        <v>757</v>
      </c>
      <c r="E161" s="25">
        <f t="shared" si="82"/>
        <v>-1.045751633986928E-2</v>
      </c>
      <c r="F161" s="104">
        <f>IF(ISNUMBER(D161), $B172 * E161, "")</f>
        <v>-1045.751633986928</v>
      </c>
      <c r="G161" s="102">
        <v>754</v>
      </c>
      <c r="H161" s="25">
        <f t="shared" si="83"/>
        <v>-1.4379084967320261E-2</v>
      </c>
      <c r="I161" s="103">
        <f>IF(ISNUMBER(G161), $B172 * H161, "")</f>
        <v>-1437.9084967320262</v>
      </c>
      <c r="J161" s="24">
        <v>739</v>
      </c>
      <c r="K161" s="25">
        <f t="shared" si="84"/>
        <v>-3.3986928104575161E-2</v>
      </c>
      <c r="L161" s="104">
        <f>IF(ISNUMBER(J161), $B172 * K161, "")</f>
        <v>-3398.6928104575159</v>
      </c>
      <c r="M161" s="102">
        <v>743</v>
      </c>
      <c r="N161" s="25">
        <f t="shared" si="85"/>
        <v>-2.8758169934640521E-2</v>
      </c>
      <c r="O161" s="104">
        <f>IF(ISNUMBER(M161), $B172 * N161, "")</f>
        <v>-2875.8169934640523</v>
      </c>
      <c r="Q161" s="284"/>
      <c r="R161" s="285"/>
      <c r="S161" s="286"/>
    </row>
    <row r="162" spans="1:19">
      <c r="A162" s="123" t="s">
        <v>220</v>
      </c>
      <c r="B162" s="124">
        <v>259</v>
      </c>
      <c r="C162" s="76">
        <v>-1.52091255E-2</v>
      </c>
      <c r="D162" s="13">
        <v>254</v>
      </c>
      <c r="E162" s="14">
        <f>IF(ISNUMBER(D162), (D162 - $B162) / $B162, "")</f>
        <v>-1.9305019305019305E-2</v>
      </c>
      <c r="F162" s="16">
        <f>IF(ISNUMBER(D162), $B172 * E162, "")</f>
        <v>-1930.5019305019305</v>
      </c>
      <c r="G162" s="29">
        <v>256</v>
      </c>
      <c r="H162" s="14">
        <f>IF(ISNUMBER(G162), (G162 - $B162) / $B162, "")</f>
        <v>-1.1583011583011582E-2</v>
      </c>
      <c r="I162" s="100">
        <f>IF(ISNUMBER(G162), $B172 * H162, "")</f>
        <v>-1158.3011583011582</v>
      </c>
      <c r="J162" s="13">
        <v>249</v>
      </c>
      <c r="K162" s="14">
        <f>IF(ISNUMBER(J162), (J162 - $B162) / $B162, "")</f>
        <v>-3.8610038610038609E-2</v>
      </c>
      <c r="L162" s="16">
        <f>IF(ISNUMBER(J162), $B172 * K162, "")</f>
        <v>-3861.0038610038609</v>
      </c>
      <c r="M162" s="29">
        <v>251</v>
      </c>
      <c r="N162" s="14">
        <f>IF(ISNUMBER(M162), (M162 - $B162) / $B162, "")</f>
        <v>-3.0888030888030889E-2</v>
      </c>
      <c r="O162" s="16">
        <f>IF(ISNUMBER(M162), $B172 * N162, "")</f>
        <v>-3088.8030888030889</v>
      </c>
      <c r="Q162" s="287"/>
      <c r="R162" s="288"/>
      <c r="S162" s="289"/>
    </row>
    <row r="163" spans="1:19" ht="17.25" thickBot="1">
      <c r="A163" s="125" t="s">
        <v>166</v>
      </c>
      <c r="B163" s="126">
        <v>242</v>
      </c>
      <c r="C163" s="77">
        <v>-1.6260162599999999E-2</v>
      </c>
      <c r="D163" s="15">
        <v>237</v>
      </c>
      <c r="E163" s="32">
        <f t="shared" ref="E163:E166" si="86">IF(ISNUMBER(D163), (D163 - $B163) / $B163, "")</f>
        <v>-2.0661157024793389E-2</v>
      </c>
      <c r="F163" s="18">
        <f>IF(ISNUMBER(D163), $B172 * E163, "")</f>
        <v>-2066.1157024793388</v>
      </c>
      <c r="G163" s="31">
        <v>237</v>
      </c>
      <c r="H163" s="32">
        <f t="shared" ref="H163:H166" si="87">IF(ISNUMBER(G163), (G163 - $B163) / $B163, "")</f>
        <v>-2.0661157024793389E-2</v>
      </c>
      <c r="I163" s="101">
        <f>IF(ISNUMBER(G163), $B172 * H163, "")</f>
        <v>-2066.1157024793388</v>
      </c>
      <c r="J163" s="15">
        <v>230</v>
      </c>
      <c r="K163" s="32">
        <f t="shared" ref="K163:K166" si="88">IF(ISNUMBER(J163), (J163 - $B163) / $B163, "")</f>
        <v>-4.9586776859504134E-2</v>
      </c>
      <c r="L163" s="18">
        <f>IF(ISNUMBER(J163), $B172 * K163, "")</f>
        <v>-4958.6776859504134</v>
      </c>
      <c r="M163" s="31">
        <v>234</v>
      </c>
      <c r="N163" s="32">
        <f t="shared" ref="N163:N166" si="89">IF(ISNUMBER(M163), (M163 - $B163) / $B163, "")</f>
        <v>-3.3057851239669422E-2</v>
      </c>
      <c r="O163" s="18">
        <f>IF(ISNUMBER(M163), $B172 * N163, "")</f>
        <v>-3305.7851239669421</v>
      </c>
      <c r="Q163" s="290"/>
      <c r="R163" s="291"/>
      <c r="S163" s="292"/>
    </row>
    <row r="164" spans="1:19" ht="17.25" thickBot="1">
      <c r="A164" s="125" t="s">
        <v>130</v>
      </c>
      <c r="B164" s="126">
        <v>167</v>
      </c>
      <c r="C164" s="77">
        <v>-2.33918129E-2</v>
      </c>
      <c r="D164" s="15">
        <v>167</v>
      </c>
      <c r="E164" s="32">
        <f t="shared" si="86"/>
        <v>0</v>
      </c>
      <c r="F164" s="18">
        <f>IF(ISNUMBER(D164), $B172 * E164, "")</f>
        <v>0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163</v>
      </c>
      <c r="N164" s="32">
        <f t="shared" si="89"/>
        <v>-2.3952095808383235E-2</v>
      </c>
      <c r="O164" s="18">
        <f>IF(ISNUMBER(M164), $B172 * N164, "")</f>
        <v>-2395.2095808383233</v>
      </c>
      <c r="Q164" s="275"/>
      <c r="R164" s="275"/>
      <c r="S164" s="275"/>
    </row>
    <row r="165" spans="1:19" ht="17.25" thickBot="1">
      <c r="A165" s="125" t="s">
        <v>174</v>
      </c>
      <c r="B165" s="126">
        <v>484</v>
      </c>
      <c r="C165" s="77">
        <v>-2.6156941600000001E-2</v>
      </c>
      <c r="D165" s="15">
        <v>478</v>
      </c>
      <c r="E165" s="32">
        <f t="shared" si="86"/>
        <v>-1.2396694214876033E-2</v>
      </c>
      <c r="F165" s="18">
        <f>IF(ISNUMBER(D165), $B172 * E165, "")</f>
        <v>-1239.6694214876034</v>
      </c>
      <c r="G165" s="31">
        <v>477</v>
      </c>
      <c r="H165" s="32">
        <f t="shared" si="87"/>
        <v>-1.4462809917355372E-2</v>
      </c>
      <c r="I165" s="101">
        <f>IF(ISNUMBER(G165), $B172 * H165, "")</f>
        <v>-1446.2809917355373</v>
      </c>
      <c r="J165" s="15">
        <v>465</v>
      </c>
      <c r="K165" s="32">
        <f t="shared" si="88"/>
        <v>-3.9256198347107439E-2</v>
      </c>
      <c r="L165" s="18">
        <f>IF(ISNUMBER(J165), $B172 * K165, "")</f>
        <v>-3925.6198347107438</v>
      </c>
      <c r="M165" s="31">
        <v>470</v>
      </c>
      <c r="N165" s="32">
        <f t="shared" si="89"/>
        <v>-2.8925619834710745E-2</v>
      </c>
      <c r="O165" s="18">
        <f>IF(ISNUMBER(M165), $B172 * N165, "")</f>
        <v>-2892.5619834710747</v>
      </c>
      <c r="Q165" s="270"/>
      <c r="R165" s="270"/>
      <c r="S165" s="270"/>
    </row>
    <row r="166" spans="1:19" ht="17.25" thickBot="1">
      <c r="A166" s="127" t="s">
        <v>124</v>
      </c>
      <c r="B166" s="128">
        <v>654</v>
      </c>
      <c r="C166" s="78">
        <v>-2.6785714299999999E-2</v>
      </c>
      <c r="D166" s="20">
        <v>636</v>
      </c>
      <c r="E166" s="21">
        <f t="shared" si="86"/>
        <v>-2.7522935779816515E-2</v>
      </c>
      <c r="F166" s="22">
        <f>IF(ISNUMBER(D166), $B172 * E166, "")</f>
        <v>-2752.2935779816517</v>
      </c>
      <c r="G166" s="30">
        <v>635</v>
      </c>
      <c r="H166" s="21">
        <f t="shared" si="87"/>
        <v>-2.9051987767584098E-2</v>
      </c>
      <c r="I166" s="105">
        <f>IF(ISNUMBER(G166), $B172 * H166, "")</f>
        <v>-2905.1987767584096</v>
      </c>
      <c r="J166" s="20">
        <v>620</v>
      </c>
      <c r="K166" s="21">
        <f t="shared" si="88"/>
        <v>-5.1987767584097858E-2</v>
      </c>
      <c r="L166" s="22">
        <f>IF(ISNUMBER(J166), $B172 * K166, "")</f>
        <v>-5198.7767584097855</v>
      </c>
      <c r="M166" s="30">
        <v>626</v>
      </c>
      <c r="N166" s="21">
        <f t="shared" si="89"/>
        <v>-4.2813455657492352E-2</v>
      </c>
      <c r="O166" s="22">
        <f>IF(ISNUMBER(M166), $B172 * N166, "")</f>
        <v>-4281.345565749235</v>
      </c>
      <c r="Q166" s="270"/>
      <c r="R166" s="270"/>
      <c r="S166" s="270"/>
    </row>
    <row r="167" spans="1:19" ht="17.25" thickBot="1">
      <c r="A167" s="125" t="s">
        <v>118</v>
      </c>
      <c r="B167" s="129">
        <v>217</v>
      </c>
      <c r="C167" s="80">
        <v>-2.69058296E-2</v>
      </c>
      <c r="D167" s="106">
        <v>214</v>
      </c>
      <c r="E167" s="107">
        <f>IF(ISNUMBER(D167), (D167 - $B167) / $B167, "")</f>
        <v>-1.3824884792626729E-2</v>
      </c>
      <c r="F167" s="108">
        <f>IF(ISNUMBER(D167), $B172 * E167, "")</f>
        <v>-1382.4884792626729</v>
      </c>
      <c r="G167" s="109">
        <v>217</v>
      </c>
      <c r="H167" s="107">
        <f>IF(ISNUMBER(G167), (G167 - $B167) / $B167, "")</f>
        <v>0</v>
      </c>
      <c r="I167" s="110">
        <f>IF(ISNUMBER(G167), $B172 * H167, "")</f>
        <v>0</v>
      </c>
      <c r="J167" s="106">
        <v>210</v>
      </c>
      <c r="K167" s="107">
        <f>IF(ISNUMBER(J167), (J167 - $B167) / $B167, "")</f>
        <v>-3.2258064516129031E-2</v>
      </c>
      <c r="L167" s="108">
        <f>IF(ISNUMBER(J167), $B172 * K167, "")</f>
        <v>-3225.8064516129029</v>
      </c>
      <c r="M167" s="109">
        <v>212</v>
      </c>
      <c r="N167" s="107">
        <f>IF(ISNUMBER(M167), (M167 - $B167) / $B167, "")</f>
        <v>-2.3041474654377881E-2</v>
      </c>
      <c r="O167" s="108">
        <f>IF(ISNUMBER(M167), $B172 * N167, "")</f>
        <v>-2304.147465437788</v>
      </c>
      <c r="Q167" s="275"/>
      <c r="R167" s="275"/>
      <c r="S167" s="275"/>
    </row>
    <row r="168" spans="1:19" ht="17.25" thickBot="1">
      <c r="A168" s="125" t="s">
        <v>110</v>
      </c>
      <c r="B168" s="126">
        <v>191</v>
      </c>
      <c r="C168" s="77">
        <v>-3.04568528E-2</v>
      </c>
      <c r="D168" s="15">
        <v>190</v>
      </c>
      <c r="E168" s="32">
        <f t="shared" ref="E168:E171" si="90">IF(ISNUMBER(D168), (D168 - $B168) / $B168, "")</f>
        <v>-5.235602094240838E-3</v>
      </c>
      <c r="F168" s="18">
        <f>IF(ISNUMBER(D168), $B172 * E168, "")</f>
        <v>-523.56020942408384</v>
      </c>
      <c r="G168" s="31">
        <v>192</v>
      </c>
      <c r="H168" s="32">
        <f t="shared" ref="H168:H171" si="91">IF(ISNUMBER(G168), (G168 - $B168) / $B168, "")</f>
        <v>5.235602094240838E-3</v>
      </c>
      <c r="I168" s="101">
        <f>IF(ISNUMBER(G168), $B172 * H168, "")</f>
        <v>523.56020942408384</v>
      </c>
      <c r="J168" s="15">
        <v>189</v>
      </c>
      <c r="K168" s="32">
        <f t="shared" ref="K168:K171" si="92">IF(ISNUMBER(J168), (J168 - $B168) / $B168, "")</f>
        <v>-1.0471204188481676E-2</v>
      </c>
      <c r="L168" s="18">
        <f>IF(ISNUMBER(J168), $B172 * K168, "")</f>
        <v>-1047.1204188481677</v>
      </c>
      <c r="M168" s="31">
        <v>189</v>
      </c>
      <c r="N168" s="32">
        <f t="shared" ref="N168:N171" si="93">IF(ISNUMBER(M168), (M168 - $B168) / $B168, "")</f>
        <v>-1.0471204188481676E-2</v>
      </c>
      <c r="O168" s="18">
        <f>IF(ISNUMBER(M168), $B172 * N168, "")</f>
        <v>-1047.1204188481677</v>
      </c>
      <c r="Q168" s="275"/>
      <c r="R168" s="275"/>
      <c r="S168" s="275"/>
    </row>
    <row r="169" spans="1:19" ht="17.25" thickBot="1">
      <c r="A169" s="125" t="s">
        <v>206</v>
      </c>
      <c r="B169" s="126">
        <v>867</v>
      </c>
      <c r="C169" s="77">
        <v>-3.2366071400000002E-2</v>
      </c>
      <c r="D169" s="15">
        <v>842</v>
      </c>
      <c r="E169" s="32">
        <f t="shared" si="90"/>
        <v>-2.8835063437139562E-2</v>
      </c>
      <c r="F169" s="18">
        <f>IF(ISNUMBER(D169), $B172 * E169, "")</f>
        <v>-2883.5063437139561</v>
      </c>
      <c r="G169" s="31">
        <v>846</v>
      </c>
      <c r="H169" s="32">
        <f t="shared" si="91"/>
        <v>-2.4221453287197232E-2</v>
      </c>
      <c r="I169" s="101">
        <f>IF(ISNUMBER(G169), $B172 * H169, "")</f>
        <v>-2422.1453287197232</v>
      </c>
      <c r="J169" s="15">
        <v>836</v>
      </c>
      <c r="K169" s="32">
        <f t="shared" si="92"/>
        <v>-3.5755478662053058E-2</v>
      </c>
      <c r="L169" s="18">
        <f>IF(ISNUMBER(J169), $B172 * K169, "")</f>
        <v>-3575.547866205306</v>
      </c>
      <c r="M169" s="31">
        <v>834</v>
      </c>
      <c r="N169" s="32">
        <f t="shared" si="93"/>
        <v>-3.8062283737024222E-2</v>
      </c>
      <c r="O169" s="18">
        <f>IF(ISNUMBER(M169), $B172 * N169, "")</f>
        <v>-3806.2283737024222</v>
      </c>
      <c r="Q169" s="275"/>
      <c r="R169" s="275"/>
      <c r="S169" s="275"/>
    </row>
    <row r="170" spans="1:19">
      <c r="A170" s="125" t="s">
        <v>242</v>
      </c>
      <c r="B170" s="126">
        <v>638</v>
      </c>
      <c r="C170" s="77">
        <v>-3.3333333299999997E-2</v>
      </c>
      <c r="D170" s="15">
        <v>624</v>
      </c>
      <c r="E170" s="32">
        <f t="shared" si="90"/>
        <v>-2.1943573667711599E-2</v>
      </c>
      <c r="F170" s="18">
        <f>IF(ISNUMBER(D170), $B172 * E170, "")</f>
        <v>-2194.3573667711598</v>
      </c>
      <c r="G170" s="31">
        <v>635</v>
      </c>
      <c r="H170" s="32">
        <f t="shared" si="91"/>
        <v>-4.7021943573667714E-3</v>
      </c>
      <c r="I170" s="101">
        <f>IF(ISNUMBER(G170), $B172 * H170, "")</f>
        <v>-470.21943573667716</v>
      </c>
      <c r="J170" s="15">
        <v>619</v>
      </c>
      <c r="K170" s="32">
        <f t="shared" si="92"/>
        <v>-2.9780564263322883E-2</v>
      </c>
      <c r="L170" s="18">
        <f>IF(ISNUMBER(J170), $B172 * K170, "")</f>
        <v>-2978.0564263322885</v>
      </c>
      <c r="M170" s="31">
        <v>622</v>
      </c>
      <c r="N170" s="32">
        <f t="shared" si="93"/>
        <v>-2.5078369905956112E-2</v>
      </c>
      <c r="O170" s="18">
        <f>IF(ISNUMBER(M170), $B172 * N170, "")</f>
        <v>-2507.836990595611</v>
      </c>
      <c r="Q170" s="297"/>
      <c r="R170" s="298"/>
      <c r="S170" s="299"/>
    </row>
    <row r="171" spans="1:19" ht="17.25" thickBot="1">
      <c r="A171" s="130" t="s">
        <v>200</v>
      </c>
      <c r="B171" s="131">
        <v>228</v>
      </c>
      <c r="C171" s="79">
        <v>-3.3898305099999998E-2</v>
      </c>
      <c r="D171" s="24">
        <v>223</v>
      </c>
      <c r="E171" s="25">
        <f t="shared" si="90"/>
        <v>-2.1929824561403508E-2</v>
      </c>
      <c r="F171" s="104">
        <f>IF(ISNUMBER(D171), $B172 * E171, "")</f>
        <v>-2192.9824561403507</v>
      </c>
      <c r="G171" s="102">
        <v>224</v>
      </c>
      <c r="H171" s="25">
        <f t="shared" si="91"/>
        <v>-1.7543859649122806E-2</v>
      </c>
      <c r="I171" s="103">
        <f>IF(ISNUMBER(G171), $B172 * H171, "")</f>
        <v>-1754.3859649122805</v>
      </c>
      <c r="J171" s="24">
        <v>219</v>
      </c>
      <c r="K171" s="25">
        <f t="shared" si="92"/>
        <v>-3.9473684210526314E-2</v>
      </c>
      <c r="L171" s="104">
        <f>IF(ISNUMBER(J171), $B172 * K171, "")</f>
        <v>-3947.3684210526312</v>
      </c>
      <c r="M171" s="102">
        <v>220</v>
      </c>
      <c r="N171" s="25">
        <f t="shared" si="93"/>
        <v>-3.5087719298245612E-2</v>
      </c>
      <c r="O171" s="104">
        <f>IF(ISNUMBER(M171), $B172 * N171, "")</f>
        <v>-3508.7719298245611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-1.2074356565439603E-2</v>
      </c>
      <c r="F172" s="28">
        <f>SUM(F152:F171)</f>
        <v>-24148.713130879201</v>
      </c>
      <c r="G172" s="26" t="s">
        <v>271</v>
      </c>
      <c r="H172" s="27">
        <f>IF(COUNT(H152:H171), SUM(H152:H171) / COUNT(H152:H171), 0)</f>
        <v>-7.6191390301908832E-3</v>
      </c>
      <c r="I172" s="28">
        <f>SUM(I152:I171)</f>
        <v>-15238.278060381766</v>
      </c>
      <c r="J172" s="26" t="s">
        <v>271</v>
      </c>
      <c r="K172" s="27">
        <f>IF(COUNT(K152:K171), SUM(K152:K171) / COUNT(K152:K171), 0)</f>
        <v>-2.7063166693497082E-2</v>
      </c>
      <c r="L172" s="28">
        <f>SUM(L152:L171)</f>
        <v>-54126.333386994156</v>
      </c>
      <c r="M172" s="26" t="s">
        <v>271</v>
      </c>
      <c r="N172" s="27">
        <f>IF(COUNT(N152:N171), SUM(N152:N171) / COUNT(N152:N171), 0)</f>
        <v>-2.2038530273164852E-2</v>
      </c>
      <c r="O172" s="28">
        <f>SUM(O152:O171)</f>
        <v>-44077.060546329696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29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2021-09-19(일) 오전 00:00</v>
      </c>
      <c r="C177" s="313"/>
      <c r="D177" s="272" t="str">
        <f>TEXT($G$1, "[$-ko-KR]yyyy-mm-dd(ddd) ") &amp; "오후 14:00"</f>
        <v>2021-09-19(일) 오후 14:00</v>
      </c>
      <c r="E177" s="273"/>
      <c r="F177" s="274"/>
      <c r="G177" s="272" t="str">
        <f>TEXT($G$1, "[$-ko-KR]yyyy-mm-dd(ddd) ") &amp; "오후 19:00"</f>
        <v>2021-09-19(일) 오후 19:00</v>
      </c>
      <c r="H177" s="273"/>
      <c r="I177" s="274"/>
      <c r="J177" s="272" t="str">
        <f>TEXT($G$1, "[$-ko-KR]yyyy-mm-dd(ddd) ") &amp; "오후 21:00"</f>
        <v>2021-09-19(일) 오후 21:00</v>
      </c>
      <c r="K177" s="273"/>
      <c r="L177" s="274"/>
      <c r="M177" s="272" t="str">
        <f>TEXT($G$1+1, "[$-ko-KR]yyyy-mm-dd(ddd) ") &amp; "오전 00:00"</f>
        <v>2021-09-20(월)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0" t="s">
        <v>58</v>
      </c>
      <c r="H178" s="231" t="s">
        <v>268</v>
      </c>
      <c r="I178" s="23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230</v>
      </c>
      <c r="B179" s="124">
        <v>347</v>
      </c>
      <c r="C179" s="76">
        <v>-1.1396011399999999E-2</v>
      </c>
      <c r="D179" s="13">
        <v>340</v>
      </c>
      <c r="E179" s="14">
        <f>IF(ISNUMBER(D179), (D179 - $B179) / $B179, "")</f>
        <v>-2.0172910662824207E-2</v>
      </c>
      <c r="F179" s="16">
        <f>IF(ISNUMBER(D179), $B199 * E179, "")</f>
        <v>-2017.2910662824208</v>
      </c>
      <c r="G179" s="29">
        <v>340</v>
      </c>
      <c r="H179" s="14">
        <f>IF(ISNUMBER(G179), (G179 - $B179) / $B179, "")</f>
        <v>-2.0172910662824207E-2</v>
      </c>
      <c r="I179" s="100">
        <f>IF(ISNUMBER(G179), $B199 * H179, "")</f>
        <v>-2017.2910662824208</v>
      </c>
      <c r="J179" s="13">
        <v>337</v>
      </c>
      <c r="K179" s="14">
        <f>IF(ISNUMBER(J179), (J179 - $B179) / $B179, "")</f>
        <v>-2.8818443804034581E-2</v>
      </c>
      <c r="L179" s="16">
        <f>IF(ISNUMBER(J179), $B199 * K179, "")</f>
        <v>-2881.8443804034582</v>
      </c>
      <c r="M179" s="29">
        <v>337</v>
      </c>
      <c r="N179" s="14">
        <f>IF(ISNUMBER(M179), (M179 - $B179) / $B179, "")</f>
        <v>-2.8818443804034581E-2</v>
      </c>
      <c r="O179" s="16">
        <f>IF(ISNUMBER(M179), $B199 * N179, "")</f>
        <v>-2881.8443804034582</v>
      </c>
      <c r="Q179" s="270"/>
      <c r="R179" s="270"/>
      <c r="S179" s="270"/>
    </row>
    <row r="180" spans="1:19" ht="17.25" thickBot="1">
      <c r="A180" s="125" t="s">
        <v>218</v>
      </c>
      <c r="B180" s="126">
        <v>157</v>
      </c>
      <c r="C180" s="77">
        <v>-1.2578616399999999E-2</v>
      </c>
      <c r="D180" s="15">
        <v>161</v>
      </c>
      <c r="E180" s="32">
        <f t="shared" ref="E180:E183" si="94">IF(ISNUMBER(D180), (D180 - $B180) / $B180, "")</f>
        <v>2.5477707006369428E-2</v>
      </c>
      <c r="F180" s="18">
        <f>IF(ISNUMBER(D180), $B199 * E180, "")</f>
        <v>2547.7707006369428</v>
      </c>
      <c r="G180" s="31">
        <v>162</v>
      </c>
      <c r="H180" s="32">
        <f t="shared" ref="H180:H183" si="95">IF(ISNUMBER(G180), (G180 - $B180) / $B180, "")</f>
        <v>3.1847133757961783E-2</v>
      </c>
      <c r="I180" s="101">
        <f>IF(ISNUMBER(G180), $B199 * H180, "")</f>
        <v>3184.7133757961783</v>
      </c>
      <c r="J180" s="15">
        <v>160</v>
      </c>
      <c r="K180" s="32">
        <f t="shared" ref="K180:K183" si="96">IF(ISNUMBER(J180), (J180 - $B180) / $B180, "")</f>
        <v>1.9108280254777069E-2</v>
      </c>
      <c r="L180" s="18">
        <f>IF(ISNUMBER(J180), $B199 * K180, "")</f>
        <v>1910.8280254777069</v>
      </c>
      <c r="M180" s="31">
        <v>159</v>
      </c>
      <c r="N180" s="32">
        <f t="shared" ref="N180:N183" si="97">IF(ISNUMBER(M180), (M180 - $B180) / $B180, "")</f>
        <v>1.2738853503184714E-2</v>
      </c>
      <c r="O180" s="18">
        <f>IF(ISNUMBER(M180), $B199 * N180, "")</f>
        <v>1273.8853503184714</v>
      </c>
      <c r="Q180" s="270"/>
      <c r="R180" s="270"/>
      <c r="S180" s="270"/>
    </row>
    <row r="181" spans="1:19" ht="17.25" thickBot="1">
      <c r="A181" s="125" t="s">
        <v>232</v>
      </c>
      <c r="B181" s="126">
        <v>915</v>
      </c>
      <c r="C181" s="77">
        <v>-1.29449838E-2</v>
      </c>
      <c r="D181" s="15">
        <v>902</v>
      </c>
      <c r="E181" s="32">
        <f t="shared" si="94"/>
        <v>-1.4207650273224045E-2</v>
      </c>
      <c r="F181" s="18">
        <f>IF(ISNUMBER(D181), $B199 * E181, "")</f>
        <v>-1420.7650273224044</v>
      </c>
      <c r="G181" s="31">
        <v>904</v>
      </c>
      <c r="H181" s="32">
        <f t="shared" si="95"/>
        <v>-1.2021857923497269E-2</v>
      </c>
      <c r="I181" s="101">
        <f>IF(ISNUMBER(G181), $B199 * H181, "")</f>
        <v>-1202.1857923497269</v>
      </c>
      <c r="J181" s="15">
        <v>895</v>
      </c>
      <c r="K181" s="32">
        <f t="shared" si="96"/>
        <v>-2.185792349726776E-2</v>
      </c>
      <c r="L181" s="18">
        <f>IF(ISNUMBER(J181), $B199 * K181, "")</f>
        <v>-2185.7923497267761</v>
      </c>
      <c r="M181" s="31">
        <v>897</v>
      </c>
      <c r="N181" s="32">
        <f t="shared" si="97"/>
        <v>-1.9672131147540985E-2</v>
      </c>
      <c r="O181" s="18">
        <f>IF(ISNUMBER(M181), $B199 * N181, "")</f>
        <v>-1967.2131147540986</v>
      </c>
      <c r="Q181" s="275"/>
      <c r="R181" s="275"/>
      <c r="S181" s="275"/>
    </row>
    <row r="182" spans="1:19" ht="17.25" thickBot="1">
      <c r="A182" s="125" t="s">
        <v>120</v>
      </c>
      <c r="B182" s="126">
        <v>4940</v>
      </c>
      <c r="C182" s="77">
        <v>-1.2987013E-2</v>
      </c>
      <c r="D182" s="15">
        <v>4905</v>
      </c>
      <c r="E182" s="32">
        <f t="shared" si="94"/>
        <v>-7.0850202429149798E-3</v>
      </c>
      <c r="F182" s="18">
        <f>IF(ISNUMBER(D182), $B199 * E182, "")</f>
        <v>-708.50202429149795</v>
      </c>
      <c r="G182" s="31">
        <v>4910</v>
      </c>
      <c r="H182" s="32">
        <f t="shared" si="95"/>
        <v>-6.0728744939271256E-3</v>
      </c>
      <c r="I182" s="101">
        <f>IF(ISNUMBER(G182), $B199 * H182, "")</f>
        <v>-607.28744939271257</v>
      </c>
      <c r="J182" s="15">
        <v>4805</v>
      </c>
      <c r="K182" s="32">
        <f t="shared" si="96"/>
        <v>-2.7327935222672066E-2</v>
      </c>
      <c r="L182" s="18">
        <f>IF(ISNUMBER(J182), $B199 * K182, "")</f>
        <v>-2732.7935222672068</v>
      </c>
      <c r="M182" s="31">
        <v>4845</v>
      </c>
      <c r="N182" s="32">
        <f t="shared" si="97"/>
        <v>-1.9230769230769232E-2</v>
      </c>
      <c r="O182" s="18">
        <f>IF(ISNUMBER(M182), $B199 * N182, "")</f>
        <v>-1923.0769230769231</v>
      </c>
      <c r="Q182" s="275"/>
      <c r="R182" s="275"/>
      <c r="S182" s="275"/>
    </row>
    <row r="183" spans="1:19" ht="17.25" thickBot="1">
      <c r="A183" s="127" t="s">
        <v>240</v>
      </c>
      <c r="B183" s="128">
        <v>74.400000000000006</v>
      </c>
      <c r="C183" s="78">
        <v>-1.32625995E-2</v>
      </c>
      <c r="D183" s="20">
        <v>73.2</v>
      </c>
      <c r="E183" s="21">
        <f t="shared" si="94"/>
        <v>-1.6129032258064554E-2</v>
      </c>
      <c r="F183" s="22">
        <f>IF(ISNUMBER(D183), $B199 * E183, "")</f>
        <v>-1612.9032258064553</v>
      </c>
      <c r="G183" s="30">
        <v>73.400000000000006</v>
      </c>
      <c r="H183" s="21">
        <f t="shared" si="95"/>
        <v>-1.3440860215053762E-2</v>
      </c>
      <c r="I183" s="105">
        <f>IF(ISNUMBER(G183), $B199 * H183, "")</f>
        <v>-1344.0860215053763</v>
      </c>
      <c r="J183" s="20">
        <v>71.5</v>
      </c>
      <c r="K183" s="21">
        <f t="shared" si="96"/>
        <v>-3.897849462365599E-2</v>
      </c>
      <c r="L183" s="22">
        <f>IF(ISNUMBER(J183), $B199 * K183, "")</f>
        <v>-3897.8494623655988</v>
      </c>
      <c r="M183" s="30">
        <v>72.599999999999994</v>
      </c>
      <c r="N183" s="21">
        <f t="shared" si="97"/>
        <v>-2.4193548387096926E-2</v>
      </c>
      <c r="O183" s="22">
        <f>IF(ISNUMBER(M183), $B199 * N183, "")</f>
        <v>-2419.3548387096926</v>
      </c>
      <c r="Q183" s="275"/>
      <c r="R183" s="275"/>
      <c r="S183" s="275"/>
    </row>
    <row r="184" spans="1:19" ht="17.25" thickBot="1">
      <c r="A184" s="125" t="s">
        <v>236</v>
      </c>
      <c r="B184" s="129">
        <v>765</v>
      </c>
      <c r="C184" s="80">
        <v>-1.4175257700000001E-2</v>
      </c>
      <c r="D184" s="106">
        <v>757</v>
      </c>
      <c r="E184" s="107">
        <f>IF(ISNUMBER(D184), (D184 - $B184) / $B184, "")</f>
        <v>-1.045751633986928E-2</v>
      </c>
      <c r="F184" s="108">
        <f>IF(ISNUMBER(D184), $B199 * E184, "")</f>
        <v>-1045.751633986928</v>
      </c>
      <c r="G184" s="109">
        <v>754</v>
      </c>
      <c r="H184" s="107">
        <f>IF(ISNUMBER(G184), (G184 - $B184) / $B184, "")</f>
        <v>-1.4379084967320261E-2</v>
      </c>
      <c r="I184" s="110">
        <f>IF(ISNUMBER(G184), $B199 * H184, "")</f>
        <v>-1437.9084967320262</v>
      </c>
      <c r="J184" s="106">
        <v>739</v>
      </c>
      <c r="K184" s="107">
        <f>IF(ISNUMBER(J184), (J184 - $B184) / $B184, "")</f>
        <v>-3.3986928104575161E-2</v>
      </c>
      <c r="L184" s="108">
        <f>IF(ISNUMBER(J184), $B199 * K184, "")</f>
        <v>-3398.6928104575159</v>
      </c>
      <c r="M184" s="109">
        <v>743</v>
      </c>
      <c r="N184" s="107">
        <f>IF(ISNUMBER(M184), (M184 - $B184) / $B184, "")</f>
        <v>-2.8758169934640521E-2</v>
      </c>
      <c r="O184" s="108">
        <f>IF(ISNUMBER(M184), $B199 * N184, "")</f>
        <v>-2875.8169934640523</v>
      </c>
      <c r="Q184" s="275"/>
      <c r="R184" s="275"/>
      <c r="S184" s="275"/>
    </row>
    <row r="185" spans="1:19" ht="17.25" thickBot="1">
      <c r="A185" s="125" t="s">
        <v>248</v>
      </c>
      <c r="B185" s="126">
        <v>3105</v>
      </c>
      <c r="C185" s="77">
        <v>-1.42857143E-2</v>
      </c>
      <c r="D185" s="15">
        <v>3085</v>
      </c>
      <c r="E185" s="32">
        <f t="shared" ref="E185:E188" si="98">IF(ISNUMBER(D185), (D185 - $B185) / $B185, "")</f>
        <v>-6.4412238325281803E-3</v>
      </c>
      <c r="F185" s="18">
        <f>IF(ISNUMBER(D185), $B199 * E185, "")</f>
        <v>-644.12238325281805</v>
      </c>
      <c r="G185" s="31">
        <v>3100</v>
      </c>
      <c r="H185" s="32">
        <f t="shared" ref="H185:H188" si="99">IF(ISNUMBER(G185), (G185 - $B185) / $B185, "")</f>
        <v>-1.6103059581320451E-3</v>
      </c>
      <c r="I185" s="101">
        <f>IF(ISNUMBER(G185), $B199 * H185, "")</f>
        <v>-161.03059581320451</v>
      </c>
      <c r="J185" s="15">
        <v>3040</v>
      </c>
      <c r="K185" s="32">
        <f t="shared" ref="K185:K188" si="100">IF(ISNUMBER(J185), (J185 - $B185) / $B185, "")</f>
        <v>-2.0933977455716585E-2</v>
      </c>
      <c r="L185" s="18">
        <f>IF(ISNUMBER(J185), $B199 * K185, "")</f>
        <v>-2093.3977455716586</v>
      </c>
      <c r="M185" s="31">
        <v>3055</v>
      </c>
      <c r="N185" s="32">
        <f t="shared" ref="N185:N188" si="101">IF(ISNUMBER(M185), (M185 - $B185) / $B185, "")</f>
        <v>-1.610305958132045E-2</v>
      </c>
      <c r="O185" s="18">
        <f>IF(ISNUMBER(M185), $B199 * N185, "")</f>
        <v>-1610.3059581320449</v>
      </c>
      <c r="Q185" s="275"/>
      <c r="R185" s="275"/>
      <c r="S185" s="275"/>
    </row>
    <row r="186" spans="1:19" ht="17.25" thickBot="1">
      <c r="A186" s="125" t="s">
        <v>220</v>
      </c>
      <c r="B186" s="126">
        <v>259</v>
      </c>
      <c r="C186" s="77">
        <v>-1.52091255E-2</v>
      </c>
      <c r="D186" s="15">
        <v>254</v>
      </c>
      <c r="E186" s="32">
        <f t="shared" si="98"/>
        <v>-1.9305019305019305E-2</v>
      </c>
      <c r="F186" s="18">
        <f>IF(ISNUMBER(D186), $B199 * E186, "")</f>
        <v>-1930.5019305019305</v>
      </c>
      <c r="G186" s="31">
        <v>256</v>
      </c>
      <c r="H186" s="32">
        <f t="shared" si="99"/>
        <v>-1.1583011583011582E-2</v>
      </c>
      <c r="I186" s="101">
        <f>IF(ISNUMBER(G186), $B199 * H186, "")</f>
        <v>-1158.3011583011582</v>
      </c>
      <c r="J186" s="15">
        <v>249</v>
      </c>
      <c r="K186" s="32">
        <f t="shared" si="100"/>
        <v>-3.8610038610038609E-2</v>
      </c>
      <c r="L186" s="18">
        <f>IF(ISNUMBER(J186), $B199 * K186, "")</f>
        <v>-3861.0038610038609</v>
      </c>
      <c r="M186" s="31">
        <v>251</v>
      </c>
      <c r="N186" s="32">
        <f t="shared" si="101"/>
        <v>-3.0888030888030889E-2</v>
      </c>
      <c r="O186" s="18">
        <f>IF(ISNUMBER(M186), $B199 * N186, "")</f>
        <v>-3088.8030888030889</v>
      </c>
      <c r="Q186" s="275"/>
      <c r="R186" s="275"/>
      <c r="S186" s="275"/>
    </row>
    <row r="187" spans="1:19" ht="17.25" thickBot="1">
      <c r="A187" s="125" t="s">
        <v>166</v>
      </c>
      <c r="B187" s="126">
        <v>242</v>
      </c>
      <c r="C187" s="77">
        <v>-1.6260162599999999E-2</v>
      </c>
      <c r="D187" s="15">
        <v>237</v>
      </c>
      <c r="E187" s="32">
        <f t="shared" si="98"/>
        <v>-2.0661157024793389E-2</v>
      </c>
      <c r="F187" s="18">
        <f>IF(ISNUMBER(D187), $B199 * E187, "")</f>
        <v>-2066.1157024793388</v>
      </c>
      <c r="G187" s="31">
        <v>237</v>
      </c>
      <c r="H187" s="32">
        <f t="shared" si="99"/>
        <v>-2.0661157024793389E-2</v>
      </c>
      <c r="I187" s="101">
        <f>IF(ISNUMBER(G187), $B199 * H187, "")</f>
        <v>-2066.1157024793388</v>
      </c>
      <c r="J187" s="15">
        <v>230</v>
      </c>
      <c r="K187" s="32">
        <f t="shared" si="100"/>
        <v>-4.9586776859504134E-2</v>
      </c>
      <c r="L187" s="18">
        <f>IF(ISNUMBER(J187), $B199 * K187, "")</f>
        <v>-4958.6776859504134</v>
      </c>
      <c r="M187" s="31">
        <v>234</v>
      </c>
      <c r="N187" s="32">
        <f t="shared" si="101"/>
        <v>-3.3057851239669422E-2</v>
      </c>
      <c r="O187" s="18">
        <f>IF(ISNUMBER(M187), $B199 * N187, "")</f>
        <v>-3305.7851239669421</v>
      </c>
      <c r="Q187" s="33"/>
      <c r="R187" s="33"/>
    </row>
    <row r="188" spans="1:19" ht="17.25" thickBot="1">
      <c r="A188" s="130" t="s">
        <v>184</v>
      </c>
      <c r="B188" s="131">
        <v>1425</v>
      </c>
      <c r="C188" s="79">
        <v>-2.0618556699999999E-2</v>
      </c>
      <c r="D188" s="24">
        <v>1435</v>
      </c>
      <c r="E188" s="25">
        <f t="shared" si="98"/>
        <v>7.0175438596491229E-3</v>
      </c>
      <c r="F188" s="104">
        <f>IF(ISNUMBER(D188), $B199 * E188, "")</f>
        <v>701.75438596491233</v>
      </c>
      <c r="G188" s="102">
        <v>1440</v>
      </c>
      <c r="H188" s="25">
        <f t="shared" si="99"/>
        <v>1.0526315789473684E-2</v>
      </c>
      <c r="I188" s="103">
        <f>IF(ISNUMBER(G188), $B199 * H188, "")</f>
        <v>1052.6315789473683</v>
      </c>
      <c r="J188" s="24">
        <v>1405</v>
      </c>
      <c r="K188" s="25">
        <f t="shared" si="100"/>
        <v>-1.4035087719298246E-2</v>
      </c>
      <c r="L188" s="104">
        <f>IF(ISNUMBER(J188), $B199 * K188, "")</f>
        <v>-1403.5087719298247</v>
      </c>
      <c r="M188" s="102">
        <v>1430</v>
      </c>
      <c r="N188" s="25">
        <f t="shared" si="101"/>
        <v>3.5087719298245615E-3</v>
      </c>
      <c r="O188" s="104">
        <f>IF(ISNUMBER(M188), $B199 * N188, "")</f>
        <v>350.87719298245617</v>
      </c>
      <c r="Q188" s="284"/>
      <c r="R188" s="285"/>
      <c r="S188" s="286"/>
    </row>
    <row r="189" spans="1:19">
      <c r="A189" s="123" t="s">
        <v>130</v>
      </c>
      <c r="B189" s="124">
        <v>167</v>
      </c>
      <c r="C189" s="76">
        <v>-2.33918129E-2</v>
      </c>
      <c r="D189" s="13">
        <v>167</v>
      </c>
      <c r="E189" s="14">
        <f>IF(ISNUMBER(D189), (D189 - $B189) / $B189, "")</f>
        <v>0</v>
      </c>
      <c r="F189" s="16">
        <f>IF(ISNUMBER(D189), $B199 * E189, "")</f>
        <v>0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163</v>
      </c>
      <c r="N189" s="14">
        <f>IF(ISNUMBER(M189), (M189 - $B189) / $B189, "")</f>
        <v>-2.3952095808383235E-2</v>
      </c>
      <c r="O189" s="16">
        <f>IF(ISNUMBER(M189), $B199 * N189, "")</f>
        <v>-2395.2095808383233</v>
      </c>
      <c r="Q189" s="287"/>
      <c r="R189" s="288"/>
      <c r="S189" s="289"/>
    </row>
    <row r="190" spans="1:19" ht="17.25" thickBot="1">
      <c r="A190" s="125" t="s">
        <v>174</v>
      </c>
      <c r="B190" s="126">
        <v>484</v>
      </c>
      <c r="C190" s="77">
        <v>-2.6156941600000001E-2</v>
      </c>
      <c r="D190" s="15">
        <v>478</v>
      </c>
      <c r="E190" s="32">
        <f t="shared" ref="E190:E193" si="102">IF(ISNUMBER(D190), (D190 - $B190) / $B190, "")</f>
        <v>-1.2396694214876033E-2</v>
      </c>
      <c r="F190" s="18">
        <f>IF(ISNUMBER(D190), $B199 * E190, "")</f>
        <v>-1239.6694214876034</v>
      </c>
      <c r="G190" s="31">
        <v>477</v>
      </c>
      <c r="H190" s="32">
        <f t="shared" ref="H190:H193" si="103">IF(ISNUMBER(G190), (G190 - $B190) / $B190, "")</f>
        <v>-1.4462809917355372E-2</v>
      </c>
      <c r="I190" s="101">
        <f>IF(ISNUMBER(G190), $B199 * H190, "")</f>
        <v>-1446.2809917355373</v>
      </c>
      <c r="J190" s="15">
        <v>465</v>
      </c>
      <c r="K190" s="32">
        <f t="shared" ref="K190:K193" si="104">IF(ISNUMBER(J190), (J190 - $B190) / $B190, "")</f>
        <v>-3.9256198347107439E-2</v>
      </c>
      <c r="L190" s="18">
        <f>IF(ISNUMBER(J190), $B199 * K190, "")</f>
        <v>-3925.6198347107438</v>
      </c>
      <c r="M190" s="31">
        <v>470</v>
      </c>
      <c r="N190" s="32">
        <f t="shared" ref="N190:N193" si="105">IF(ISNUMBER(M190), (M190 - $B190) / $B190, "")</f>
        <v>-2.8925619834710745E-2</v>
      </c>
      <c r="O190" s="18">
        <f>IF(ISNUMBER(M190), $B199 * N190, "")</f>
        <v>-2892.5619834710747</v>
      </c>
      <c r="Q190" s="290"/>
      <c r="R190" s="291"/>
      <c r="S190" s="292"/>
    </row>
    <row r="191" spans="1:19" ht="17.25" thickBot="1">
      <c r="A191" s="125" t="s">
        <v>124</v>
      </c>
      <c r="B191" s="126">
        <v>654</v>
      </c>
      <c r="C191" s="77">
        <v>-2.6785714299999999E-2</v>
      </c>
      <c r="D191" s="15">
        <v>636</v>
      </c>
      <c r="E191" s="32">
        <f t="shared" si="102"/>
        <v>-2.7522935779816515E-2</v>
      </c>
      <c r="F191" s="18">
        <f>IF(ISNUMBER(D191), $B199 * E191, "")</f>
        <v>-2752.2935779816517</v>
      </c>
      <c r="G191" s="31">
        <v>635</v>
      </c>
      <c r="H191" s="32">
        <f t="shared" si="103"/>
        <v>-2.9051987767584098E-2</v>
      </c>
      <c r="I191" s="101">
        <f>IF(ISNUMBER(G191), $B199 * H191, "")</f>
        <v>-2905.1987767584096</v>
      </c>
      <c r="J191" s="15">
        <v>620</v>
      </c>
      <c r="K191" s="32">
        <f t="shared" si="104"/>
        <v>-5.1987767584097858E-2</v>
      </c>
      <c r="L191" s="18">
        <f>IF(ISNUMBER(J191), $B199 * K191, "")</f>
        <v>-5198.7767584097855</v>
      </c>
      <c r="M191" s="31">
        <v>626</v>
      </c>
      <c r="N191" s="32">
        <f t="shared" si="105"/>
        <v>-4.2813455657492352E-2</v>
      </c>
      <c r="O191" s="18">
        <f>IF(ISNUMBER(M191), $B199 * N191, "")</f>
        <v>-4281.345565749235</v>
      </c>
      <c r="Q191" s="275"/>
      <c r="R191" s="275"/>
      <c r="S191" s="275"/>
    </row>
    <row r="192" spans="1:19" ht="17.25" thickBot="1">
      <c r="A192" s="125" t="s">
        <v>118</v>
      </c>
      <c r="B192" s="126">
        <v>217</v>
      </c>
      <c r="C192" s="77">
        <v>-2.69058296E-2</v>
      </c>
      <c r="D192" s="15">
        <v>214</v>
      </c>
      <c r="E192" s="32">
        <f t="shared" si="102"/>
        <v>-1.3824884792626729E-2</v>
      </c>
      <c r="F192" s="18">
        <f>IF(ISNUMBER(D192), $B199 * E192, "")</f>
        <v>-1382.4884792626729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210</v>
      </c>
      <c r="K192" s="32">
        <f t="shared" si="104"/>
        <v>-3.2258064516129031E-2</v>
      </c>
      <c r="L192" s="18">
        <f>IF(ISNUMBER(J192), $B199 * K192, "")</f>
        <v>-3225.8064516129029</v>
      </c>
      <c r="M192" s="31">
        <v>212</v>
      </c>
      <c r="N192" s="32">
        <f t="shared" si="105"/>
        <v>-2.3041474654377881E-2</v>
      </c>
      <c r="O192" s="18">
        <f>IF(ISNUMBER(M192), $B199 * N192, "")</f>
        <v>-2304.147465437788</v>
      </c>
      <c r="Q192" s="270"/>
      <c r="R192" s="270"/>
      <c r="S192" s="270"/>
    </row>
    <row r="193" spans="1:19" ht="17.25" thickBot="1">
      <c r="A193" s="127" t="s">
        <v>110</v>
      </c>
      <c r="B193" s="128">
        <v>191</v>
      </c>
      <c r="C193" s="78">
        <v>-3.04568528E-2</v>
      </c>
      <c r="D193" s="20">
        <v>190</v>
      </c>
      <c r="E193" s="21">
        <f t="shared" si="102"/>
        <v>-5.235602094240838E-3</v>
      </c>
      <c r="F193" s="22">
        <f>IF(ISNUMBER(D193), $B199 * E193, "")</f>
        <v>-523.56020942408384</v>
      </c>
      <c r="G193" s="30">
        <v>192</v>
      </c>
      <c r="H193" s="21">
        <f t="shared" si="103"/>
        <v>5.235602094240838E-3</v>
      </c>
      <c r="I193" s="105">
        <f>IF(ISNUMBER(G193), $B199 * H193, "")</f>
        <v>523.56020942408384</v>
      </c>
      <c r="J193" s="20">
        <v>189</v>
      </c>
      <c r="K193" s="21">
        <f t="shared" si="104"/>
        <v>-1.0471204188481676E-2</v>
      </c>
      <c r="L193" s="22">
        <f>IF(ISNUMBER(J193), $B199 * K193, "")</f>
        <v>-1047.1204188481677</v>
      </c>
      <c r="M193" s="30">
        <v>189</v>
      </c>
      <c r="N193" s="21">
        <f t="shared" si="105"/>
        <v>-1.0471204188481676E-2</v>
      </c>
      <c r="O193" s="22">
        <f>IF(ISNUMBER(M193), $B199 * N193, "")</f>
        <v>-1047.1204188481677</v>
      </c>
      <c r="Q193" s="270"/>
      <c r="R193" s="270"/>
      <c r="S193" s="270"/>
    </row>
    <row r="194" spans="1:19" ht="17.25" thickBot="1">
      <c r="A194" s="125" t="s">
        <v>206</v>
      </c>
      <c r="B194" s="129">
        <v>867</v>
      </c>
      <c r="C194" s="80">
        <v>-3.2366071400000002E-2</v>
      </c>
      <c r="D194" s="106">
        <v>842</v>
      </c>
      <c r="E194" s="107">
        <f>IF(ISNUMBER(D194), (D194 - $B194) / $B194, "")</f>
        <v>-2.8835063437139562E-2</v>
      </c>
      <c r="F194" s="108">
        <f>IF(ISNUMBER(D194), $B199 * E194, "")</f>
        <v>-2883.5063437139561</v>
      </c>
      <c r="G194" s="109">
        <v>846</v>
      </c>
      <c r="H194" s="107">
        <f>IF(ISNUMBER(G194), (G194 - $B194) / $B194, "")</f>
        <v>-2.4221453287197232E-2</v>
      </c>
      <c r="I194" s="110">
        <f>IF(ISNUMBER(G194), $B199 * H194, "")</f>
        <v>-2422.1453287197232</v>
      </c>
      <c r="J194" s="106">
        <v>836</v>
      </c>
      <c r="K194" s="107">
        <f>IF(ISNUMBER(J194), (J194 - $B194) / $B194, "")</f>
        <v>-3.5755478662053058E-2</v>
      </c>
      <c r="L194" s="108">
        <f>IF(ISNUMBER(J194), $B199 * K194, "")</f>
        <v>-3575.547866205306</v>
      </c>
      <c r="M194" s="109">
        <v>834</v>
      </c>
      <c r="N194" s="107">
        <f>IF(ISNUMBER(M194), (M194 - $B194) / $B194, "")</f>
        <v>-3.8062283737024222E-2</v>
      </c>
      <c r="O194" s="108">
        <f>IF(ISNUMBER(M194), $B199 * N194, "")</f>
        <v>-3806.2283737024222</v>
      </c>
      <c r="Q194" s="275"/>
      <c r="R194" s="275"/>
      <c r="S194" s="275"/>
    </row>
    <row r="195" spans="1:19" ht="17.25" thickBot="1">
      <c r="A195" s="125" t="s">
        <v>242</v>
      </c>
      <c r="B195" s="126">
        <v>638</v>
      </c>
      <c r="C195" s="77">
        <v>-3.3333333299999997E-2</v>
      </c>
      <c r="D195" s="15">
        <v>624</v>
      </c>
      <c r="E195" s="32">
        <f t="shared" ref="E195:E198" si="106">IF(ISNUMBER(D195), (D195 - $B195) / $B195, "")</f>
        <v>-2.1943573667711599E-2</v>
      </c>
      <c r="F195" s="18">
        <f>IF(ISNUMBER(D195), $B199 * E195, "")</f>
        <v>-2194.3573667711598</v>
      </c>
      <c r="G195" s="31">
        <v>635</v>
      </c>
      <c r="H195" s="32">
        <f t="shared" ref="H195:H198" si="107">IF(ISNUMBER(G195), (G195 - $B195) / $B195, "")</f>
        <v>-4.7021943573667714E-3</v>
      </c>
      <c r="I195" s="101">
        <f>IF(ISNUMBER(G195), $B199 * H195, "")</f>
        <v>-470.21943573667716</v>
      </c>
      <c r="J195" s="15">
        <v>619</v>
      </c>
      <c r="K195" s="32">
        <f t="shared" ref="K195:K198" si="108">IF(ISNUMBER(J195), (J195 - $B195) / $B195, "")</f>
        <v>-2.9780564263322883E-2</v>
      </c>
      <c r="L195" s="18">
        <f>IF(ISNUMBER(J195), $B199 * K195, "")</f>
        <v>-2978.0564263322885</v>
      </c>
      <c r="M195" s="31">
        <v>622</v>
      </c>
      <c r="N195" s="32">
        <f t="shared" ref="N195:N198" si="109">IF(ISNUMBER(M195), (M195 - $B195) / $B195, "")</f>
        <v>-2.5078369905956112E-2</v>
      </c>
      <c r="O195" s="18">
        <f>IF(ISNUMBER(M195), $B199 * N195, "")</f>
        <v>-2507.836990595611</v>
      </c>
      <c r="Q195" s="275"/>
      <c r="R195" s="275"/>
      <c r="S195" s="275"/>
    </row>
    <row r="196" spans="1:19" ht="17.25" thickBot="1">
      <c r="A196" s="125" t="s">
        <v>200</v>
      </c>
      <c r="B196" s="126">
        <v>228</v>
      </c>
      <c r="C196" s="77">
        <v>-3.3898305099999998E-2</v>
      </c>
      <c r="D196" s="15">
        <v>223</v>
      </c>
      <c r="E196" s="32">
        <f t="shared" si="106"/>
        <v>-2.1929824561403508E-2</v>
      </c>
      <c r="F196" s="18">
        <f>IF(ISNUMBER(D196), $B199 * E196, "")</f>
        <v>-2192.9824561403507</v>
      </c>
      <c r="G196" s="31">
        <v>224</v>
      </c>
      <c r="H196" s="32">
        <f t="shared" si="107"/>
        <v>-1.7543859649122806E-2</v>
      </c>
      <c r="I196" s="101">
        <f>IF(ISNUMBER(G196), $B199 * H196, "")</f>
        <v>-1754.3859649122805</v>
      </c>
      <c r="J196" s="15">
        <v>219</v>
      </c>
      <c r="K196" s="32">
        <f t="shared" si="108"/>
        <v>-3.9473684210526314E-2</v>
      </c>
      <c r="L196" s="18">
        <f>IF(ISNUMBER(J196), $B199 * K196, "")</f>
        <v>-3947.3684210526312</v>
      </c>
      <c r="M196" s="31">
        <v>220</v>
      </c>
      <c r="N196" s="32">
        <f t="shared" si="109"/>
        <v>-3.5087719298245612E-2</v>
      </c>
      <c r="O196" s="18">
        <f>IF(ISNUMBER(M196), $B199 * N196, "")</f>
        <v>-3508.7719298245611</v>
      </c>
      <c r="Q196" s="275"/>
      <c r="R196" s="275"/>
      <c r="S196" s="275"/>
    </row>
    <row r="197" spans="1:19">
      <c r="A197" s="125" t="s">
        <v>176</v>
      </c>
      <c r="B197" s="126">
        <v>2015</v>
      </c>
      <c r="C197" s="77">
        <v>-5.3990610299999998E-2</v>
      </c>
      <c r="D197" s="15">
        <v>1965</v>
      </c>
      <c r="E197" s="32">
        <f t="shared" si="106"/>
        <v>-2.4813895781637719E-2</v>
      </c>
      <c r="F197" s="18">
        <f>IF(ISNUMBER(D197), $B199 * E197, "")</f>
        <v>-2481.3895781637721</v>
      </c>
      <c r="G197" s="31">
        <v>1960</v>
      </c>
      <c r="H197" s="32">
        <f t="shared" si="107"/>
        <v>-2.729528535980149E-2</v>
      </c>
      <c r="I197" s="101">
        <f>IF(ISNUMBER(G197), $B199 * H197, "")</f>
        <v>-2729.5285359801492</v>
      </c>
      <c r="J197" s="15">
        <v>1910</v>
      </c>
      <c r="K197" s="32">
        <f t="shared" si="108"/>
        <v>-5.2109181141439205E-2</v>
      </c>
      <c r="L197" s="18">
        <f>IF(ISNUMBER(J197), $B199 * K197, "")</f>
        <v>-5210.9181141439203</v>
      </c>
      <c r="M197" s="31">
        <v>1925</v>
      </c>
      <c r="N197" s="32">
        <f t="shared" si="109"/>
        <v>-4.4665012406947889E-2</v>
      </c>
      <c r="O197" s="18">
        <f>IF(ISNUMBER(M197), $B199 * N197, "")</f>
        <v>-4466.501240694789</v>
      </c>
      <c r="Q197" s="297"/>
      <c r="R197" s="298"/>
      <c r="S197" s="299"/>
    </row>
    <row r="198" spans="1:19" ht="17.25" thickBot="1">
      <c r="A198" s="130" t="s">
        <v>164</v>
      </c>
      <c r="B198" s="131">
        <v>1025</v>
      </c>
      <c r="C198" s="79">
        <v>-7.6576576600000001E-2</v>
      </c>
      <c r="D198" s="24">
        <v>974</v>
      </c>
      <c r="E198" s="25">
        <f t="shared" si="106"/>
        <v>-4.9756097560975612E-2</v>
      </c>
      <c r="F198" s="104">
        <f>IF(ISNUMBER(D198), $B199 * E198, "")</f>
        <v>-4975.6097560975613</v>
      </c>
      <c r="G198" s="102">
        <v>977</v>
      </c>
      <c r="H198" s="25">
        <f t="shared" si="107"/>
        <v>-4.6829268292682927E-2</v>
      </c>
      <c r="I198" s="103">
        <f>IF(ISNUMBER(G198), $B199 * H198, "")</f>
        <v>-4682.9268292682927</v>
      </c>
      <c r="J198" s="24">
        <v>952</v>
      </c>
      <c r="K198" s="25">
        <f t="shared" si="108"/>
        <v>-7.1219512195121945E-2</v>
      </c>
      <c r="L198" s="104">
        <f>IF(ISNUMBER(J198), $B199 * K198, "")</f>
        <v>-7121.9512195121943</v>
      </c>
      <c r="M198" s="102">
        <v>956</v>
      </c>
      <c r="N198" s="25">
        <f t="shared" si="109"/>
        <v>-6.7317073170731712E-2</v>
      </c>
      <c r="O198" s="104">
        <f>IF(ISNUMBER(M198), $B199 * N198, "")</f>
        <v>-6731.707317073171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-1.4411142548182376E-2</v>
      </c>
      <c r="F199" s="28">
        <f>SUM(F179:F198)</f>
        <v>-28822.285096364751</v>
      </c>
      <c r="G199" s="26" t="s">
        <v>271</v>
      </c>
      <c r="H199" s="27">
        <f>IF(COUNT(H179:H198), SUM(H179:H198) / COUNT(H179:H198), 0)</f>
        <v>-1.1121394688504491E-2</v>
      </c>
      <c r="I199" s="28">
        <f>SUM(I179:I198)</f>
        <v>-22242.789377008987</v>
      </c>
      <c r="J199" s="26" t="s">
        <v>271</v>
      </c>
      <c r="K199" s="27">
        <f>IF(COUNT(K179:K198), SUM(K179:K198) / COUNT(K179:K198), 0)</f>
        <v>-3.2363955025537225E-2</v>
      </c>
      <c r="L199" s="28">
        <f>SUM(L179:L198)</f>
        <v>-64727.910051074447</v>
      </c>
      <c r="M199" s="26" t="s">
        <v>271</v>
      </c>
      <c r="N199" s="27">
        <f>IF(COUNT(N179:N198), SUM(N179:N198) / COUNT(N179:N198), 0)</f>
        <v>-2.6194434372122256E-2</v>
      </c>
      <c r="O199" s="28">
        <f>SUM(O179:O198)</f>
        <v>-52388.868744244508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E0604-F530-4BF7-88B9-2F6E93F8FA21}">
  <sheetPr codeName="Sheet2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44459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-189,848 KRW (-9.49%)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-184,677 KRW (-11.54%)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-194,068 KRW (-9.70%)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-208,875 KRW (-10.44%)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33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2021-09-20(월) 오전 00:00</v>
      </c>
      <c r="C15" s="316"/>
      <c r="D15" s="272" t="str">
        <f>TEXT($G$1, "[$-ko-KR]yyyy-mm-dd(ddd) ") &amp; "오후 14:00"</f>
        <v>2021-09-20(월) 오후 14:00</v>
      </c>
      <c r="E15" s="273"/>
      <c r="F15" s="274"/>
      <c r="G15" s="272" t="str">
        <f>TEXT($G$1, "[$-ko-KR]yyyy-mm-dd(ddd) ") &amp; "오후 19:00"</f>
        <v>2021-09-20(월) 오후 19:00</v>
      </c>
      <c r="H15" s="273"/>
      <c r="I15" s="274"/>
      <c r="J15" s="272" t="str">
        <f>TEXT($G$1, "[$-ko-KR]yyyy-mm-dd(ddd) ") &amp; "오후 21:00"</f>
        <v>2021-09-20(월) 오후 21:00</v>
      </c>
      <c r="K15" s="273"/>
      <c r="L15" s="274"/>
      <c r="M15" s="272" t="str">
        <f>TEXT($G$1+1, "[$-ko-KR]yyyy-mm-dd(ddd) ") &amp; "오전 00:00"</f>
        <v>2021-09-21(화)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33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2021-09-20(월) 오전 00:00</v>
      </c>
      <c r="C42" s="313"/>
      <c r="D42" s="272" t="str">
        <f>TEXT($G$1, "[$-ko-KR]yyyy-mm-dd(ddd) ") &amp; "오후 14:00"</f>
        <v>2021-09-20(월) 오후 14:00</v>
      </c>
      <c r="E42" s="273"/>
      <c r="F42" s="274"/>
      <c r="G42" s="272" t="str">
        <f>TEXT($G$1, "[$-ko-KR]yyyy-mm-dd(ddd) ") &amp; "오후 19:00"</f>
        <v>2021-09-20(월) 오후 19:00</v>
      </c>
      <c r="H42" s="273"/>
      <c r="I42" s="274"/>
      <c r="J42" s="272" t="str">
        <f>TEXT($G$1, "[$-ko-KR]yyyy-mm-dd(ddd) ") &amp; "오후 21:00"</f>
        <v>2021-09-20(월) 오후 21:00</v>
      </c>
      <c r="K42" s="273"/>
      <c r="L42" s="274"/>
      <c r="M42" s="272" t="str">
        <f>TEXT($G$1+1, "[$-ko-KR]yyyy-mm-dd(ddd) ") &amp; "오전 00:00"</f>
        <v>2021-09-21(화)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4" t="s">
        <v>58</v>
      </c>
      <c r="H43" s="235" t="s">
        <v>268</v>
      </c>
      <c r="I43" s="23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204</v>
      </c>
      <c r="B44" s="124">
        <v>17.8</v>
      </c>
      <c r="C44" s="76">
        <v>2.2988505699999998E-2</v>
      </c>
      <c r="D44" s="13">
        <v>16.899999999999999</v>
      </c>
      <c r="E44" s="14">
        <f>IF(ISNUMBER(D44), (D44 - $B44) / $B44, "")</f>
        <v>-5.0561797752809105E-2</v>
      </c>
      <c r="F44" s="16">
        <f>IF(ISNUMBER(D44), $B64 * E44, "")</f>
        <v>-5056.1797752809107</v>
      </c>
      <c r="G44" s="29">
        <v>16.3</v>
      </c>
      <c r="H44" s="14">
        <f>IF(ISNUMBER(G44), (G44 - $B44) / $B44, "")</f>
        <v>-8.4269662921348312E-2</v>
      </c>
      <c r="I44" s="100">
        <f>IF(ISNUMBER(G44), $B64 * H44, "")</f>
        <v>-8426.9662921348317</v>
      </c>
      <c r="J44" s="13">
        <v>15.6</v>
      </c>
      <c r="K44" s="14">
        <f>IF(ISNUMBER(J44), (J44 - $B44) / $B44, "")</f>
        <v>-0.12359550561797758</v>
      </c>
      <c r="L44" s="16">
        <f>IF(ISNUMBER(J44), $B64 * K44, "")</f>
        <v>-12359.550561797758</v>
      </c>
      <c r="M44" s="29">
        <v>16</v>
      </c>
      <c r="N44" s="14">
        <f>IF(ISNUMBER(M44), (M44 - $B44) / $B44, "")</f>
        <v>-0.10112359550561802</v>
      </c>
      <c r="O44" s="16">
        <f>IF(ISNUMBER(M44), $B64 * N44, "")</f>
        <v>-10112.359550561801</v>
      </c>
      <c r="Q44" s="270"/>
      <c r="R44" s="270"/>
      <c r="S44" s="270"/>
    </row>
    <row r="45" spans="1:19" ht="17.25" customHeight="1" thickBot="1">
      <c r="A45" s="125" t="s">
        <v>210</v>
      </c>
      <c r="B45" s="126">
        <v>16.5</v>
      </c>
      <c r="C45" s="77">
        <v>1.22699387E-2</v>
      </c>
      <c r="D45" s="15">
        <v>15.2</v>
      </c>
      <c r="E45" s="32">
        <f t="shared" ref="E45:E48" si="14">IF(ISNUMBER(D45), (D45 - $B45) / $B45, "")</f>
        <v>-7.8787878787878837E-2</v>
      </c>
      <c r="F45" s="18">
        <f>IF(ISNUMBER(D45), $B64 * E45, "")</f>
        <v>-7878.7878787878835</v>
      </c>
      <c r="G45" s="31">
        <v>14.8</v>
      </c>
      <c r="H45" s="32">
        <f t="shared" ref="H45:H48" si="15">IF(ISNUMBER(G45), (G45 - $B45) / $B45, "")</f>
        <v>-0.10303030303030299</v>
      </c>
      <c r="I45" s="101">
        <f>IF(ISNUMBER(G45), $B64 * H45, "")</f>
        <v>-10303.030303030298</v>
      </c>
      <c r="J45" s="15">
        <v>14.5</v>
      </c>
      <c r="K45" s="32">
        <f t="shared" ref="K45:K48" si="16">IF(ISNUMBER(J45), (J45 - $B45) / $B45, "")</f>
        <v>-0.12121212121212122</v>
      </c>
      <c r="L45" s="18">
        <f>IF(ISNUMBER(J45), $B64 * K45, "")</f>
        <v>-12121.212121212122</v>
      </c>
      <c r="M45" s="31">
        <v>14.5</v>
      </c>
      <c r="N45" s="32">
        <f t="shared" ref="N45:N48" si="17">IF(ISNUMBER(M45), (M45 - $B45) / $B45, "")</f>
        <v>-0.12121212121212122</v>
      </c>
      <c r="O45" s="18">
        <f>IF(ISNUMBER(M45), $B64 * N45, "")</f>
        <v>-12121.212121212122</v>
      </c>
      <c r="Q45" s="270"/>
      <c r="R45" s="270"/>
      <c r="S45" s="270"/>
    </row>
    <row r="46" spans="1:19" ht="17.25" customHeight="1" thickBot="1">
      <c r="A46" s="125" t="s">
        <v>178</v>
      </c>
      <c r="B46" s="126">
        <v>19.7</v>
      </c>
      <c r="C46" s="77">
        <v>5.1020407999999998E-3</v>
      </c>
      <c r="D46" s="15">
        <v>18.5</v>
      </c>
      <c r="E46" s="32">
        <f t="shared" si="14"/>
        <v>-6.0913705583756313E-2</v>
      </c>
      <c r="F46" s="18">
        <f>IF(ISNUMBER(D46), $B64 * E46, "")</f>
        <v>-6091.3705583756309</v>
      </c>
      <c r="G46" s="31">
        <v>17.8</v>
      </c>
      <c r="H46" s="32">
        <f t="shared" si="15"/>
        <v>-9.6446700507614141E-2</v>
      </c>
      <c r="I46" s="101">
        <f>IF(ISNUMBER(G46), $B64 * H46, "")</f>
        <v>-9644.670050761415</v>
      </c>
      <c r="J46" s="15">
        <v>16.899999999999999</v>
      </c>
      <c r="K46" s="32">
        <f t="shared" si="16"/>
        <v>-0.14213197969543151</v>
      </c>
      <c r="L46" s="18">
        <f>IF(ISNUMBER(J46), $B64 * K46, "")</f>
        <v>-14213.197969543151</v>
      </c>
      <c r="M46" s="31">
        <v>17.399999999999999</v>
      </c>
      <c r="N46" s="32">
        <f t="shared" si="17"/>
        <v>-0.11675126903553304</v>
      </c>
      <c r="O46" s="18">
        <f>IF(ISNUMBER(M46), $B64 * N46, "")</f>
        <v>-11675.126903553304</v>
      </c>
      <c r="Q46" s="275"/>
      <c r="R46" s="275"/>
      <c r="S46" s="275"/>
    </row>
    <row r="47" spans="1:19" ht="17.25" customHeight="1" thickBot="1">
      <c r="A47" s="125" t="s">
        <v>216</v>
      </c>
      <c r="B47" s="126">
        <v>11.8</v>
      </c>
      <c r="C47" s="77">
        <v>-8.4033613000000004E-3</v>
      </c>
      <c r="D47" s="15">
        <v>11.3</v>
      </c>
      <c r="E47" s="32">
        <f t="shared" si="14"/>
        <v>-4.2372881355932202E-2</v>
      </c>
      <c r="F47" s="18">
        <f>IF(ISNUMBER(D47), $B64 * E47, "")</f>
        <v>-4237.2881355932204</v>
      </c>
      <c r="G47" s="31">
        <v>11</v>
      </c>
      <c r="H47" s="32">
        <f t="shared" si="15"/>
        <v>-6.7796610169491581E-2</v>
      </c>
      <c r="I47" s="101">
        <f>IF(ISNUMBER(G47), $B64 * H47, "")</f>
        <v>-6779.6610169491578</v>
      </c>
      <c r="J47" s="15">
        <v>10.6</v>
      </c>
      <c r="K47" s="32">
        <f t="shared" si="16"/>
        <v>-0.10169491525423738</v>
      </c>
      <c r="L47" s="18">
        <f>IF(ISNUMBER(J47), $B64 * K47, "")</f>
        <v>-10169.491525423738</v>
      </c>
      <c r="M47" s="31">
        <v>10.6</v>
      </c>
      <c r="N47" s="32">
        <f t="shared" si="17"/>
        <v>-0.10169491525423738</v>
      </c>
      <c r="O47" s="18">
        <f>IF(ISNUMBER(M47), $B64 * N47, "")</f>
        <v>-10169.491525423738</v>
      </c>
      <c r="Q47" s="275"/>
      <c r="R47" s="275"/>
      <c r="S47" s="275"/>
    </row>
    <row r="48" spans="1:19" ht="17.25" customHeight="1" thickBot="1">
      <c r="A48" s="127" t="s">
        <v>98</v>
      </c>
      <c r="B48" s="128">
        <v>4.74</v>
      </c>
      <c r="C48" s="78">
        <v>-1.0438413400000001E-2</v>
      </c>
      <c r="D48" s="20">
        <v>4.54</v>
      </c>
      <c r="E48" s="21">
        <f t="shared" si="14"/>
        <v>-4.2194092827004252E-2</v>
      </c>
      <c r="F48" s="22">
        <f>IF(ISNUMBER(D48), $B64 * E48, "")</f>
        <v>-4219.4092827004251</v>
      </c>
      <c r="G48" s="30">
        <v>4.41</v>
      </c>
      <c r="H48" s="21">
        <f t="shared" si="15"/>
        <v>-6.9620253164556972E-2</v>
      </c>
      <c r="I48" s="105">
        <f>IF(ISNUMBER(G48), $B64 * H48, "")</f>
        <v>-6962.0253164556971</v>
      </c>
      <c r="J48" s="20">
        <v>4.28</v>
      </c>
      <c r="K48" s="21">
        <f t="shared" si="16"/>
        <v>-9.7046413502109699E-2</v>
      </c>
      <c r="L48" s="22">
        <f>IF(ISNUMBER(J48), $B64 * K48, "")</f>
        <v>-9704.6413502109699</v>
      </c>
      <c r="M48" s="30">
        <v>4.29</v>
      </c>
      <c r="N48" s="21">
        <f t="shared" si="17"/>
        <v>-9.4936708860759528E-2</v>
      </c>
      <c r="O48" s="22">
        <f>IF(ISNUMBER(M48), $B64 * N48, "")</f>
        <v>-9493.6708860759536</v>
      </c>
      <c r="Q48" s="275"/>
      <c r="R48" s="275"/>
      <c r="S48" s="275"/>
    </row>
    <row r="49" spans="1:19" ht="17.25" customHeight="1" thickBot="1">
      <c r="A49" s="125" t="s">
        <v>190</v>
      </c>
      <c r="B49" s="129">
        <v>18.8</v>
      </c>
      <c r="C49" s="80">
        <v>-1.05263158E-2</v>
      </c>
      <c r="D49" s="106">
        <v>17.899999999999999</v>
      </c>
      <c r="E49" s="107">
        <f>IF(ISNUMBER(D49), (D49 - $B49) / $B49, "")</f>
        <v>-4.7872340425532026E-2</v>
      </c>
      <c r="F49" s="108">
        <f>IF(ISNUMBER(D49), $B64 * E49, "")</f>
        <v>-4787.2340425532029</v>
      </c>
      <c r="G49" s="109">
        <v>16.899999999999999</v>
      </c>
      <c r="H49" s="107">
        <f>IF(ISNUMBER(G49), (G49 - $B49) / $B49, "")</f>
        <v>-0.10106382978723415</v>
      </c>
      <c r="I49" s="110">
        <f>IF(ISNUMBER(G49), $B64 * H49, "")</f>
        <v>-10106.382978723415</v>
      </c>
      <c r="J49" s="106">
        <v>16.7</v>
      </c>
      <c r="K49" s="107">
        <f>IF(ISNUMBER(J49), (J49 - $B49) / $B49, "")</f>
        <v>-0.11170212765957455</v>
      </c>
      <c r="L49" s="108">
        <f>IF(ISNUMBER(J49), $B64 * K49, "")</f>
        <v>-11170.212765957454</v>
      </c>
      <c r="M49" s="109">
        <v>16.8</v>
      </c>
      <c r="N49" s="107">
        <f>IF(ISNUMBER(M49), (M49 - $B49) / $B49, "")</f>
        <v>-0.10638297872340426</v>
      </c>
      <c r="O49" s="108">
        <f>IF(ISNUMBER(M49), $B64 * N49, "")</f>
        <v>-10638.297872340425</v>
      </c>
      <c r="Q49" s="275"/>
      <c r="R49" s="275"/>
      <c r="S49" s="275"/>
    </row>
    <row r="50" spans="1:19" ht="17.25" customHeight="1" thickBot="1">
      <c r="A50" s="125" t="s">
        <v>72</v>
      </c>
      <c r="B50" s="126">
        <v>27.2</v>
      </c>
      <c r="C50" s="77">
        <v>-1.44927536E-2</v>
      </c>
      <c r="D50" s="15">
        <v>25.4</v>
      </c>
      <c r="E50" s="32">
        <f t="shared" ref="E50:E53" si="18">IF(ISNUMBER(D50), (D50 - $B50) / $B50, "")</f>
        <v>-6.6176470588235323E-2</v>
      </c>
      <c r="F50" s="18">
        <f>IF(ISNUMBER(D50), $B64 * E50, "")</f>
        <v>-6617.6470588235325</v>
      </c>
      <c r="G50" s="31">
        <v>24.2</v>
      </c>
      <c r="H50" s="32">
        <f t="shared" ref="H50:H53" si="19">IF(ISNUMBER(G50), (G50 - $B50) / $B50, "")</f>
        <v>-0.11029411764705882</v>
      </c>
      <c r="I50" s="101">
        <f>IF(ISNUMBER(G50), $B64 * H50, "")</f>
        <v>-11029.411764705883</v>
      </c>
      <c r="J50" s="15">
        <v>23.5</v>
      </c>
      <c r="K50" s="32">
        <f t="shared" ref="K50:K53" si="20">IF(ISNUMBER(J50), (J50 - $B50) / $B50, "")</f>
        <v>-0.13602941176470587</v>
      </c>
      <c r="L50" s="18">
        <f>IF(ISNUMBER(J50), $B64 * K50, "")</f>
        <v>-13602.941176470587</v>
      </c>
      <c r="M50" s="31">
        <v>23.8</v>
      </c>
      <c r="N50" s="32">
        <f t="shared" ref="N50:N53" si="21">IF(ISNUMBER(M50), (M50 - $B50) / $B50, "")</f>
        <v>-0.12499999999999994</v>
      </c>
      <c r="O50" s="18">
        <f>IF(ISNUMBER(M50), $B64 * N50, "")</f>
        <v>-12499.999999999995</v>
      </c>
      <c r="Q50" s="275"/>
      <c r="R50" s="275"/>
      <c r="S50" s="275"/>
    </row>
    <row r="51" spans="1:19" ht="17.25" customHeight="1" thickBot="1">
      <c r="A51" s="125" t="s">
        <v>202</v>
      </c>
      <c r="B51" s="126">
        <v>87.6</v>
      </c>
      <c r="C51" s="77">
        <v>-2.12290503E-2</v>
      </c>
      <c r="D51" s="15">
        <v>82.8</v>
      </c>
      <c r="E51" s="32">
        <f t="shared" si="18"/>
        <v>-5.4794520547945175E-2</v>
      </c>
      <c r="F51" s="18">
        <f>IF(ISNUMBER(D51), $B64 * E51, "")</f>
        <v>-5479.4520547945176</v>
      </c>
      <c r="G51" s="31">
        <v>79</v>
      </c>
      <c r="H51" s="32">
        <f t="shared" si="19"/>
        <v>-9.8173515981735099E-2</v>
      </c>
      <c r="I51" s="101">
        <f>IF(ISNUMBER(G51), $B64 * H51, "")</f>
        <v>-9817.351598173509</v>
      </c>
      <c r="J51" s="15">
        <v>76.599999999999994</v>
      </c>
      <c r="K51" s="32">
        <f t="shared" si="20"/>
        <v>-0.12557077625570778</v>
      </c>
      <c r="L51" s="18">
        <f>IF(ISNUMBER(J51), $B64 * K51, "")</f>
        <v>-12557.077625570779</v>
      </c>
      <c r="M51" s="31">
        <v>77.599999999999994</v>
      </c>
      <c r="N51" s="32">
        <f t="shared" si="21"/>
        <v>-0.11415525114155252</v>
      </c>
      <c r="O51" s="18">
        <f>IF(ISNUMBER(M51), $B64 * N51, "")</f>
        <v>-11415.525114155253</v>
      </c>
      <c r="Q51" s="275"/>
      <c r="R51" s="275"/>
      <c r="S51" s="275"/>
    </row>
    <row r="52" spans="1:19" ht="17.25" customHeight="1" thickBot="1">
      <c r="A52" s="125" t="s">
        <v>150</v>
      </c>
      <c r="B52" s="126">
        <v>13.5</v>
      </c>
      <c r="C52" s="77">
        <v>-2.1739130400000001E-2</v>
      </c>
      <c r="D52" s="15">
        <v>12.6</v>
      </c>
      <c r="E52" s="32">
        <f t="shared" si="18"/>
        <v>-6.6666666666666693E-2</v>
      </c>
      <c r="F52" s="18">
        <f>IF(ISNUMBER(D52), $B64 * E52, "")</f>
        <v>-6666.6666666666697</v>
      </c>
      <c r="G52" s="31">
        <v>12</v>
      </c>
      <c r="H52" s="32">
        <f t="shared" si="19"/>
        <v>-0.1111111111111111</v>
      </c>
      <c r="I52" s="101">
        <f>IF(ISNUMBER(G52), $B64 * H52, "")</f>
        <v>-11111.111111111111</v>
      </c>
      <c r="J52" s="15">
        <v>11.6</v>
      </c>
      <c r="K52" s="32">
        <f t="shared" si="20"/>
        <v>-0.14074074074074078</v>
      </c>
      <c r="L52" s="18">
        <f>IF(ISNUMBER(J52), $B64 * K52, "")</f>
        <v>-14074.074074074078</v>
      </c>
      <c r="M52" s="31">
        <v>11.8</v>
      </c>
      <c r="N52" s="32">
        <f t="shared" si="21"/>
        <v>-0.12592592592592589</v>
      </c>
      <c r="O52" s="18">
        <f>IF(ISNUMBER(M52), $B64 * N52, "")</f>
        <v>-12592.592592592589</v>
      </c>
      <c r="Q52" s="33"/>
      <c r="R52" s="33"/>
    </row>
    <row r="53" spans="1:19" ht="17.25" customHeight="1" thickBot="1">
      <c r="A53" s="130" t="s">
        <v>234</v>
      </c>
      <c r="B53" s="131">
        <v>86.7</v>
      </c>
      <c r="C53" s="79">
        <v>-2.2547914299999999E-2</v>
      </c>
      <c r="D53" s="24">
        <v>82.3</v>
      </c>
      <c r="E53" s="25">
        <f t="shared" si="18"/>
        <v>-5.0749711649365689E-2</v>
      </c>
      <c r="F53" s="104">
        <f>IF(ISNUMBER(D53), $B64 * E53, "")</f>
        <v>-5074.971164936569</v>
      </c>
      <c r="G53" s="102">
        <v>80.2</v>
      </c>
      <c r="H53" s="25">
        <f t="shared" si="19"/>
        <v>-7.4971164936562862E-2</v>
      </c>
      <c r="I53" s="103">
        <f>IF(ISNUMBER(G53), $B64 * H53, "")</f>
        <v>-7497.1164936562864</v>
      </c>
      <c r="J53" s="24">
        <v>77.400000000000006</v>
      </c>
      <c r="K53" s="25">
        <f t="shared" si="20"/>
        <v>-0.10726643598615913</v>
      </c>
      <c r="L53" s="104">
        <f>IF(ISNUMBER(J53), $B64 * K53, "")</f>
        <v>-10726.643598615914</v>
      </c>
      <c r="M53" s="102">
        <v>78.2</v>
      </c>
      <c r="N53" s="25">
        <f t="shared" si="21"/>
        <v>-9.8039215686274508E-2</v>
      </c>
      <c r="O53" s="104">
        <f>IF(ISNUMBER(M53), $B64 * N53, "")</f>
        <v>-9803.9215686274511</v>
      </c>
      <c r="Q53" s="284"/>
      <c r="R53" s="285"/>
      <c r="S53" s="286"/>
    </row>
    <row r="54" spans="1:19" ht="17.25" customHeight="1">
      <c r="A54" s="123" t="s">
        <v>208</v>
      </c>
      <c r="B54" s="124">
        <v>14.5</v>
      </c>
      <c r="C54" s="76">
        <v>-2.68456376E-2</v>
      </c>
      <c r="D54" s="13">
        <v>13.4</v>
      </c>
      <c r="E54" s="14">
        <f>IF(ISNUMBER(D54), (D54 - $B54) / $B54, "")</f>
        <v>-7.5862068965517213E-2</v>
      </c>
      <c r="F54" s="16">
        <f>IF(ISNUMBER(D54), $B64 * E54, "")</f>
        <v>-7586.206896551721</v>
      </c>
      <c r="G54" s="29">
        <v>12.8</v>
      </c>
      <c r="H54" s="14">
        <f>IF(ISNUMBER(G54), (G54 - $B54) / $B54, "")</f>
        <v>-0.11724137931034478</v>
      </c>
      <c r="I54" s="100">
        <f>IF(ISNUMBER(G54), $B64 * H54, "")</f>
        <v>-11724.137931034478</v>
      </c>
      <c r="J54" s="13">
        <v>12.5</v>
      </c>
      <c r="K54" s="14">
        <f>IF(ISNUMBER(J54), (J54 - $B54) / $B54, "")</f>
        <v>-0.13793103448275862</v>
      </c>
      <c r="L54" s="16">
        <f>IF(ISNUMBER(J54), $B64 * K54, "")</f>
        <v>-13793.103448275862</v>
      </c>
      <c r="M54" s="29">
        <v>12.5</v>
      </c>
      <c r="N54" s="14">
        <f>IF(ISNUMBER(M54), (M54 - $B54) / $B54, "")</f>
        <v>-0.13793103448275862</v>
      </c>
      <c r="O54" s="16">
        <f>IF(ISNUMBER(M54), $B64 * N54, "")</f>
        <v>-13793.103448275862</v>
      </c>
      <c r="Q54" s="287"/>
      <c r="R54" s="288"/>
      <c r="S54" s="289"/>
    </row>
    <row r="55" spans="1:19" ht="17.25" customHeight="1" thickBot="1">
      <c r="A55" s="125" t="s">
        <v>240</v>
      </c>
      <c r="B55" s="126">
        <v>72.599999999999994</v>
      </c>
      <c r="C55" s="77">
        <v>-2.8112449800000001E-2</v>
      </c>
      <c r="D55" s="15">
        <v>68.8</v>
      </c>
      <c r="E55" s="32">
        <f t="shared" ref="E55:E58" si="22">IF(ISNUMBER(D55), (D55 - $B55) / $B55, "")</f>
        <v>-5.2341597796143217E-2</v>
      </c>
      <c r="F55" s="18">
        <f>IF(ISNUMBER(D55), $B64 * E55, "")</f>
        <v>-5234.1597796143215</v>
      </c>
      <c r="G55" s="31">
        <v>66.3</v>
      </c>
      <c r="H55" s="32">
        <f t="shared" ref="H55:H58" si="23">IF(ISNUMBER(G55), (G55 - $B55) / $B55, "")</f>
        <v>-8.6776859504132192E-2</v>
      </c>
      <c r="I55" s="101">
        <f>IF(ISNUMBER(G55), $B64 * H55, "")</f>
        <v>-8677.685950413219</v>
      </c>
      <c r="J55" s="15">
        <v>63.5</v>
      </c>
      <c r="K55" s="32">
        <f t="shared" ref="K55:K58" si="24">IF(ISNUMBER(J55), (J55 - $B55) / $B55, "")</f>
        <v>-0.12534435261707982</v>
      </c>
      <c r="L55" s="18">
        <f>IF(ISNUMBER(J55), $B64 * K55, "")</f>
        <v>-12534.435261707982</v>
      </c>
      <c r="M55" s="31">
        <v>64.2</v>
      </c>
      <c r="N55" s="32">
        <f t="shared" ref="N55:N58" si="25">IF(ISNUMBER(M55), (M55 - $B55) / $B55, "")</f>
        <v>-0.11570247933884287</v>
      </c>
      <c r="O55" s="18">
        <f>IF(ISNUMBER(M55), $B64 * N55, "")</f>
        <v>-11570.247933884286</v>
      </c>
      <c r="Q55" s="290"/>
      <c r="R55" s="291"/>
      <c r="S55" s="292"/>
    </row>
    <row r="56" spans="1:19" ht="17.25" customHeight="1" thickBot="1">
      <c r="A56" s="125" t="s">
        <v>188</v>
      </c>
      <c r="B56" s="126">
        <v>15.5</v>
      </c>
      <c r="C56" s="77">
        <v>-3.125E-2</v>
      </c>
      <c r="D56" s="15">
        <v>14.4</v>
      </c>
      <c r="E56" s="32">
        <f t="shared" si="22"/>
        <v>-7.0967741935483844E-2</v>
      </c>
      <c r="F56" s="18">
        <f>IF(ISNUMBER(D56), $B64 * E56, "")</f>
        <v>-7096.7741935483846</v>
      </c>
      <c r="G56" s="31">
        <v>13.8</v>
      </c>
      <c r="H56" s="32">
        <f t="shared" si="23"/>
        <v>-0.10967741935483867</v>
      </c>
      <c r="I56" s="101">
        <f>IF(ISNUMBER(G56), $B64 * H56, "")</f>
        <v>-10967.741935483868</v>
      </c>
      <c r="J56" s="15">
        <v>13.3</v>
      </c>
      <c r="K56" s="32">
        <f t="shared" si="24"/>
        <v>-0.14193548387096769</v>
      </c>
      <c r="L56" s="18">
        <f>IF(ISNUMBER(J56), $B64 * K56, "")</f>
        <v>-14193.548387096769</v>
      </c>
      <c r="M56" s="31">
        <v>13.4</v>
      </c>
      <c r="N56" s="32">
        <f t="shared" si="25"/>
        <v>-0.13548387096774192</v>
      </c>
      <c r="O56" s="18">
        <f>IF(ISNUMBER(M56), $B64 * N56, "")</f>
        <v>-13548.387096774191</v>
      </c>
      <c r="Q56" s="275"/>
      <c r="R56" s="275"/>
      <c r="S56" s="275"/>
    </row>
    <row r="57" spans="1:19" ht="17.25" customHeight="1" thickBot="1">
      <c r="A57" s="125" t="s">
        <v>65</v>
      </c>
      <c r="B57" s="126">
        <v>82.3</v>
      </c>
      <c r="C57" s="77">
        <v>-3.1764705900000002E-2</v>
      </c>
      <c r="D57" s="15">
        <v>77.2</v>
      </c>
      <c r="E57" s="32">
        <f t="shared" si="22"/>
        <v>-6.1968408262454366E-2</v>
      </c>
      <c r="F57" s="18">
        <f>IF(ISNUMBER(D57), $B64 * E57, "")</f>
        <v>-6196.8408262454368</v>
      </c>
      <c r="G57" s="31">
        <v>74.599999999999994</v>
      </c>
      <c r="H57" s="32">
        <f t="shared" si="23"/>
        <v>-9.3560145808019482E-2</v>
      </c>
      <c r="I57" s="101">
        <f>IF(ISNUMBER(G57), $B64 * H57, "")</f>
        <v>-9356.0145808019479</v>
      </c>
      <c r="J57" s="15">
        <v>71.5</v>
      </c>
      <c r="K57" s="32">
        <f t="shared" si="24"/>
        <v>-0.13122721749696231</v>
      </c>
      <c r="L57" s="18">
        <f>IF(ISNUMBER(J57), $B64 * K57, "")</f>
        <v>-13122.721749696231</v>
      </c>
      <c r="M57" s="31">
        <v>72.5</v>
      </c>
      <c r="N57" s="32">
        <f t="shared" si="25"/>
        <v>-0.11907654921020654</v>
      </c>
      <c r="O57" s="18">
        <f>IF(ISNUMBER(M57), $B64 * N57, "")</f>
        <v>-11907.654921020654</v>
      </c>
      <c r="Q57" s="270"/>
      <c r="R57" s="270"/>
      <c r="S57" s="270"/>
    </row>
    <row r="58" spans="1:19" ht="17.25" customHeight="1" thickBot="1">
      <c r="A58" s="127" t="s">
        <v>122</v>
      </c>
      <c r="B58" s="128">
        <v>41.2</v>
      </c>
      <c r="C58" s="78">
        <v>-3.2863849799999997E-2</v>
      </c>
      <c r="D58" s="20">
        <v>38.6</v>
      </c>
      <c r="E58" s="21">
        <f t="shared" si="22"/>
        <v>-6.3106796116504882E-2</v>
      </c>
      <c r="F58" s="22">
        <f>IF(ISNUMBER(D58), $B64 * E58, "")</f>
        <v>-6310.6796116504884</v>
      </c>
      <c r="G58" s="30">
        <v>37.200000000000003</v>
      </c>
      <c r="H58" s="21">
        <f t="shared" si="23"/>
        <v>-9.7087378640776698E-2</v>
      </c>
      <c r="I58" s="105">
        <f>IF(ISNUMBER(G58), $B64 * H58, "")</f>
        <v>-9708.7378640776697</v>
      </c>
      <c r="J58" s="20">
        <v>36.299999999999997</v>
      </c>
      <c r="K58" s="21">
        <f t="shared" si="24"/>
        <v>-0.11893203883495158</v>
      </c>
      <c r="L58" s="22">
        <f>IF(ISNUMBER(J58), $B64 * K58, "")</f>
        <v>-11893.203883495158</v>
      </c>
      <c r="M58" s="30">
        <v>36</v>
      </c>
      <c r="N58" s="21">
        <f t="shared" si="25"/>
        <v>-0.12621359223300976</v>
      </c>
      <c r="O58" s="22">
        <f>IF(ISNUMBER(M58), $B64 * N58, "")</f>
        <v>-12621.359223300977</v>
      </c>
      <c r="Q58" s="270"/>
      <c r="R58" s="270"/>
      <c r="S58" s="270"/>
    </row>
    <row r="59" spans="1:19" ht="17.25" customHeight="1" thickBot="1">
      <c r="A59" s="125" t="s">
        <v>148</v>
      </c>
      <c r="B59" s="129">
        <v>22.4</v>
      </c>
      <c r="C59" s="80">
        <v>-3.4482758600000003E-2</v>
      </c>
      <c r="D59" s="106">
        <v>21.2</v>
      </c>
      <c r="E59" s="107">
        <f>IF(ISNUMBER(D59), (D59 - $B59) / $B59, "")</f>
        <v>-5.3571428571428541E-2</v>
      </c>
      <c r="F59" s="108">
        <f>IF(ISNUMBER(D59), $B64 * E59, "")</f>
        <v>-5357.1428571428542</v>
      </c>
      <c r="G59" s="109">
        <v>20.399999999999999</v>
      </c>
      <c r="H59" s="107">
        <f>IF(ISNUMBER(G59), (G59 - $B59) / $B59, "")</f>
        <v>-8.9285714285714288E-2</v>
      </c>
      <c r="I59" s="110">
        <f>IF(ISNUMBER(G59), $B64 * H59, "")</f>
        <v>-8928.5714285714294</v>
      </c>
      <c r="J59" s="106">
        <v>19.899999999999999</v>
      </c>
      <c r="K59" s="107">
        <f>IF(ISNUMBER(J59), (J59 - $B59) / $B59, "")</f>
        <v>-0.11160714285714286</v>
      </c>
      <c r="L59" s="108">
        <f>IF(ISNUMBER(J59), $B64 * K59, "")</f>
        <v>-11160.714285714286</v>
      </c>
      <c r="M59" s="109">
        <v>20</v>
      </c>
      <c r="N59" s="107">
        <f>IF(ISNUMBER(M59), (M59 - $B59) / $B59, "")</f>
        <v>-0.10714285714285708</v>
      </c>
      <c r="O59" s="108">
        <f>IF(ISNUMBER(M59), $B64 * N59, "")</f>
        <v>-10714.285714285708</v>
      </c>
      <c r="Q59" s="275"/>
      <c r="R59" s="275"/>
      <c r="S59" s="27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-5.868175673954109E-2</v>
      </c>
      <c r="F64" s="28">
        <f>SUM(F44:F63)</f>
        <v>-93890.810783265755</v>
      </c>
      <c r="G64" s="26" t="s">
        <v>271</v>
      </c>
      <c r="H64" s="27">
        <f>IF(COUNT(H44:H63), SUM(H44:H63) / COUNT(H44:H63), 0)</f>
        <v>-9.4400385385052618E-2</v>
      </c>
      <c r="I64" s="28">
        <f>SUM(I44:I63)</f>
        <v>-151040.61661608421</v>
      </c>
      <c r="J64" s="26" t="s">
        <v>271</v>
      </c>
      <c r="K64" s="27">
        <f>IF(COUNT(K44:K63), SUM(K44:K63) / COUNT(K44:K63), 0)</f>
        <v>-0.12337298111553925</v>
      </c>
      <c r="L64" s="28">
        <f>SUM(L44:L63)</f>
        <v>-197396.76978486284</v>
      </c>
      <c r="M64" s="26" t="s">
        <v>271</v>
      </c>
      <c r="N64" s="27">
        <f>IF(COUNT(N44:N63), SUM(N44:N63) / COUNT(N44:N63), 0)</f>
        <v>-0.1154232727950527</v>
      </c>
      <c r="O64" s="28">
        <f>SUM(O44:O63)</f>
        <v>-184677.2364720843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33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2021-09-20(월) 오전 00:00</v>
      </c>
      <c r="C69" s="313"/>
      <c r="D69" s="272" t="str">
        <f>TEXT($G$1, "[$-ko-KR]yyyy-mm-dd(ddd) ") &amp; "오후 14:00"</f>
        <v>2021-09-20(월) 오후 14:00</v>
      </c>
      <c r="E69" s="273"/>
      <c r="F69" s="274"/>
      <c r="G69" s="272" t="str">
        <f>TEXT($G$1, "[$-ko-KR]yyyy-mm-dd(ddd) ") &amp; "오후 19:00"</f>
        <v>2021-09-20(월) 오후 19:00</v>
      </c>
      <c r="H69" s="273"/>
      <c r="I69" s="274"/>
      <c r="J69" s="272" t="str">
        <f>TEXT($G$1, "[$-ko-KR]yyyy-mm-dd(ddd) ") &amp; "오후 21:00"</f>
        <v>2021-09-20(월) 오후 21:00</v>
      </c>
      <c r="K69" s="273"/>
      <c r="L69" s="274"/>
      <c r="M69" s="272" t="str">
        <f>TEXT($G$1+1, "[$-ko-KR]yyyy-mm-dd(ddd) ") &amp; "오전 00:00"</f>
        <v>2021-09-21(화)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4" t="s">
        <v>58</v>
      </c>
      <c r="H70" s="235" t="s">
        <v>268</v>
      </c>
      <c r="I70" s="23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192</v>
      </c>
      <c r="B71" s="124">
        <v>415</v>
      </c>
      <c r="C71" s="76">
        <v>5.0632911400000001E-2</v>
      </c>
      <c r="D71" s="13">
        <v>394</v>
      </c>
      <c r="E71" s="14">
        <f>IF(ISNUMBER(D71), (D71 - $B71) / $B71, "")</f>
        <v>-5.0602409638554217E-2</v>
      </c>
      <c r="F71" s="16">
        <f>IF(ISNUMBER(D71), $B91 * E71, "")</f>
        <v>-5060.2409638554218</v>
      </c>
      <c r="G71" s="29">
        <v>379</v>
      </c>
      <c r="H71" s="14">
        <f>IF(ISNUMBER(G71), (G71 - $B71) / $B71, "")</f>
        <v>-8.6746987951807228E-2</v>
      </c>
      <c r="I71" s="100">
        <f>IF(ISNUMBER(G71), $B91 * H71, "")</f>
        <v>-8674.6987951807223</v>
      </c>
      <c r="J71" s="13">
        <v>359</v>
      </c>
      <c r="K71" s="14">
        <f>IF(ISNUMBER(J71), (J71 - $B71) / $B71, "")</f>
        <v>-0.13493975903614458</v>
      </c>
      <c r="L71" s="16">
        <f>IF(ISNUMBER(J71), $B91 * K71, "")</f>
        <v>-13493.975903614459</v>
      </c>
      <c r="M71" s="29">
        <v>373</v>
      </c>
      <c r="N71" s="14">
        <f>IF(ISNUMBER(M71), (M71 - $B71) / $B71, "")</f>
        <v>-0.10120481927710843</v>
      </c>
      <c r="O71" s="16">
        <f>IF(ISNUMBER(M71), $B91 * N71, "")</f>
        <v>-10120.481927710844</v>
      </c>
      <c r="Q71" s="270"/>
      <c r="R71" s="270"/>
      <c r="S71" s="270"/>
    </row>
    <row r="72" spans="1:19" ht="17.25" thickBot="1">
      <c r="A72" s="125" t="s">
        <v>254</v>
      </c>
      <c r="B72" s="126">
        <v>463</v>
      </c>
      <c r="C72" s="77">
        <v>8.7145968999999997E-3</v>
      </c>
      <c r="D72" s="15">
        <v>427</v>
      </c>
      <c r="E72" s="32">
        <f t="shared" ref="E72:E75" si="30">IF(ISNUMBER(D72), (D72 - $B72) / $B72, "")</f>
        <v>-7.775377969762419E-2</v>
      </c>
      <c r="F72" s="18">
        <f>IF(ISNUMBER(D72), $B91 * E72, "")</f>
        <v>-7775.3779697624186</v>
      </c>
      <c r="G72" s="31">
        <v>412</v>
      </c>
      <c r="H72" s="32">
        <f t="shared" ref="H72:H75" si="31">IF(ISNUMBER(G72), (G72 - $B72) / $B72, "")</f>
        <v>-0.1101511879049676</v>
      </c>
      <c r="I72" s="101">
        <f>IF(ISNUMBER(G72), $B91 * H72, "")</f>
        <v>-11015.118790496759</v>
      </c>
      <c r="J72" s="15">
        <v>395</v>
      </c>
      <c r="K72" s="32">
        <f t="shared" ref="K72:K75" si="32">IF(ISNUMBER(J72), (J72 - $B72) / $B72, "")</f>
        <v>-0.14686825053995681</v>
      </c>
      <c r="L72" s="18">
        <f>IF(ISNUMBER(J72), $B91 * K72, "")</f>
        <v>-14686.825053995681</v>
      </c>
      <c r="M72" s="31">
        <v>407</v>
      </c>
      <c r="N72" s="32">
        <f t="shared" ref="N72:N75" si="33">IF(ISNUMBER(M72), (M72 - $B72) / $B72, "")</f>
        <v>-0.12095032397408208</v>
      </c>
      <c r="O72" s="18">
        <f>IF(ISNUMBER(M72), $B91 * N72, "")</f>
        <v>-12095.032397408208</v>
      </c>
      <c r="Q72" s="270"/>
      <c r="R72" s="270"/>
      <c r="S72" s="270"/>
    </row>
    <row r="73" spans="1:19" ht="17.25" thickBot="1">
      <c r="A73" s="125" t="s">
        <v>218</v>
      </c>
      <c r="B73" s="126">
        <v>159</v>
      </c>
      <c r="C73" s="77">
        <v>6.3291138999999998E-3</v>
      </c>
      <c r="D73" s="15">
        <v>152</v>
      </c>
      <c r="E73" s="32">
        <f t="shared" si="30"/>
        <v>-4.40251572327044E-2</v>
      </c>
      <c r="F73" s="18">
        <f>IF(ISNUMBER(D73), $B91 * E73, "")</f>
        <v>-4402.5157232704396</v>
      </c>
      <c r="G73" s="31">
        <v>148</v>
      </c>
      <c r="H73" s="32">
        <f t="shared" si="31"/>
        <v>-6.9182389937106917E-2</v>
      </c>
      <c r="I73" s="101">
        <f>IF(ISNUMBER(G73), $B91 * H73, "")</f>
        <v>-6918.2389937106918</v>
      </c>
      <c r="J73" s="15">
        <v>141</v>
      </c>
      <c r="K73" s="32">
        <f t="shared" si="32"/>
        <v>-0.11320754716981132</v>
      </c>
      <c r="L73" s="18">
        <f>IF(ISNUMBER(J73), $B91 * K73, "")</f>
        <v>-11320.754716981133</v>
      </c>
      <c r="M73" s="31">
        <v>144</v>
      </c>
      <c r="N73" s="32">
        <f t="shared" si="33"/>
        <v>-9.4339622641509441E-2</v>
      </c>
      <c r="O73" s="18">
        <f>IF(ISNUMBER(M73), $B91 * N73, "")</f>
        <v>-9433.962264150945</v>
      </c>
      <c r="Q73" s="275"/>
      <c r="R73" s="275"/>
      <c r="S73" s="275"/>
    </row>
    <row r="74" spans="1:19" ht="17.25" thickBot="1">
      <c r="A74" s="125" t="s">
        <v>51</v>
      </c>
      <c r="B74" s="126">
        <v>388</v>
      </c>
      <c r="C74" s="77">
        <v>-7.6726342999999999E-3</v>
      </c>
      <c r="D74" s="15">
        <v>370</v>
      </c>
      <c r="E74" s="32">
        <f t="shared" si="30"/>
        <v>-4.6391752577319589E-2</v>
      </c>
      <c r="F74" s="18">
        <f>IF(ISNUMBER(D74), $B91 * E74, "")</f>
        <v>-4639.1752577319585</v>
      </c>
      <c r="G74" s="31">
        <v>360</v>
      </c>
      <c r="H74" s="32">
        <f t="shared" si="31"/>
        <v>-7.2164948453608241E-2</v>
      </c>
      <c r="I74" s="101">
        <f>IF(ISNUMBER(G74), $B91 * H74, "")</f>
        <v>-7216.494845360824</v>
      </c>
      <c r="J74" s="15">
        <v>353</v>
      </c>
      <c r="K74" s="32">
        <f t="shared" si="32"/>
        <v>-9.0206185567010308E-2</v>
      </c>
      <c r="L74" s="18">
        <f>IF(ISNUMBER(J74), $B91 * K74, "")</f>
        <v>-9020.6185567010307</v>
      </c>
      <c r="M74" s="31">
        <v>355</v>
      </c>
      <c r="N74" s="32">
        <f t="shared" si="33"/>
        <v>-8.505154639175258E-2</v>
      </c>
      <c r="O74" s="18">
        <f>IF(ISNUMBER(M74), $B91 * N74, "")</f>
        <v>-8505.1546391752581</v>
      </c>
      <c r="Q74" s="275"/>
      <c r="R74" s="275"/>
      <c r="S74" s="275"/>
    </row>
    <row r="75" spans="1:19" ht="17.25" thickBot="1">
      <c r="A75" s="127" t="s">
        <v>144</v>
      </c>
      <c r="B75" s="128">
        <v>116</v>
      </c>
      <c r="C75" s="78">
        <v>-8.5470084999999998E-3</v>
      </c>
      <c r="D75" s="20">
        <v>109</v>
      </c>
      <c r="E75" s="21">
        <f t="shared" si="30"/>
        <v>-6.0344827586206899E-2</v>
      </c>
      <c r="F75" s="22">
        <f>IF(ISNUMBER(D75), $B91 * E75, "")</f>
        <v>-6034.4827586206902</v>
      </c>
      <c r="G75" s="30">
        <v>109</v>
      </c>
      <c r="H75" s="21">
        <f t="shared" si="31"/>
        <v>-6.0344827586206899E-2</v>
      </c>
      <c r="I75" s="105">
        <f>IF(ISNUMBER(G75), $B91 * H75, "")</f>
        <v>-6034.4827586206902</v>
      </c>
      <c r="J75" s="20">
        <v>104</v>
      </c>
      <c r="K75" s="21">
        <f t="shared" si="32"/>
        <v>-0.10344827586206896</v>
      </c>
      <c r="L75" s="22">
        <f>IF(ISNUMBER(J75), $B91 * K75, "")</f>
        <v>-10344.827586206897</v>
      </c>
      <c r="M75" s="30">
        <v>103</v>
      </c>
      <c r="N75" s="21">
        <f t="shared" si="33"/>
        <v>-0.11206896551724138</v>
      </c>
      <c r="O75" s="22">
        <f>IF(ISNUMBER(M75), $B91 * N75, "")</f>
        <v>-11206.896551724138</v>
      </c>
      <c r="Q75" s="275"/>
      <c r="R75" s="275"/>
      <c r="S75" s="275"/>
    </row>
    <row r="76" spans="1:19" ht="17.25" thickBot="1">
      <c r="A76" s="125" t="s">
        <v>266</v>
      </c>
      <c r="B76" s="129">
        <v>289</v>
      </c>
      <c r="C76" s="80">
        <v>-1.02739726E-2</v>
      </c>
      <c r="D76" s="106">
        <v>276</v>
      </c>
      <c r="E76" s="107">
        <f>IF(ISNUMBER(D76), (D76 - $B76) / $B76, "")</f>
        <v>-4.4982698961937718E-2</v>
      </c>
      <c r="F76" s="108">
        <f>IF(ISNUMBER(D76), $B91 * E76, "")</f>
        <v>-4498.2698961937722</v>
      </c>
      <c r="G76" s="109">
        <v>271</v>
      </c>
      <c r="H76" s="107">
        <f>IF(ISNUMBER(G76), (G76 - $B76) / $B76, "")</f>
        <v>-6.228373702422145E-2</v>
      </c>
      <c r="I76" s="110">
        <f>IF(ISNUMBER(G76), $B91 * H76, "")</f>
        <v>-6228.3737024221446</v>
      </c>
      <c r="J76" s="106">
        <v>263</v>
      </c>
      <c r="K76" s="107">
        <f>IF(ISNUMBER(J76), (J76 - $B76) / $B76, "")</f>
        <v>-8.9965397923875437E-2</v>
      </c>
      <c r="L76" s="108">
        <f>IF(ISNUMBER(J76), $B91 * K76, "")</f>
        <v>-8996.5397923875444</v>
      </c>
      <c r="M76" s="109">
        <v>264</v>
      </c>
      <c r="N76" s="107">
        <f>IF(ISNUMBER(M76), (M76 - $B76) / $B76, "")</f>
        <v>-8.6505190311418678E-2</v>
      </c>
      <c r="O76" s="108">
        <f>IF(ISNUMBER(M76), $B91 * N76, "")</f>
        <v>-8650.5190311418683</v>
      </c>
      <c r="Q76" s="275"/>
      <c r="R76" s="275"/>
      <c r="S76" s="275"/>
    </row>
    <row r="77" spans="1:19" ht="17.25" thickBot="1">
      <c r="A77" s="125" t="s">
        <v>110</v>
      </c>
      <c r="B77" s="126">
        <v>189</v>
      </c>
      <c r="C77" s="77">
        <v>-1.0471204200000001E-2</v>
      </c>
      <c r="D77" s="15">
        <v>178</v>
      </c>
      <c r="E77" s="32">
        <f t="shared" ref="E77:E80" si="34">IF(ISNUMBER(D77), (D77 - $B77) / $B77, "")</f>
        <v>-5.8201058201058198E-2</v>
      </c>
      <c r="F77" s="18">
        <f>IF(ISNUMBER(D77), $B91 * E77, "")</f>
        <v>-5820.1058201058195</v>
      </c>
      <c r="G77" s="31">
        <v>171</v>
      </c>
      <c r="H77" s="32">
        <f t="shared" ref="H77:H80" si="35">IF(ISNUMBER(G77), (G77 - $B77) / $B77, "")</f>
        <v>-9.5238095238095233E-2</v>
      </c>
      <c r="I77" s="101">
        <f>IF(ISNUMBER(G77), $B91 * H77, "")</f>
        <v>-9523.8095238095229</v>
      </c>
      <c r="J77" s="15">
        <v>166</v>
      </c>
      <c r="K77" s="32">
        <f t="shared" ref="K77:K80" si="36">IF(ISNUMBER(J77), (J77 - $B77) / $B77, "")</f>
        <v>-0.12169312169312169</v>
      </c>
      <c r="L77" s="18">
        <f>IF(ISNUMBER(J77), $B91 * K77, "")</f>
        <v>-12169.312169312168</v>
      </c>
      <c r="M77" s="31">
        <v>166</v>
      </c>
      <c r="N77" s="32">
        <f t="shared" ref="N77:N80" si="37">IF(ISNUMBER(M77), (M77 - $B77) / $B77, "")</f>
        <v>-0.12169312169312169</v>
      </c>
      <c r="O77" s="18">
        <f>IF(ISNUMBER(M77), $B91 * N77, "")</f>
        <v>-12169.312169312168</v>
      </c>
      <c r="Q77" s="275"/>
      <c r="R77" s="275"/>
      <c r="S77" s="275"/>
    </row>
    <row r="78" spans="1:19" ht="17.25" thickBot="1">
      <c r="A78" s="125" t="s">
        <v>61</v>
      </c>
      <c r="B78" s="126">
        <v>985</v>
      </c>
      <c r="C78" s="77">
        <v>-1.4014014E-2</v>
      </c>
      <c r="D78" s="15">
        <v>943</v>
      </c>
      <c r="E78" s="32">
        <f t="shared" si="34"/>
        <v>-4.2639593908629439E-2</v>
      </c>
      <c r="F78" s="18">
        <f>IF(ISNUMBER(D78), $B91 * E78, "")</f>
        <v>-4263.959390862944</v>
      </c>
      <c r="G78" s="31">
        <v>912</v>
      </c>
      <c r="H78" s="32">
        <f t="shared" si="35"/>
        <v>-7.4111675126903559E-2</v>
      </c>
      <c r="I78" s="101">
        <f>IF(ISNUMBER(G78), $B91 * H78, "")</f>
        <v>-7411.1675126903556</v>
      </c>
      <c r="J78" s="15">
        <v>890</v>
      </c>
      <c r="K78" s="32">
        <f t="shared" si="36"/>
        <v>-9.6446700507614211E-2</v>
      </c>
      <c r="L78" s="18">
        <f>IF(ISNUMBER(J78), $B91 * K78, "")</f>
        <v>-9644.6700507614205</v>
      </c>
      <c r="M78" s="31">
        <v>882</v>
      </c>
      <c r="N78" s="32">
        <f t="shared" si="37"/>
        <v>-0.10456852791878173</v>
      </c>
      <c r="O78" s="18">
        <f>IF(ISNUMBER(M78), $B91 * N78, "")</f>
        <v>-10456.852791878173</v>
      </c>
      <c r="Q78" s="275"/>
      <c r="R78" s="275"/>
      <c r="S78" s="275"/>
    </row>
    <row r="79" spans="1:19" ht="17.25" thickBot="1">
      <c r="A79" s="125" t="s">
        <v>128</v>
      </c>
      <c r="B79" s="126">
        <v>136</v>
      </c>
      <c r="C79" s="77">
        <v>-1.44927536E-2</v>
      </c>
      <c r="D79" s="15">
        <v>126</v>
      </c>
      <c r="E79" s="32">
        <f t="shared" si="34"/>
        <v>-7.3529411764705885E-2</v>
      </c>
      <c r="F79" s="18">
        <f>IF(ISNUMBER(D79), $B91 * E79, "")</f>
        <v>-7352.9411764705883</v>
      </c>
      <c r="G79" s="31">
        <v>123</v>
      </c>
      <c r="H79" s="32">
        <f t="shared" si="35"/>
        <v>-9.5588235294117641E-2</v>
      </c>
      <c r="I79" s="101">
        <f>IF(ISNUMBER(G79), $B91 * H79, "")</f>
        <v>-9558.823529411764</v>
      </c>
      <c r="J79" s="15">
        <v>118</v>
      </c>
      <c r="K79" s="32">
        <f t="shared" si="36"/>
        <v>-0.13235294117647059</v>
      </c>
      <c r="L79" s="18">
        <f>IF(ISNUMBER(J79), $B91 * K79, "")</f>
        <v>-13235.294117647059</v>
      </c>
      <c r="M79" s="31">
        <v>120</v>
      </c>
      <c r="N79" s="32">
        <f t="shared" si="37"/>
        <v>-0.11764705882352941</v>
      </c>
      <c r="O79" s="18">
        <f>IF(ISNUMBER(M79), $B91 * N79, "")</f>
        <v>-11764.705882352941</v>
      </c>
      <c r="Q79" s="33"/>
      <c r="R79" s="33"/>
    </row>
    <row r="80" spans="1:19" ht="17.25" thickBot="1">
      <c r="A80" s="130" t="s">
        <v>132</v>
      </c>
      <c r="B80" s="131">
        <v>129</v>
      </c>
      <c r="C80" s="79">
        <v>-1.52671756E-2</v>
      </c>
      <c r="D80" s="24">
        <v>119</v>
      </c>
      <c r="E80" s="25">
        <f t="shared" si="34"/>
        <v>-7.7519379844961239E-2</v>
      </c>
      <c r="F80" s="104">
        <f>IF(ISNUMBER(D80), $B91 * E80, "")</f>
        <v>-7751.937984496124</v>
      </c>
      <c r="G80" s="102">
        <v>117</v>
      </c>
      <c r="H80" s="25">
        <f t="shared" si="35"/>
        <v>-9.3023255813953487E-2</v>
      </c>
      <c r="I80" s="103">
        <f>IF(ISNUMBER(G80), $B91 * H80, "")</f>
        <v>-9302.3255813953492</v>
      </c>
      <c r="J80" s="24">
        <v>112</v>
      </c>
      <c r="K80" s="25">
        <f t="shared" si="36"/>
        <v>-0.13178294573643412</v>
      </c>
      <c r="L80" s="104">
        <f>IF(ISNUMBER(J80), $B91 * K80, "")</f>
        <v>-13178.294573643412</v>
      </c>
      <c r="M80" s="102">
        <v>112</v>
      </c>
      <c r="N80" s="25">
        <f t="shared" si="37"/>
        <v>-0.13178294573643412</v>
      </c>
      <c r="O80" s="104">
        <f>IF(ISNUMBER(M80), $B91 * N80, "")</f>
        <v>-13178.294573643412</v>
      </c>
      <c r="Q80" s="284"/>
      <c r="R80" s="285"/>
      <c r="S80" s="286"/>
    </row>
    <row r="81" spans="1:19">
      <c r="A81" s="123" t="s">
        <v>80</v>
      </c>
      <c r="B81" s="124">
        <v>903</v>
      </c>
      <c r="C81" s="76">
        <v>-1.52671756E-2</v>
      </c>
      <c r="D81" s="13">
        <v>867</v>
      </c>
      <c r="E81" s="14">
        <f>IF(ISNUMBER(D81), (D81 - $B81) / $B81, "")</f>
        <v>-3.9867109634551492E-2</v>
      </c>
      <c r="F81" s="16">
        <f>IF(ISNUMBER(D81), $B91 * E81, "")</f>
        <v>-3986.7109634551493</v>
      </c>
      <c r="G81" s="29">
        <v>847</v>
      </c>
      <c r="H81" s="14">
        <f>IF(ISNUMBER(G81), (G81 - $B81) / $B81, "")</f>
        <v>-6.2015503875968991E-2</v>
      </c>
      <c r="I81" s="100">
        <f>IF(ISNUMBER(G81), $B91 * H81, "")</f>
        <v>-6201.5503875968989</v>
      </c>
      <c r="J81" s="13">
        <v>826</v>
      </c>
      <c r="K81" s="14">
        <f>IF(ISNUMBER(J81), (J81 - $B81) / $B81, "")</f>
        <v>-8.5271317829457363E-2</v>
      </c>
      <c r="L81" s="16">
        <f>IF(ISNUMBER(J81), $B91 * K81, "")</f>
        <v>-8527.1317829457366</v>
      </c>
      <c r="M81" s="29">
        <v>832</v>
      </c>
      <c r="N81" s="14">
        <f>IF(ISNUMBER(M81), (M81 - $B81) / $B81, "")</f>
        <v>-7.8626799557032112E-2</v>
      </c>
      <c r="O81" s="16">
        <f>IF(ISNUMBER(M81), $B91 * N81, "")</f>
        <v>-7862.6799557032109</v>
      </c>
      <c r="Q81" s="287"/>
      <c r="R81" s="288"/>
      <c r="S81" s="289"/>
    </row>
    <row r="82" spans="1:19" ht="17.25" thickBot="1">
      <c r="A82" s="125" t="s">
        <v>152</v>
      </c>
      <c r="B82" s="126">
        <v>127</v>
      </c>
      <c r="C82" s="77">
        <v>-1.5503876E-2</v>
      </c>
      <c r="D82" s="15">
        <v>121</v>
      </c>
      <c r="E82" s="32">
        <f t="shared" ref="E82:E85" si="38">IF(ISNUMBER(D82), (D82 - $B82) / $B82, "")</f>
        <v>-4.7244094488188976E-2</v>
      </c>
      <c r="F82" s="18">
        <f>IF(ISNUMBER(D82), $B91 * E82, "")</f>
        <v>-4724.4094488188975</v>
      </c>
      <c r="G82" s="31">
        <v>121</v>
      </c>
      <c r="H82" s="32">
        <f t="shared" ref="H82:H85" si="39">IF(ISNUMBER(G82), (G82 - $B82) / $B82, "")</f>
        <v>-4.7244094488188976E-2</v>
      </c>
      <c r="I82" s="101">
        <f>IF(ISNUMBER(G82), $B91 * H82, "")</f>
        <v>-4724.4094488188975</v>
      </c>
      <c r="J82" s="15">
        <v>118</v>
      </c>
      <c r="K82" s="32">
        <f t="shared" ref="K82:K85" si="40">IF(ISNUMBER(J82), (J82 - $B82) / $B82, "")</f>
        <v>-7.0866141732283464E-2</v>
      </c>
      <c r="L82" s="18">
        <f>IF(ISNUMBER(J82), $B91 * K82, "")</f>
        <v>-7086.6141732283468</v>
      </c>
      <c r="M82" s="31">
        <v>118</v>
      </c>
      <c r="N82" s="32">
        <f t="shared" ref="N82:N85" si="41">IF(ISNUMBER(M82), (M82 - $B82) / $B82, "")</f>
        <v>-7.0866141732283464E-2</v>
      </c>
      <c r="O82" s="18">
        <f>IF(ISNUMBER(M82), $B91 * N82, "")</f>
        <v>-7086.6141732283468</v>
      </c>
      <c r="Q82" s="290"/>
      <c r="R82" s="291"/>
      <c r="S82" s="292"/>
    </row>
    <row r="83" spans="1:19" ht="17.25" thickBot="1">
      <c r="A83" s="125" t="s">
        <v>138</v>
      </c>
      <c r="B83" s="126">
        <v>369</v>
      </c>
      <c r="C83" s="77">
        <v>-1.6E-2</v>
      </c>
      <c r="D83" s="15">
        <v>355</v>
      </c>
      <c r="E83" s="32">
        <f t="shared" si="38"/>
        <v>-3.7940379403794036E-2</v>
      </c>
      <c r="F83" s="18">
        <f>IF(ISNUMBER(D83), $B91 * E83, "")</f>
        <v>-3794.0379403794036</v>
      </c>
      <c r="G83" s="31">
        <v>340</v>
      </c>
      <c r="H83" s="32">
        <f t="shared" si="39"/>
        <v>-7.8590785907859076E-2</v>
      </c>
      <c r="I83" s="101">
        <f>IF(ISNUMBER(G83), $B91 * H83, "")</f>
        <v>-7859.0785907859072</v>
      </c>
      <c r="J83" s="15">
        <v>326</v>
      </c>
      <c r="K83" s="32">
        <f t="shared" si="40"/>
        <v>-0.11653116531165311</v>
      </c>
      <c r="L83" s="18">
        <f>IF(ISNUMBER(J83), $B91 * K83, "")</f>
        <v>-11653.116531165311</v>
      </c>
      <c r="M83" s="31">
        <v>334</v>
      </c>
      <c r="N83" s="32">
        <f t="shared" si="41"/>
        <v>-9.4850948509485097E-2</v>
      </c>
      <c r="O83" s="18">
        <f>IF(ISNUMBER(M83), $B91 * N83, "")</f>
        <v>-9485.0948509485097</v>
      </c>
      <c r="Q83" s="275"/>
      <c r="R83" s="275"/>
      <c r="S83" s="275"/>
    </row>
    <row r="84" spans="1:19" ht="17.25" thickBot="1">
      <c r="A84" s="125" t="s">
        <v>86</v>
      </c>
      <c r="B84" s="126">
        <v>393</v>
      </c>
      <c r="C84" s="77">
        <v>-1.7500000000000002E-2</v>
      </c>
      <c r="D84" s="15">
        <v>375</v>
      </c>
      <c r="E84" s="32">
        <f t="shared" si="38"/>
        <v>-4.5801526717557252E-2</v>
      </c>
      <c r="F84" s="18">
        <f>IF(ISNUMBER(D84), $B91 * E84, "")</f>
        <v>-4580.1526717557254</v>
      </c>
      <c r="G84" s="31">
        <v>362</v>
      </c>
      <c r="H84" s="32">
        <f t="shared" si="39"/>
        <v>-7.8880407124681931E-2</v>
      </c>
      <c r="I84" s="101">
        <f>IF(ISNUMBER(G84), $B91 * H84, "")</f>
        <v>-7888.0407124681933</v>
      </c>
      <c r="J84" s="15">
        <v>352</v>
      </c>
      <c r="K84" s="32">
        <f t="shared" si="40"/>
        <v>-0.10432569974554708</v>
      </c>
      <c r="L84" s="18">
        <f>IF(ISNUMBER(J84), $B91 * K84, "")</f>
        <v>-10432.569974554708</v>
      </c>
      <c r="M84" s="31">
        <v>354</v>
      </c>
      <c r="N84" s="32">
        <f t="shared" si="41"/>
        <v>-9.9236641221374045E-2</v>
      </c>
      <c r="O84" s="18">
        <f>IF(ISNUMBER(M84), $B91 * N84, "")</f>
        <v>-9923.6641221374048</v>
      </c>
      <c r="Q84" s="270"/>
      <c r="R84" s="270"/>
      <c r="S84" s="270"/>
    </row>
    <row r="85" spans="1:19" ht="17.25" thickBot="1">
      <c r="A85" s="127" t="s">
        <v>57</v>
      </c>
      <c r="B85" s="128">
        <v>220</v>
      </c>
      <c r="C85" s="78">
        <v>-1.7857142900000001E-2</v>
      </c>
      <c r="D85" s="20">
        <v>211</v>
      </c>
      <c r="E85" s="21">
        <f t="shared" si="38"/>
        <v>-4.0909090909090909E-2</v>
      </c>
      <c r="F85" s="22">
        <f>IF(ISNUMBER(D85), $B91 * E85, "")</f>
        <v>-4090.909090909091</v>
      </c>
      <c r="G85" s="30">
        <v>204</v>
      </c>
      <c r="H85" s="21">
        <f t="shared" si="39"/>
        <v>-7.2727272727272724E-2</v>
      </c>
      <c r="I85" s="105">
        <f>IF(ISNUMBER(G85), $B91 * H85, "")</f>
        <v>-7272.7272727272721</v>
      </c>
      <c r="J85" s="20">
        <v>198</v>
      </c>
      <c r="K85" s="21">
        <f t="shared" si="40"/>
        <v>-0.1</v>
      </c>
      <c r="L85" s="22">
        <f>IF(ISNUMBER(J85), $B91 * K85, "")</f>
        <v>-10000</v>
      </c>
      <c r="M85" s="30">
        <v>199</v>
      </c>
      <c r="N85" s="21">
        <f t="shared" si="41"/>
        <v>-9.5454545454545459E-2</v>
      </c>
      <c r="O85" s="22">
        <f>IF(ISNUMBER(M85), $B91 * N85, "")</f>
        <v>-9545.454545454546</v>
      </c>
      <c r="Q85" s="270"/>
      <c r="R85" s="270"/>
      <c r="S85" s="270"/>
    </row>
    <row r="86" spans="1:19" ht="17.25" thickBot="1">
      <c r="A86" s="125" t="s">
        <v>162</v>
      </c>
      <c r="B86" s="129">
        <v>112</v>
      </c>
      <c r="C86" s="80">
        <v>-2.6086956500000001E-2</v>
      </c>
      <c r="D86" s="106">
        <v>106</v>
      </c>
      <c r="E86" s="107">
        <f>IF(ISNUMBER(D86), (D86 - $B86) / $B86, "")</f>
        <v>-5.3571428571428568E-2</v>
      </c>
      <c r="F86" s="108">
        <f>IF(ISNUMBER(D86), $B91 * E86, "")</f>
        <v>-5357.1428571428569</v>
      </c>
      <c r="G86" s="109">
        <v>103</v>
      </c>
      <c r="H86" s="107">
        <f>IF(ISNUMBER(G86), (G86 - $B86) / $B86, "")</f>
        <v>-8.0357142857142863E-2</v>
      </c>
      <c r="I86" s="110">
        <f>IF(ISNUMBER(G86), $B91 * H86, "")</f>
        <v>-8035.7142857142862</v>
      </c>
      <c r="J86" s="106">
        <v>99.7</v>
      </c>
      <c r="K86" s="107">
        <f>IF(ISNUMBER(J86), (J86 - $B86) / $B86, "")</f>
        <v>-0.10982142857142854</v>
      </c>
      <c r="L86" s="108">
        <f>IF(ISNUMBER(J86), $B91 * K86, "")</f>
        <v>-10982.142857142855</v>
      </c>
      <c r="M86" s="109">
        <v>99.2</v>
      </c>
      <c r="N86" s="107">
        <f>IF(ISNUMBER(M86), (M86 - $B86) / $B86, "")</f>
        <v>-0.11428571428571425</v>
      </c>
      <c r="O86" s="108">
        <f>IF(ISNUMBER(M86), $B91 * N86, "")</f>
        <v>-11428.571428571426</v>
      </c>
      <c r="Q86" s="275"/>
      <c r="R86" s="275"/>
      <c r="S86" s="275"/>
    </row>
    <row r="87" spans="1:19" ht="17.25" thickBot="1">
      <c r="A87" s="125" t="s">
        <v>114</v>
      </c>
      <c r="B87" s="126">
        <v>920</v>
      </c>
      <c r="C87" s="77">
        <v>-2.6455026499999999E-2</v>
      </c>
      <c r="D87" s="15">
        <v>875</v>
      </c>
      <c r="E87" s="32">
        <f t="shared" ref="E87:E90" si="42">IF(ISNUMBER(D87), (D87 - $B87) / $B87, "")</f>
        <v>-4.8913043478260872E-2</v>
      </c>
      <c r="F87" s="18">
        <f>IF(ISNUMBER(D87), $B91 * E87, "")</f>
        <v>-4891.304347826087</v>
      </c>
      <c r="G87" s="31">
        <v>855</v>
      </c>
      <c r="H87" s="32">
        <f t="shared" ref="H87:H90" si="43">IF(ISNUMBER(G87), (G87 - $B87) / $B87, "")</f>
        <v>-7.0652173913043473E-2</v>
      </c>
      <c r="I87" s="101">
        <f>IF(ISNUMBER(G87), $B91 * H87, "")</f>
        <v>-7065.2173913043471</v>
      </c>
      <c r="J87" s="15">
        <v>823</v>
      </c>
      <c r="K87" s="32">
        <f t="shared" ref="K87:K90" si="44">IF(ISNUMBER(J87), (J87 - $B87) / $B87, "")</f>
        <v>-0.10543478260869565</v>
      </c>
      <c r="L87" s="18">
        <f>IF(ISNUMBER(J87), $B91 * K87, "")</f>
        <v>-10543.478260869566</v>
      </c>
      <c r="M87" s="31">
        <v>821</v>
      </c>
      <c r="N87" s="32">
        <f t="shared" ref="N87:N90" si="45">IF(ISNUMBER(M87), (M87 - $B87) / $B87, "")</f>
        <v>-0.10760869565217392</v>
      </c>
      <c r="O87" s="18">
        <f>IF(ISNUMBER(M87), $B91 * N87, "")</f>
        <v>-10760.869565217392</v>
      </c>
      <c r="Q87" s="275"/>
      <c r="R87" s="275"/>
      <c r="S87" s="275"/>
    </row>
    <row r="88" spans="1:19" ht="17.25" thickBot="1">
      <c r="A88" s="125" t="s">
        <v>250</v>
      </c>
      <c r="B88" s="126">
        <v>106</v>
      </c>
      <c r="C88" s="77">
        <v>-2.7522935799999999E-2</v>
      </c>
      <c r="D88" s="15">
        <v>99.2</v>
      </c>
      <c r="E88" s="32">
        <f t="shared" si="42"/>
        <v>-6.4150943396226387E-2</v>
      </c>
      <c r="F88" s="18">
        <f>IF(ISNUMBER(D88), $B91 * E88, "")</f>
        <v>-6415.0943396226385</v>
      </c>
      <c r="G88" s="31">
        <v>97.2</v>
      </c>
      <c r="H88" s="32">
        <f t="shared" si="43"/>
        <v>-8.301886792452827E-2</v>
      </c>
      <c r="I88" s="101">
        <f>IF(ISNUMBER(G88), $B91 * H88, "")</f>
        <v>-8301.8867924528276</v>
      </c>
      <c r="J88" s="15">
        <v>94.3</v>
      </c>
      <c r="K88" s="32">
        <f t="shared" si="44"/>
        <v>-0.11037735849056607</v>
      </c>
      <c r="L88" s="18">
        <f>IF(ISNUMBER(J88), $B91 * K88, "")</f>
        <v>-11037.735849056608</v>
      </c>
      <c r="M88" s="31">
        <v>94.1</v>
      </c>
      <c r="N88" s="32">
        <f t="shared" si="45"/>
        <v>-0.11226415094339628</v>
      </c>
      <c r="O88" s="18">
        <f>IF(ISNUMBER(M88), $B91 * N88, "")</f>
        <v>-11226.415094339629</v>
      </c>
      <c r="Q88" s="275"/>
      <c r="R88" s="275"/>
      <c r="S88" s="275"/>
    </row>
    <row r="89" spans="1:19">
      <c r="A89" s="125" t="s">
        <v>242</v>
      </c>
      <c r="B89" s="126">
        <v>622</v>
      </c>
      <c r="C89" s="77">
        <v>-2.8125000000000001E-2</v>
      </c>
      <c r="D89" s="15">
        <v>632</v>
      </c>
      <c r="E89" s="32">
        <f t="shared" si="42"/>
        <v>1.607717041800643E-2</v>
      </c>
      <c r="F89" s="18">
        <f>IF(ISNUMBER(D89), $B91 * E89, "")</f>
        <v>1607.7170418006431</v>
      </c>
      <c r="G89" s="31">
        <v>626</v>
      </c>
      <c r="H89" s="32">
        <f t="shared" si="43"/>
        <v>6.4308681672025723E-3</v>
      </c>
      <c r="I89" s="101">
        <f>IF(ISNUMBER(G89), $B91 * H89, "")</f>
        <v>643.08681672025727</v>
      </c>
      <c r="J89" s="15">
        <v>616</v>
      </c>
      <c r="K89" s="32">
        <f t="shared" si="44"/>
        <v>-9.6463022508038593E-3</v>
      </c>
      <c r="L89" s="18">
        <f>IF(ISNUMBER(J89), $B91 * K89, "")</f>
        <v>-964.63022508038591</v>
      </c>
      <c r="M89" s="31">
        <v>626</v>
      </c>
      <c r="N89" s="32">
        <f t="shared" si="45"/>
        <v>6.4308681672025723E-3</v>
      </c>
      <c r="O89" s="18">
        <f>IF(ISNUMBER(M89), $B91 * N89, "")</f>
        <v>643.08681672025727</v>
      </c>
      <c r="Q89" s="297"/>
      <c r="R89" s="298"/>
      <c r="S89" s="299"/>
    </row>
    <row r="90" spans="1:19" ht="17.25" thickBot="1">
      <c r="A90" s="130" t="s">
        <v>232</v>
      </c>
      <c r="B90" s="131">
        <v>897</v>
      </c>
      <c r="C90" s="79">
        <v>-2.8169014100000001E-2</v>
      </c>
      <c r="D90" s="24">
        <v>840</v>
      </c>
      <c r="E90" s="25">
        <f t="shared" si="42"/>
        <v>-6.354515050167224E-2</v>
      </c>
      <c r="F90" s="104">
        <f>IF(ISNUMBER(D90), $B91 * E90, "")</f>
        <v>-6354.5150501672242</v>
      </c>
      <c r="G90" s="102">
        <v>812</v>
      </c>
      <c r="H90" s="25">
        <f t="shared" si="43"/>
        <v>-9.4760312151616496E-2</v>
      </c>
      <c r="I90" s="103">
        <f>IF(ISNUMBER(G90), $B91 * H90, "")</f>
        <v>-9476.031215161649</v>
      </c>
      <c r="J90" s="24">
        <v>774</v>
      </c>
      <c r="K90" s="25">
        <f t="shared" si="44"/>
        <v>-0.13712374581939799</v>
      </c>
      <c r="L90" s="104">
        <f>IF(ISNUMBER(J90), $B91 * K90, "")</f>
        <v>-13712.374581939799</v>
      </c>
      <c r="M90" s="102">
        <v>809</v>
      </c>
      <c r="N90" s="25">
        <f t="shared" si="45"/>
        <v>-9.8104793756967665E-2</v>
      </c>
      <c r="O90" s="104">
        <f>IF(ISNUMBER(M90), $B91 * N90, "")</f>
        <v>-9810.4793756967665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-5.0092783304823307E-2</v>
      </c>
      <c r="F91" s="28">
        <f>SUM(F71:F90)</f>
        <v>-100185.56660964659</v>
      </c>
      <c r="G91" s="26" t="s">
        <v>271</v>
      </c>
      <c r="H91" s="27">
        <f>IF(COUNT(H71:H90), SUM(H71:H90) / COUNT(H71:H90), 0)</f>
        <v>-7.4032551656704443E-2</v>
      </c>
      <c r="I91" s="28">
        <f>SUM(I71:I90)</f>
        <v>-148065.10331340885</v>
      </c>
      <c r="J91" s="26" t="s">
        <v>271</v>
      </c>
      <c r="K91" s="27">
        <f>IF(COUNT(K71:K90), SUM(K71:K90) / COUNT(K71:K90), 0)</f>
        <v>-0.10551545337861705</v>
      </c>
      <c r="L91" s="28">
        <f>SUM(L71:L90)</f>
        <v>-211030.90675723416</v>
      </c>
      <c r="M91" s="26" t="s">
        <v>271</v>
      </c>
      <c r="N91" s="27">
        <f>IF(COUNT(N71:N90), SUM(N71:N90) / COUNT(N71:N90), 0)</f>
        <v>-9.7033984261537476E-2</v>
      </c>
      <c r="O91" s="28">
        <f>SUM(O71:O90)</f>
        <v>-194067.96852307496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33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2021-09-20(월) 오전 00:00</v>
      </c>
      <c r="C96" s="313"/>
      <c r="D96" s="272" t="str">
        <f>TEXT($G$1, "[$-ko-KR]yyyy-mm-dd(ddd) ") &amp; "오후 14:00"</f>
        <v>2021-09-20(월) 오후 14:00</v>
      </c>
      <c r="E96" s="273"/>
      <c r="F96" s="274"/>
      <c r="G96" s="272" t="str">
        <f>TEXT($G$1, "[$-ko-KR]yyyy-mm-dd(ddd) ") &amp; "오후 19:00"</f>
        <v>2021-09-20(월) 오후 19:00</v>
      </c>
      <c r="H96" s="273"/>
      <c r="I96" s="274"/>
      <c r="J96" s="272" t="str">
        <f>TEXT($G$1, "[$-ko-KR]yyyy-mm-dd(ddd) ") &amp; "오후 21:00"</f>
        <v>2021-09-20(월) 오후 21:00</v>
      </c>
      <c r="K96" s="273"/>
      <c r="L96" s="274"/>
      <c r="M96" s="272" t="str">
        <f>TEXT($G$1+1, "[$-ko-KR]yyyy-mm-dd(ddd) ") &amp; "오전 00:00"</f>
        <v>2021-09-21(화)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4" t="s">
        <v>58</v>
      </c>
      <c r="H97" s="235" t="s">
        <v>268</v>
      </c>
      <c r="I97" s="23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140</v>
      </c>
      <c r="B98" s="124">
        <v>11880</v>
      </c>
      <c r="C98" s="76">
        <v>0.1123595506</v>
      </c>
      <c r="D98" s="13">
        <v>11120</v>
      </c>
      <c r="E98" s="14">
        <f>IF(ISNUMBER(D98), (D98 - $B98) / $B98, "")</f>
        <v>-6.3973063973063973E-2</v>
      </c>
      <c r="F98" s="16">
        <f>IF(ISNUMBER(D98), $B118 * E98, "")</f>
        <v>-6397.3063973063972</v>
      </c>
      <c r="G98" s="29">
        <v>10670</v>
      </c>
      <c r="H98" s="14">
        <f>IF(ISNUMBER(G98), (G98 - $B98) / $B98, "")</f>
        <v>-0.10185185185185185</v>
      </c>
      <c r="I98" s="100">
        <f>IF(ISNUMBER(G98), $B118 * H98, "")</f>
        <v>-10185.185185185184</v>
      </c>
      <c r="J98" s="13">
        <v>10390</v>
      </c>
      <c r="K98" s="14">
        <f>IF(ISNUMBER(J98), (J98 - $B98) / $B98, "")</f>
        <v>-0.12542087542087543</v>
      </c>
      <c r="L98" s="16">
        <f>IF(ISNUMBER(J98), $B118 * K98, "")</f>
        <v>-12542.087542087544</v>
      </c>
      <c r="M98" s="29">
        <v>13420</v>
      </c>
      <c r="N98" s="14">
        <f>IF(ISNUMBER(M98), (M98 - $B98) / $B98, "")</f>
        <v>0.12962962962962962</v>
      </c>
      <c r="O98" s="16">
        <f>IF(ISNUMBER(M98), $B118 * N98, "")</f>
        <v>12962.962962962962</v>
      </c>
      <c r="Q98" s="270"/>
      <c r="R98" s="270"/>
      <c r="S98" s="270"/>
    </row>
    <row r="99" spans="1:19" ht="17.25" thickBot="1">
      <c r="A99" s="125" t="s">
        <v>192</v>
      </c>
      <c r="B99" s="126">
        <v>415</v>
      </c>
      <c r="C99" s="77">
        <v>5.0632911400000001E-2</v>
      </c>
      <c r="D99" s="15">
        <v>394</v>
      </c>
      <c r="E99" s="32">
        <f t="shared" ref="E99:E102" si="46">IF(ISNUMBER(D99), (D99 - $B99) / $B99, "")</f>
        <v>-5.0602409638554217E-2</v>
      </c>
      <c r="F99" s="18">
        <f>IF(ISNUMBER(D99), $B118 * E99, "")</f>
        <v>-5060.2409638554218</v>
      </c>
      <c r="G99" s="31">
        <v>379</v>
      </c>
      <c r="H99" s="32">
        <f t="shared" ref="H99:H102" si="47">IF(ISNUMBER(G99), (G99 - $B99) / $B99, "")</f>
        <v>-8.6746987951807228E-2</v>
      </c>
      <c r="I99" s="101">
        <f>IF(ISNUMBER(G99), $B118 * H99, "")</f>
        <v>-8674.6987951807223</v>
      </c>
      <c r="J99" s="15">
        <v>359</v>
      </c>
      <c r="K99" s="32">
        <f t="shared" ref="K99:K102" si="48">IF(ISNUMBER(J99), (J99 - $B99) / $B99, "")</f>
        <v>-0.13493975903614458</v>
      </c>
      <c r="L99" s="18">
        <f>IF(ISNUMBER(J99), $B118 * K99, "")</f>
        <v>-13493.975903614459</v>
      </c>
      <c r="M99" s="31">
        <v>373</v>
      </c>
      <c r="N99" s="32">
        <f t="shared" ref="N99:N102" si="49">IF(ISNUMBER(M99), (M99 - $B99) / $B99, "")</f>
        <v>-0.10120481927710843</v>
      </c>
      <c r="O99" s="18">
        <f>IF(ISNUMBER(M99), $B118 * N99, "")</f>
        <v>-10120.481927710844</v>
      </c>
      <c r="Q99" s="270"/>
      <c r="R99" s="270"/>
      <c r="S99" s="270"/>
    </row>
    <row r="100" spans="1:19" ht="17.25" thickBot="1">
      <c r="A100" s="125" t="s">
        <v>172</v>
      </c>
      <c r="B100" s="126">
        <v>4460</v>
      </c>
      <c r="C100" s="77">
        <v>4.5720984800000003E-2</v>
      </c>
      <c r="D100" s="15">
        <v>4100</v>
      </c>
      <c r="E100" s="32">
        <f t="shared" si="46"/>
        <v>-8.0717488789237665E-2</v>
      </c>
      <c r="F100" s="18">
        <f>IF(ISNUMBER(D100), $B118 * E100, "")</f>
        <v>-8071.7488789237668</v>
      </c>
      <c r="G100" s="31">
        <v>3950</v>
      </c>
      <c r="H100" s="32">
        <f t="shared" si="47"/>
        <v>-0.11434977578475336</v>
      </c>
      <c r="I100" s="101">
        <f>IF(ISNUMBER(G100), $B118 * H100, "")</f>
        <v>-11434.977578475336</v>
      </c>
      <c r="J100" s="15">
        <v>3830</v>
      </c>
      <c r="K100" s="32">
        <f t="shared" si="48"/>
        <v>-0.14125560538116591</v>
      </c>
      <c r="L100" s="18">
        <f>IF(ISNUMBER(J100), $B118 * K100, "")</f>
        <v>-14125.560538116591</v>
      </c>
      <c r="M100" s="31">
        <v>3875</v>
      </c>
      <c r="N100" s="32">
        <f t="shared" si="49"/>
        <v>-0.1311659192825112</v>
      </c>
      <c r="O100" s="18">
        <f>IF(ISNUMBER(M100), $B118 * N100, "")</f>
        <v>-13116.59192825112</v>
      </c>
      <c r="Q100" s="275"/>
      <c r="R100" s="275"/>
      <c r="S100" s="275"/>
    </row>
    <row r="101" spans="1:19" ht="17.25" thickBot="1">
      <c r="A101" s="125" t="s">
        <v>244</v>
      </c>
      <c r="B101" s="126">
        <v>2510</v>
      </c>
      <c r="C101" s="77">
        <v>3.9337474099999999E-2</v>
      </c>
      <c r="D101" s="15">
        <v>2315</v>
      </c>
      <c r="E101" s="32">
        <f t="shared" si="46"/>
        <v>-7.7689243027888447E-2</v>
      </c>
      <c r="F101" s="18">
        <f>IF(ISNUMBER(D101), $B118 * E101, "")</f>
        <v>-7768.9243027888442</v>
      </c>
      <c r="G101" s="31">
        <v>2205</v>
      </c>
      <c r="H101" s="32">
        <f t="shared" si="47"/>
        <v>-0.12151394422310757</v>
      </c>
      <c r="I101" s="101">
        <f>IF(ISNUMBER(G101), $B118 * H101, "")</f>
        <v>-12151.394422310757</v>
      </c>
      <c r="J101" s="15">
        <v>2150</v>
      </c>
      <c r="K101" s="32">
        <f t="shared" si="48"/>
        <v>-0.14342629482071714</v>
      </c>
      <c r="L101" s="18">
        <f>IF(ISNUMBER(J101), $B118 * K101, "")</f>
        <v>-14342.629482071714</v>
      </c>
      <c r="M101" s="31">
        <v>2240</v>
      </c>
      <c r="N101" s="32">
        <f t="shared" si="49"/>
        <v>-0.10756972111553785</v>
      </c>
      <c r="O101" s="18">
        <f>IF(ISNUMBER(M101), $B118 * N101, "")</f>
        <v>-10756.972111553785</v>
      </c>
      <c r="Q101" s="275"/>
      <c r="R101" s="275"/>
      <c r="S101" s="275"/>
    </row>
    <row r="102" spans="1:19" ht="17.25" thickBot="1">
      <c r="A102" s="127" t="s">
        <v>224</v>
      </c>
      <c r="B102" s="128">
        <v>5090</v>
      </c>
      <c r="C102" s="78">
        <v>2.4144869199999999E-2</v>
      </c>
      <c r="D102" s="20">
        <v>4665</v>
      </c>
      <c r="E102" s="21">
        <f t="shared" si="46"/>
        <v>-8.3497053045186634E-2</v>
      </c>
      <c r="F102" s="22">
        <f>IF(ISNUMBER(D102), $B118 * E102, "")</f>
        <v>-8349.705304518664</v>
      </c>
      <c r="G102" s="30">
        <v>4495</v>
      </c>
      <c r="H102" s="21">
        <f t="shared" si="47"/>
        <v>-0.1168958742632613</v>
      </c>
      <c r="I102" s="105">
        <f>IF(ISNUMBER(G102), $B118 * H102, "")</f>
        <v>-11689.58742632613</v>
      </c>
      <c r="J102" s="20">
        <v>4330</v>
      </c>
      <c r="K102" s="21">
        <f t="shared" si="48"/>
        <v>-0.14931237721021612</v>
      </c>
      <c r="L102" s="22">
        <f>IF(ISNUMBER(J102), $B118 * K102, "")</f>
        <v>-14931.237721021613</v>
      </c>
      <c r="M102" s="30">
        <v>4385</v>
      </c>
      <c r="N102" s="21">
        <f t="shared" si="49"/>
        <v>-0.13850687622789784</v>
      </c>
      <c r="O102" s="22">
        <f>IF(ISNUMBER(M102), $B118 * N102, "")</f>
        <v>-13850.687622789785</v>
      </c>
      <c r="Q102" s="275"/>
      <c r="R102" s="275"/>
      <c r="S102" s="275"/>
    </row>
    <row r="103" spans="1:19" ht="17.25" thickBot="1">
      <c r="A103" s="125" t="s">
        <v>204</v>
      </c>
      <c r="B103" s="129">
        <v>17.8</v>
      </c>
      <c r="C103" s="80">
        <v>2.2988505699999998E-2</v>
      </c>
      <c r="D103" s="106">
        <v>16.899999999999999</v>
      </c>
      <c r="E103" s="107">
        <f>IF(ISNUMBER(D103), (D103 - $B103) / $B103, "")</f>
        <v>-5.0561797752809105E-2</v>
      </c>
      <c r="F103" s="108">
        <f>IF(ISNUMBER(D103), $B118 * E103, "")</f>
        <v>-5056.1797752809107</v>
      </c>
      <c r="G103" s="109">
        <v>16.3</v>
      </c>
      <c r="H103" s="107">
        <f>IF(ISNUMBER(G103), (G103 - $B103) / $B103, "")</f>
        <v>-8.4269662921348312E-2</v>
      </c>
      <c r="I103" s="110">
        <f>IF(ISNUMBER(G103), $B118 * H103, "")</f>
        <v>-8426.9662921348317</v>
      </c>
      <c r="J103" s="106">
        <v>15.6</v>
      </c>
      <c r="K103" s="107">
        <f>IF(ISNUMBER(J103), (J103 - $B103) / $B103, "")</f>
        <v>-0.12359550561797758</v>
      </c>
      <c r="L103" s="108">
        <f>IF(ISNUMBER(J103), $B118 * K103, "")</f>
        <v>-12359.550561797758</v>
      </c>
      <c r="M103" s="109">
        <v>16</v>
      </c>
      <c r="N103" s="107">
        <f>IF(ISNUMBER(M103), (M103 - $B103) / $B103, "")</f>
        <v>-0.10112359550561802</v>
      </c>
      <c r="O103" s="108">
        <f>IF(ISNUMBER(M103), $B118 * N103, "")</f>
        <v>-10112.359550561801</v>
      </c>
      <c r="Q103" s="275"/>
      <c r="R103" s="275"/>
      <c r="S103" s="275"/>
    </row>
    <row r="104" spans="1:19" ht="17.25" thickBot="1">
      <c r="A104" s="125" t="s">
        <v>226</v>
      </c>
      <c r="B104" s="126">
        <v>2040</v>
      </c>
      <c r="C104" s="77">
        <v>2.2556390999999999E-2</v>
      </c>
      <c r="D104" s="15">
        <v>1865</v>
      </c>
      <c r="E104" s="32">
        <f t="shared" ref="E104:E107" si="50">IF(ISNUMBER(D104), (D104 - $B104) / $B104, "")</f>
        <v>-8.5784313725490197E-2</v>
      </c>
      <c r="F104" s="18">
        <f>IF(ISNUMBER(D104), $B118 * E104, "")</f>
        <v>-8578.4313725490192</v>
      </c>
      <c r="G104" s="31">
        <v>1810</v>
      </c>
      <c r="H104" s="32">
        <f t="shared" ref="H104:H107" si="51">IF(ISNUMBER(G104), (G104 - $B104) / $B104, "")</f>
        <v>-0.11274509803921569</v>
      </c>
      <c r="I104" s="101">
        <f>IF(ISNUMBER(G104), $B118 * H104, "")</f>
        <v>-11274.509803921568</v>
      </c>
      <c r="J104" s="15">
        <v>1755</v>
      </c>
      <c r="K104" s="32">
        <f t="shared" ref="K104:K107" si="52">IF(ISNUMBER(J104), (J104 - $B104) / $B104, "")</f>
        <v>-0.13970588235294118</v>
      </c>
      <c r="L104" s="18">
        <f>IF(ISNUMBER(J104), $B118 * K104, "")</f>
        <v>-13970.588235294117</v>
      </c>
      <c r="M104" s="31">
        <v>1765</v>
      </c>
      <c r="N104" s="32">
        <f t="shared" ref="N104:N107" si="53">IF(ISNUMBER(M104), (M104 - $B104) / $B104, "")</f>
        <v>-0.13480392156862744</v>
      </c>
      <c r="O104" s="18">
        <f>IF(ISNUMBER(M104), $B118 * N104, "")</f>
        <v>-13480.392156862745</v>
      </c>
      <c r="Q104" s="275"/>
      <c r="R104" s="275"/>
      <c r="S104" s="275"/>
    </row>
    <row r="105" spans="1:19" ht="17.25" thickBot="1">
      <c r="A105" s="125" t="s">
        <v>252</v>
      </c>
      <c r="B105" s="126">
        <v>1250</v>
      </c>
      <c r="C105" s="77">
        <v>1.6260162599999999E-2</v>
      </c>
      <c r="D105" s="15">
        <v>1160</v>
      </c>
      <c r="E105" s="32">
        <f t="shared" si="50"/>
        <v>-7.1999999999999995E-2</v>
      </c>
      <c r="F105" s="18">
        <f>IF(ISNUMBER(D105), $B118 * E105, "")</f>
        <v>-7199.9999999999991</v>
      </c>
      <c r="G105" s="31">
        <v>1125</v>
      </c>
      <c r="H105" s="32">
        <f t="shared" si="51"/>
        <v>-0.1</v>
      </c>
      <c r="I105" s="101">
        <f>IF(ISNUMBER(G105), $B118 * H105, "")</f>
        <v>-10000</v>
      </c>
      <c r="J105" s="15">
        <v>1085</v>
      </c>
      <c r="K105" s="32">
        <f t="shared" si="52"/>
        <v>-0.13200000000000001</v>
      </c>
      <c r="L105" s="18">
        <f>IF(ISNUMBER(J105), $B118 * K105, "")</f>
        <v>-13200</v>
      </c>
      <c r="M105" s="31">
        <v>1105</v>
      </c>
      <c r="N105" s="32">
        <f t="shared" si="53"/>
        <v>-0.11600000000000001</v>
      </c>
      <c r="O105" s="18">
        <f>IF(ISNUMBER(M105), $B118 * N105, "")</f>
        <v>-11600</v>
      </c>
      <c r="Q105" s="275"/>
      <c r="R105" s="275"/>
      <c r="S105" s="275"/>
    </row>
    <row r="106" spans="1:19" ht="17.25" thickBot="1">
      <c r="A106" s="125" t="s">
        <v>74</v>
      </c>
      <c r="B106" s="126">
        <v>50280</v>
      </c>
      <c r="C106" s="77">
        <v>1.4732593299999999E-2</v>
      </c>
      <c r="D106" s="15">
        <v>52260</v>
      </c>
      <c r="E106" s="32">
        <f t="shared" si="50"/>
        <v>3.9379474940334128E-2</v>
      </c>
      <c r="F106" s="18">
        <f>IF(ISNUMBER(D106), $B118 * E106, "")</f>
        <v>3937.9474940334126</v>
      </c>
      <c r="G106" s="31">
        <v>49310</v>
      </c>
      <c r="H106" s="32">
        <f t="shared" si="51"/>
        <v>-1.9291964996022277E-2</v>
      </c>
      <c r="I106" s="101">
        <f>IF(ISNUMBER(G106), $B118 * H106, "")</f>
        <v>-1929.1964996022277</v>
      </c>
      <c r="J106" s="15">
        <v>48440</v>
      </c>
      <c r="K106" s="32">
        <f t="shared" si="52"/>
        <v>-3.6595067621320608E-2</v>
      </c>
      <c r="L106" s="18">
        <f>IF(ISNUMBER(J106), $B118 * K106, "")</f>
        <v>-3659.5067621320609</v>
      </c>
      <c r="M106" s="31">
        <v>47030</v>
      </c>
      <c r="N106" s="32">
        <f t="shared" si="53"/>
        <v>-6.4638027048528238E-2</v>
      </c>
      <c r="O106" s="18">
        <f>IF(ISNUMBER(M106), $B118 * N106, "")</f>
        <v>-6463.8027048528238</v>
      </c>
      <c r="Q106" s="33"/>
      <c r="R106" s="33"/>
    </row>
    <row r="107" spans="1:19" ht="17.25" thickBot="1">
      <c r="A107" s="130" t="s">
        <v>210</v>
      </c>
      <c r="B107" s="131">
        <v>16.5</v>
      </c>
      <c r="C107" s="79">
        <v>1.22699387E-2</v>
      </c>
      <c r="D107" s="24">
        <v>15.2</v>
      </c>
      <c r="E107" s="25">
        <f t="shared" si="50"/>
        <v>-7.8787878787878837E-2</v>
      </c>
      <c r="F107" s="104">
        <f>IF(ISNUMBER(D107), $B118 * E107, "")</f>
        <v>-7878.7878787878835</v>
      </c>
      <c r="G107" s="102">
        <v>14.8</v>
      </c>
      <c r="H107" s="25">
        <f t="shared" si="51"/>
        <v>-0.10303030303030299</v>
      </c>
      <c r="I107" s="103">
        <f>IF(ISNUMBER(G107), $B118 * H107, "")</f>
        <v>-10303.030303030298</v>
      </c>
      <c r="J107" s="24">
        <v>14.5</v>
      </c>
      <c r="K107" s="25">
        <f t="shared" si="52"/>
        <v>-0.12121212121212122</v>
      </c>
      <c r="L107" s="104">
        <f>IF(ISNUMBER(J107), $B118 * K107, "")</f>
        <v>-12121.212121212122</v>
      </c>
      <c r="M107" s="102">
        <v>14.5</v>
      </c>
      <c r="N107" s="25">
        <f t="shared" si="53"/>
        <v>-0.12121212121212122</v>
      </c>
      <c r="O107" s="104">
        <f>IF(ISNUMBER(M107), $B118 * N107, "")</f>
        <v>-12121.212121212122</v>
      </c>
      <c r="Q107" s="284"/>
      <c r="R107" s="285"/>
      <c r="S107" s="286"/>
    </row>
    <row r="108" spans="1:19">
      <c r="A108" s="123" t="s">
        <v>254</v>
      </c>
      <c r="B108" s="124">
        <v>463</v>
      </c>
      <c r="C108" s="76">
        <v>8.7145968999999997E-3</v>
      </c>
      <c r="D108" s="13">
        <v>427</v>
      </c>
      <c r="E108" s="14">
        <f>IF(ISNUMBER(D108), (D108 - $B108) / $B108, "")</f>
        <v>-7.775377969762419E-2</v>
      </c>
      <c r="F108" s="16">
        <f>IF(ISNUMBER(D108), $B118 * E108, "")</f>
        <v>-7775.3779697624186</v>
      </c>
      <c r="G108" s="29">
        <v>412</v>
      </c>
      <c r="H108" s="14">
        <f>IF(ISNUMBER(G108), (G108 - $B108) / $B108, "")</f>
        <v>-0.1101511879049676</v>
      </c>
      <c r="I108" s="100">
        <f>IF(ISNUMBER(G108), $B118 * H108, "")</f>
        <v>-11015.118790496759</v>
      </c>
      <c r="J108" s="13">
        <v>395</v>
      </c>
      <c r="K108" s="14">
        <f>IF(ISNUMBER(J108), (J108 - $B108) / $B108, "")</f>
        <v>-0.14686825053995681</v>
      </c>
      <c r="L108" s="16">
        <f>IF(ISNUMBER(J108), $B118 * K108, "")</f>
        <v>-14686.825053995681</v>
      </c>
      <c r="M108" s="29">
        <v>407</v>
      </c>
      <c r="N108" s="14">
        <f>IF(ISNUMBER(M108), (M108 - $B108) / $B108, "")</f>
        <v>-0.12095032397408208</v>
      </c>
      <c r="O108" s="16">
        <f>IF(ISNUMBER(M108), $B118 * N108, "")</f>
        <v>-12095.032397408208</v>
      </c>
      <c r="Q108" s="287"/>
      <c r="R108" s="288"/>
      <c r="S108" s="289"/>
    </row>
    <row r="109" spans="1:19" ht="17.25" thickBot="1">
      <c r="A109" s="125" t="s">
        <v>218</v>
      </c>
      <c r="B109" s="126">
        <v>159</v>
      </c>
      <c r="C109" s="77">
        <v>6.3291138999999998E-3</v>
      </c>
      <c r="D109" s="15">
        <v>152</v>
      </c>
      <c r="E109" s="32">
        <f t="shared" ref="E109:E112" si="54">IF(ISNUMBER(D109), (D109 - $B109) / $B109, "")</f>
        <v>-4.40251572327044E-2</v>
      </c>
      <c r="F109" s="18">
        <f>IF(ISNUMBER(D109), $B118 * E109, "")</f>
        <v>-4402.5157232704396</v>
      </c>
      <c r="G109" s="31">
        <v>148</v>
      </c>
      <c r="H109" s="32">
        <f t="shared" ref="H109:H112" si="55">IF(ISNUMBER(G109), (G109 - $B109) / $B109, "")</f>
        <v>-6.9182389937106917E-2</v>
      </c>
      <c r="I109" s="101">
        <f>IF(ISNUMBER(G109), $B118 * H109, "")</f>
        <v>-6918.2389937106918</v>
      </c>
      <c r="J109" s="15">
        <v>141</v>
      </c>
      <c r="K109" s="32">
        <f t="shared" ref="K109:K112" si="56">IF(ISNUMBER(J109), (J109 - $B109) / $B109, "")</f>
        <v>-0.11320754716981132</v>
      </c>
      <c r="L109" s="18">
        <f>IF(ISNUMBER(J109), $B118 * K109, "")</f>
        <v>-11320.754716981133</v>
      </c>
      <c r="M109" s="31">
        <v>144</v>
      </c>
      <c r="N109" s="32">
        <f t="shared" ref="N109:N112" si="57">IF(ISNUMBER(M109), (M109 - $B109) / $B109, "")</f>
        <v>-9.4339622641509441E-2</v>
      </c>
      <c r="O109" s="18">
        <f>IF(ISNUMBER(M109), $B118 * N109, "")</f>
        <v>-9433.962264150945</v>
      </c>
      <c r="Q109" s="290"/>
      <c r="R109" s="291"/>
      <c r="S109" s="292"/>
    </row>
    <row r="110" spans="1:19" ht="17.25" thickBot="1">
      <c r="A110" s="125" t="s">
        <v>178</v>
      </c>
      <c r="B110" s="126">
        <v>19.7</v>
      </c>
      <c r="C110" s="77">
        <v>5.1020407999999998E-3</v>
      </c>
      <c r="D110" s="15">
        <v>18.5</v>
      </c>
      <c r="E110" s="32">
        <f t="shared" si="54"/>
        <v>-6.0913705583756313E-2</v>
      </c>
      <c r="F110" s="18">
        <f>IF(ISNUMBER(D110), $B118 * E110, "")</f>
        <v>-6091.3705583756309</v>
      </c>
      <c r="G110" s="31">
        <v>17.8</v>
      </c>
      <c r="H110" s="32">
        <f t="shared" si="55"/>
        <v>-9.6446700507614141E-2</v>
      </c>
      <c r="I110" s="101">
        <f>IF(ISNUMBER(G110), $B118 * H110, "")</f>
        <v>-9644.670050761415</v>
      </c>
      <c r="J110" s="15">
        <v>16.899999999999999</v>
      </c>
      <c r="K110" s="32">
        <f t="shared" si="56"/>
        <v>-0.14213197969543151</v>
      </c>
      <c r="L110" s="18">
        <f>IF(ISNUMBER(J110), $B118 * K110, "")</f>
        <v>-14213.197969543151</v>
      </c>
      <c r="M110" s="31">
        <v>17.399999999999999</v>
      </c>
      <c r="N110" s="32">
        <f t="shared" si="57"/>
        <v>-0.11675126903553304</v>
      </c>
      <c r="O110" s="18">
        <f>IF(ISNUMBER(M110), $B118 * N110, "")</f>
        <v>-11675.126903553304</v>
      </c>
      <c r="Q110" s="275"/>
      <c r="R110" s="275"/>
      <c r="S110" s="275"/>
    </row>
    <row r="111" spans="1:19" ht="17.25" thickBot="1">
      <c r="A111" s="125" t="s">
        <v>82</v>
      </c>
      <c r="B111" s="126">
        <v>2870</v>
      </c>
      <c r="C111" s="77">
        <v>-3.4722222000000001E-3</v>
      </c>
      <c r="D111" s="15">
        <v>2710</v>
      </c>
      <c r="E111" s="32">
        <f t="shared" si="54"/>
        <v>-5.5749128919860627E-2</v>
      </c>
      <c r="F111" s="18">
        <f>IF(ISNUMBER(D111), $B118 * E111, "")</f>
        <v>-5574.9128919860623</v>
      </c>
      <c r="G111" s="31">
        <v>2645</v>
      </c>
      <c r="H111" s="32">
        <f t="shared" si="55"/>
        <v>-7.8397212543554001E-2</v>
      </c>
      <c r="I111" s="101">
        <f>IF(ISNUMBER(G111), $B118 * H111, "")</f>
        <v>-7839.7212543554006</v>
      </c>
      <c r="J111" s="15">
        <v>2595</v>
      </c>
      <c r="K111" s="32">
        <f t="shared" si="56"/>
        <v>-9.5818815331010457E-2</v>
      </c>
      <c r="L111" s="18">
        <f>IF(ISNUMBER(J111), $B118 * K111, "")</f>
        <v>-9581.8815331010464</v>
      </c>
      <c r="M111" s="31">
        <v>2680</v>
      </c>
      <c r="N111" s="32">
        <f t="shared" si="57"/>
        <v>-6.6202090592334492E-2</v>
      </c>
      <c r="O111" s="18">
        <f>IF(ISNUMBER(M111), $B118 * N111, "")</f>
        <v>-6620.2090592334489</v>
      </c>
      <c r="Q111" s="270"/>
      <c r="R111" s="270"/>
      <c r="S111" s="270"/>
    </row>
    <row r="112" spans="1:19" ht="17.25" thickBot="1">
      <c r="A112" s="127" t="s">
        <v>90</v>
      </c>
      <c r="B112" s="128">
        <v>1300</v>
      </c>
      <c r="C112" s="78">
        <v>-3.8314175999999999E-3</v>
      </c>
      <c r="D112" s="20">
        <v>1230</v>
      </c>
      <c r="E112" s="21">
        <f t="shared" si="54"/>
        <v>-5.3846153846153849E-2</v>
      </c>
      <c r="F112" s="22">
        <f>IF(ISNUMBER(D112), $B118 * E112, "")</f>
        <v>-5384.6153846153848</v>
      </c>
      <c r="G112" s="30">
        <v>1200</v>
      </c>
      <c r="H112" s="21">
        <f t="shared" si="55"/>
        <v>-7.6923076923076927E-2</v>
      </c>
      <c r="I112" s="105">
        <f>IF(ISNUMBER(G112), $B118 * H112, "")</f>
        <v>-7692.3076923076924</v>
      </c>
      <c r="J112" s="20">
        <v>1160</v>
      </c>
      <c r="K112" s="21">
        <f t="shared" si="56"/>
        <v>-0.1076923076923077</v>
      </c>
      <c r="L112" s="22">
        <f>IF(ISNUMBER(J112), $B118 * K112, "")</f>
        <v>-10769.23076923077</v>
      </c>
      <c r="M112" s="30">
        <v>1165</v>
      </c>
      <c r="N112" s="21">
        <f t="shared" si="57"/>
        <v>-0.10384615384615385</v>
      </c>
      <c r="O112" s="22">
        <f>IF(ISNUMBER(M112), $B118 * N112, "")</f>
        <v>-10384.615384615385</v>
      </c>
      <c r="Q112" s="270"/>
      <c r="R112" s="270"/>
      <c r="S112" s="270"/>
    </row>
    <row r="113" spans="1:19" ht="17.25" thickBot="1">
      <c r="A113" s="125" t="s">
        <v>51</v>
      </c>
      <c r="B113" s="129">
        <v>388</v>
      </c>
      <c r="C113" s="80">
        <v>-7.6726342999999999E-3</v>
      </c>
      <c r="D113" s="106">
        <v>370</v>
      </c>
      <c r="E113" s="107">
        <f>IF(ISNUMBER(D113), (D113 - $B113) / $B113, "")</f>
        <v>-4.6391752577319589E-2</v>
      </c>
      <c r="F113" s="108">
        <f>IF(ISNUMBER(D113), $B118 * E113, "")</f>
        <v>-4639.1752577319585</v>
      </c>
      <c r="G113" s="109">
        <v>360</v>
      </c>
      <c r="H113" s="107">
        <f>IF(ISNUMBER(G113), (G113 - $B113) / $B113, "")</f>
        <v>-7.2164948453608241E-2</v>
      </c>
      <c r="I113" s="110">
        <f>IF(ISNUMBER(G113), $B118 * H113, "")</f>
        <v>-7216.494845360824</v>
      </c>
      <c r="J113" s="106">
        <v>353</v>
      </c>
      <c r="K113" s="107">
        <f>IF(ISNUMBER(J113), (J113 - $B113) / $B113, "")</f>
        <v>-9.0206185567010308E-2</v>
      </c>
      <c r="L113" s="108">
        <f>IF(ISNUMBER(J113), $B118 * K113, "")</f>
        <v>-9020.6185567010307</v>
      </c>
      <c r="M113" s="109">
        <v>355</v>
      </c>
      <c r="N113" s="107">
        <f>IF(ISNUMBER(M113), (M113 - $B113) / $B113, "")</f>
        <v>-8.505154639175258E-2</v>
      </c>
      <c r="O113" s="108">
        <f>IF(ISNUMBER(M113), $B118 * N113, "")</f>
        <v>-8505.1546391752581</v>
      </c>
      <c r="Q113" s="275"/>
      <c r="R113" s="275"/>
      <c r="S113" s="275"/>
    </row>
    <row r="114" spans="1:19" ht="17.25" thickBot="1">
      <c r="A114" s="125" t="s">
        <v>63</v>
      </c>
      <c r="B114" s="126">
        <v>59740</v>
      </c>
      <c r="C114" s="77">
        <v>-8.3001328000000003E-3</v>
      </c>
      <c r="D114" s="15">
        <v>56350</v>
      </c>
      <c r="E114" s="32">
        <f t="shared" ref="E114:E117" si="58">IF(ISNUMBER(D114), (D114 - $B114) / $B114, "")</f>
        <v>-5.6745898895212588E-2</v>
      </c>
      <c r="F114" s="18">
        <f>IF(ISNUMBER(D114), $B118 * E114, "")</f>
        <v>-5674.5898895212586</v>
      </c>
      <c r="G114" s="31">
        <v>54760</v>
      </c>
      <c r="H114" s="32">
        <f t="shared" ref="H114:H117" si="59">IF(ISNUMBER(G114), (G114 - $B114) / $B114, "")</f>
        <v>-8.3361232005356542E-2</v>
      </c>
      <c r="I114" s="101">
        <f>IF(ISNUMBER(G114), $B118 * H114, "")</f>
        <v>-8336.1232005356542</v>
      </c>
      <c r="J114" s="15">
        <v>53610</v>
      </c>
      <c r="K114" s="32">
        <f t="shared" ref="K114:K117" si="60">IF(ISNUMBER(J114), (J114 - $B114) / $B114, "")</f>
        <v>-0.10261131570137262</v>
      </c>
      <c r="L114" s="18">
        <f>IF(ISNUMBER(J114), $B118 * K114, "")</f>
        <v>-10261.131570137262</v>
      </c>
      <c r="M114" s="31">
        <v>53500</v>
      </c>
      <c r="N114" s="32">
        <f t="shared" ref="N114:N117" si="61">IF(ISNUMBER(M114), (M114 - $B114) / $B114, "")</f>
        <v>-0.10445262805490459</v>
      </c>
      <c r="O114" s="18">
        <f>IF(ISNUMBER(M114), $B118 * N114, "")</f>
        <v>-10445.262805490458</v>
      </c>
      <c r="Q114" s="275"/>
      <c r="R114" s="275"/>
      <c r="S114" s="275"/>
    </row>
    <row r="115" spans="1:19" ht="17.25" thickBot="1">
      <c r="A115" s="125" t="s">
        <v>216</v>
      </c>
      <c r="B115" s="126">
        <v>11.8</v>
      </c>
      <c r="C115" s="77">
        <v>-8.4033613000000004E-3</v>
      </c>
      <c r="D115" s="15">
        <v>11.3</v>
      </c>
      <c r="E115" s="32">
        <f t="shared" si="58"/>
        <v>-4.2372881355932202E-2</v>
      </c>
      <c r="F115" s="18">
        <f>IF(ISNUMBER(D115), $B118 * E115, "")</f>
        <v>-4237.2881355932204</v>
      </c>
      <c r="G115" s="31">
        <v>11</v>
      </c>
      <c r="H115" s="32">
        <f t="shared" si="59"/>
        <v>-6.7796610169491581E-2</v>
      </c>
      <c r="I115" s="101">
        <f>IF(ISNUMBER(G115), $B118 * H115, "")</f>
        <v>-6779.6610169491578</v>
      </c>
      <c r="J115" s="15">
        <v>10.6</v>
      </c>
      <c r="K115" s="32">
        <f t="shared" si="60"/>
        <v>-0.10169491525423738</v>
      </c>
      <c r="L115" s="18">
        <f>IF(ISNUMBER(J115), $B118 * K115, "")</f>
        <v>-10169.491525423738</v>
      </c>
      <c r="M115" s="31">
        <v>10.6</v>
      </c>
      <c r="N115" s="32">
        <f t="shared" si="61"/>
        <v>-0.10169491525423738</v>
      </c>
      <c r="O115" s="18">
        <f>IF(ISNUMBER(M115), $B118 * N115, "")</f>
        <v>-10169.491525423738</v>
      </c>
      <c r="Q115" s="275"/>
      <c r="R115" s="275"/>
      <c r="S115" s="275"/>
    </row>
    <row r="116" spans="1:19">
      <c r="A116" s="125" t="s">
        <v>144</v>
      </c>
      <c r="B116" s="126">
        <v>116</v>
      </c>
      <c r="C116" s="77">
        <v>-8.5470084999999998E-3</v>
      </c>
      <c r="D116" s="15">
        <v>109</v>
      </c>
      <c r="E116" s="32">
        <f t="shared" si="58"/>
        <v>-6.0344827586206899E-2</v>
      </c>
      <c r="F116" s="18">
        <f>IF(ISNUMBER(D116), $B118 * E116, "")</f>
        <v>-6034.4827586206902</v>
      </c>
      <c r="G116" s="31">
        <v>109</v>
      </c>
      <c r="H116" s="32">
        <f t="shared" si="59"/>
        <v>-6.0344827586206899E-2</v>
      </c>
      <c r="I116" s="101">
        <f>IF(ISNUMBER(G116), $B118 * H116, "")</f>
        <v>-6034.4827586206902</v>
      </c>
      <c r="J116" s="15">
        <v>104</v>
      </c>
      <c r="K116" s="32">
        <f t="shared" si="60"/>
        <v>-0.10344827586206896</v>
      </c>
      <c r="L116" s="18">
        <f>IF(ISNUMBER(J116), $B118 * K116, "")</f>
        <v>-10344.827586206897</v>
      </c>
      <c r="M116" s="31">
        <v>103</v>
      </c>
      <c r="N116" s="32">
        <f t="shared" si="61"/>
        <v>-0.11206896551724138</v>
      </c>
      <c r="O116" s="18">
        <f>IF(ISNUMBER(M116), $B118 * N116, "")</f>
        <v>-11206.896551724138</v>
      </c>
      <c r="Q116" s="297"/>
      <c r="R116" s="298"/>
      <c r="S116" s="299"/>
    </row>
    <row r="117" spans="1:19" ht="17.25" thickBot="1">
      <c r="A117" s="130" t="s">
        <v>76</v>
      </c>
      <c r="B117" s="131">
        <v>34170</v>
      </c>
      <c r="C117" s="79">
        <v>-8.7032202000000003E-3</v>
      </c>
      <c r="D117" s="24">
        <v>32430</v>
      </c>
      <c r="E117" s="25">
        <f t="shared" si="58"/>
        <v>-5.0921861281826165E-2</v>
      </c>
      <c r="F117" s="104">
        <f>IF(ISNUMBER(D117), $B118 * E117, "")</f>
        <v>-5092.1861281826168</v>
      </c>
      <c r="G117" s="102">
        <v>31470</v>
      </c>
      <c r="H117" s="25">
        <f t="shared" si="59"/>
        <v>-7.9016681299385425E-2</v>
      </c>
      <c r="I117" s="103">
        <f>IF(ISNUMBER(G117), $B118 * H117, "")</f>
        <v>-7901.6681299385427</v>
      </c>
      <c r="J117" s="24">
        <v>30670</v>
      </c>
      <c r="K117" s="25">
        <f t="shared" si="60"/>
        <v>-0.10242903131401815</v>
      </c>
      <c r="L117" s="104">
        <f>IF(ISNUMBER(J117), $B118 * K117, "")</f>
        <v>-10242.903131401816</v>
      </c>
      <c r="M117" s="102">
        <v>30530</v>
      </c>
      <c r="N117" s="25">
        <f t="shared" si="61"/>
        <v>-0.10652619256657887</v>
      </c>
      <c r="O117" s="104">
        <f>IF(ISNUMBER(M117), $B118 * N117, "")</f>
        <v>-10652.619256657887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-5.7664946038818575E-2</v>
      </c>
      <c r="F118" s="28">
        <f>SUM(F98:F117)</f>
        <v>-115329.89207763718</v>
      </c>
      <c r="G118" s="26" t="s">
        <v>271</v>
      </c>
      <c r="H118" s="27">
        <f>IF(COUNT(H98:H117), SUM(H98:H117) / COUNT(H98:H117), 0)</f>
        <v>-8.7724016519601933E-2</v>
      </c>
      <c r="I118" s="28">
        <f>SUM(I98:I117)</f>
        <v>-175448.0330392039</v>
      </c>
      <c r="J118" s="26" t="s">
        <v>271</v>
      </c>
      <c r="K118" s="27">
        <f>IF(COUNT(K98:K117), SUM(K98:K117) / COUNT(K98:K117), 0)</f>
        <v>-0.11767860564003522</v>
      </c>
      <c r="L118" s="28">
        <f>SUM(L98:L117)</f>
        <v>-235357.21128007051</v>
      </c>
      <c r="M118" s="26" t="s">
        <v>271</v>
      </c>
      <c r="N118" s="27">
        <f>IF(COUNT(N98:N117), SUM(N98:N117) / COUNT(N98:N117), 0)</f>
        <v>-9.4923953974132405E-2</v>
      </c>
      <c r="O118" s="28">
        <f>SUM(O98:O117)</f>
        <v>-189847.90794826485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33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2021-09-20(월) 오전 00:00</v>
      </c>
      <c r="C123" s="313"/>
      <c r="D123" s="272" t="str">
        <f>TEXT($G$1, "[$-ko-KR]yyyy-mm-dd(ddd) ") &amp; "오후 14:00"</f>
        <v>2021-09-20(월) 오후 14:00</v>
      </c>
      <c r="E123" s="273"/>
      <c r="F123" s="274"/>
      <c r="G123" s="272" t="str">
        <f>TEXT($G$1, "[$-ko-KR]yyyy-mm-dd(ddd) ") &amp; "오후 19:00"</f>
        <v>2021-09-20(월) 오후 19:00</v>
      </c>
      <c r="H123" s="273"/>
      <c r="I123" s="274"/>
      <c r="J123" s="272" t="str">
        <f>TEXT($G$1, "[$-ko-KR]yyyy-mm-dd(ddd) ") &amp; "오후 21:00"</f>
        <v>2021-09-20(월) 오후 21:00</v>
      </c>
      <c r="K123" s="273"/>
      <c r="L123" s="274"/>
      <c r="M123" s="272" t="str">
        <f>TEXT($G$1+1, "[$-ko-KR]yyyy-mm-dd(ddd) ") &amp; "오전 00:00"</f>
        <v>2021-09-21(화)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4" t="s">
        <v>58</v>
      </c>
      <c r="H124" s="235" t="s">
        <v>268</v>
      </c>
      <c r="I124" s="23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204</v>
      </c>
      <c r="B125" s="124">
        <v>17.8</v>
      </c>
      <c r="C125" s="76">
        <v>2.2988505699999998E-2</v>
      </c>
      <c r="D125" s="13">
        <v>16.899999999999999</v>
      </c>
      <c r="E125" s="14">
        <f>IF(ISNUMBER(D125), (D125 - $B125) / $B125, "")</f>
        <v>-5.0561797752809105E-2</v>
      </c>
      <c r="F125" s="16">
        <f>IF(ISNUMBER(D125), $B145 * E125, "")</f>
        <v>-5056.1797752809107</v>
      </c>
      <c r="G125" s="29">
        <v>16.3</v>
      </c>
      <c r="H125" s="14">
        <f>IF(ISNUMBER(G125), (G125 - $B125) / $B125, "")</f>
        <v>-8.4269662921348312E-2</v>
      </c>
      <c r="I125" s="100">
        <f>IF(ISNUMBER(G125), $B145 * H125, "")</f>
        <v>-8426.9662921348317</v>
      </c>
      <c r="J125" s="13">
        <v>15.6</v>
      </c>
      <c r="K125" s="14">
        <f>IF(ISNUMBER(J125), (J125 - $B125) / $B125, "")</f>
        <v>-0.12359550561797758</v>
      </c>
      <c r="L125" s="16">
        <f>IF(ISNUMBER(J125), $B145 * K125, "")</f>
        <v>-12359.550561797758</v>
      </c>
      <c r="M125" s="29">
        <v>16</v>
      </c>
      <c r="N125" s="14">
        <f>IF(ISNUMBER(M125), (M125 - $B125) / $B125, "")</f>
        <v>-0.10112359550561802</v>
      </c>
      <c r="O125" s="16">
        <f>IF(ISNUMBER(M125), $B145 * N125, "")</f>
        <v>-10112.359550561801</v>
      </c>
      <c r="Q125" s="270"/>
      <c r="R125" s="270"/>
      <c r="S125" s="270"/>
    </row>
    <row r="126" spans="1:19" ht="17.25" thickBot="1">
      <c r="A126" s="125" t="s">
        <v>210</v>
      </c>
      <c r="B126" s="126">
        <v>16.5</v>
      </c>
      <c r="C126" s="77">
        <v>1.22699387E-2</v>
      </c>
      <c r="D126" s="15">
        <v>15.2</v>
      </c>
      <c r="E126" s="32">
        <f t="shared" ref="E126:E129" si="62">IF(ISNUMBER(D126), (D126 - $B126) / $B126, "")</f>
        <v>-7.8787878787878837E-2</v>
      </c>
      <c r="F126" s="18">
        <f>IF(ISNUMBER(D126), $B145 * E126, "")</f>
        <v>-7878.7878787878835</v>
      </c>
      <c r="G126" s="31">
        <v>14.8</v>
      </c>
      <c r="H126" s="32">
        <f t="shared" ref="H126:H129" si="63">IF(ISNUMBER(G126), (G126 - $B126) / $B126, "")</f>
        <v>-0.10303030303030299</v>
      </c>
      <c r="I126" s="101">
        <f>IF(ISNUMBER(G126), $B145 * H126, "")</f>
        <v>-10303.030303030298</v>
      </c>
      <c r="J126" s="15">
        <v>14.5</v>
      </c>
      <c r="K126" s="32">
        <f t="shared" ref="K126:K129" si="64">IF(ISNUMBER(J126), (J126 - $B126) / $B126, "")</f>
        <v>-0.12121212121212122</v>
      </c>
      <c r="L126" s="18">
        <f>IF(ISNUMBER(J126), $B145 * K126, "")</f>
        <v>-12121.212121212122</v>
      </c>
      <c r="M126" s="31">
        <v>14.5</v>
      </c>
      <c r="N126" s="32">
        <f t="shared" ref="N126:N129" si="65">IF(ISNUMBER(M126), (M126 - $B126) / $B126, "")</f>
        <v>-0.12121212121212122</v>
      </c>
      <c r="O126" s="18">
        <f>IF(ISNUMBER(M126), $B145 * N126, "")</f>
        <v>-12121.212121212122</v>
      </c>
      <c r="Q126" s="270"/>
      <c r="R126" s="270"/>
      <c r="S126" s="270"/>
    </row>
    <row r="127" spans="1:19" ht="17.25" thickBot="1">
      <c r="A127" s="125" t="s">
        <v>178</v>
      </c>
      <c r="B127" s="126">
        <v>19.7</v>
      </c>
      <c r="C127" s="77">
        <v>5.1020407999999998E-3</v>
      </c>
      <c r="D127" s="15">
        <v>18.5</v>
      </c>
      <c r="E127" s="32">
        <f t="shared" si="62"/>
        <v>-6.0913705583756313E-2</v>
      </c>
      <c r="F127" s="18">
        <f>IF(ISNUMBER(D127), $B145 * E127, "")</f>
        <v>-6091.3705583756309</v>
      </c>
      <c r="G127" s="31">
        <v>17.8</v>
      </c>
      <c r="H127" s="32">
        <f t="shared" si="63"/>
        <v>-9.6446700507614141E-2</v>
      </c>
      <c r="I127" s="101">
        <f>IF(ISNUMBER(G127), $B145 * H127, "")</f>
        <v>-9644.670050761415</v>
      </c>
      <c r="J127" s="15">
        <v>16.899999999999999</v>
      </c>
      <c r="K127" s="32">
        <f t="shared" si="64"/>
        <v>-0.14213197969543151</v>
      </c>
      <c r="L127" s="18">
        <f>IF(ISNUMBER(J127), $B145 * K127, "")</f>
        <v>-14213.197969543151</v>
      </c>
      <c r="M127" s="31">
        <v>17.399999999999999</v>
      </c>
      <c r="N127" s="32">
        <f t="shared" si="65"/>
        <v>-0.11675126903553304</v>
      </c>
      <c r="O127" s="18">
        <f>IF(ISNUMBER(M127), $B145 * N127, "")</f>
        <v>-11675.126903553304</v>
      </c>
      <c r="Q127" s="275"/>
      <c r="R127" s="275"/>
      <c r="S127" s="275"/>
    </row>
    <row r="128" spans="1:19" ht="17.25" thickBot="1">
      <c r="A128" s="125" t="s">
        <v>216</v>
      </c>
      <c r="B128" s="126">
        <v>11.8</v>
      </c>
      <c r="C128" s="77">
        <v>-8.4033613000000004E-3</v>
      </c>
      <c r="D128" s="15">
        <v>11.3</v>
      </c>
      <c r="E128" s="32">
        <f t="shared" si="62"/>
        <v>-4.2372881355932202E-2</v>
      </c>
      <c r="F128" s="18">
        <f>IF(ISNUMBER(D128), $B145 * E128, "")</f>
        <v>-4237.2881355932204</v>
      </c>
      <c r="G128" s="31">
        <v>11</v>
      </c>
      <c r="H128" s="32">
        <f t="shared" si="63"/>
        <v>-6.7796610169491581E-2</v>
      </c>
      <c r="I128" s="101">
        <f>IF(ISNUMBER(G128), $B145 * H128, "")</f>
        <v>-6779.6610169491578</v>
      </c>
      <c r="J128" s="15">
        <v>10.6</v>
      </c>
      <c r="K128" s="32">
        <f t="shared" si="64"/>
        <v>-0.10169491525423738</v>
      </c>
      <c r="L128" s="18">
        <f>IF(ISNUMBER(J128), $B145 * K128, "")</f>
        <v>-10169.491525423738</v>
      </c>
      <c r="M128" s="31">
        <v>10.6</v>
      </c>
      <c r="N128" s="32">
        <f t="shared" si="65"/>
        <v>-0.10169491525423738</v>
      </c>
      <c r="O128" s="18">
        <f>IF(ISNUMBER(M128), $B145 * N128, "")</f>
        <v>-10169.491525423738</v>
      </c>
      <c r="Q128" s="275"/>
      <c r="R128" s="275"/>
      <c r="S128" s="275"/>
    </row>
    <row r="129" spans="1:19" ht="17.25" thickBot="1">
      <c r="A129" s="127" t="s">
        <v>98</v>
      </c>
      <c r="B129" s="128">
        <v>4.74</v>
      </c>
      <c r="C129" s="78">
        <v>-1.0438413400000001E-2</v>
      </c>
      <c r="D129" s="20">
        <v>4.54</v>
      </c>
      <c r="E129" s="21">
        <f t="shared" si="62"/>
        <v>-4.2194092827004252E-2</v>
      </c>
      <c r="F129" s="22">
        <f>IF(ISNUMBER(D129), $B145 * E129, "")</f>
        <v>-4219.4092827004251</v>
      </c>
      <c r="G129" s="30">
        <v>4.41</v>
      </c>
      <c r="H129" s="21">
        <f t="shared" si="63"/>
        <v>-6.9620253164556972E-2</v>
      </c>
      <c r="I129" s="105">
        <f>IF(ISNUMBER(G129), $B145 * H129, "")</f>
        <v>-6962.0253164556971</v>
      </c>
      <c r="J129" s="20">
        <v>4.28</v>
      </c>
      <c r="K129" s="21">
        <f t="shared" si="64"/>
        <v>-9.7046413502109699E-2</v>
      </c>
      <c r="L129" s="22">
        <f>IF(ISNUMBER(J129), $B145 * K129, "")</f>
        <v>-9704.6413502109699</v>
      </c>
      <c r="M129" s="30">
        <v>4.29</v>
      </c>
      <c r="N129" s="21">
        <f t="shared" si="65"/>
        <v>-9.4936708860759528E-2</v>
      </c>
      <c r="O129" s="22">
        <f>IF(ISNUMBER(M129), $B145 * N129, "")</f>
        <v>-9493.6708860759536</v>
      </c>
      <c r="Q129" s="275"/>
      <c r="R129" s="275"/>
      <c r="S129" s="275"/>
    </row>
    <row r="130" spans="1:19" ht="17.25" thickBot="1">
      <c r="A130" s="125" t="s">
        <v>190</v>
      </c>
      <c r="B130" s="129">
        <v>18.8</v>
      </c>
      <c r="C130" s="80">
        <v>-1.05263158E-2</v>
      </c>
      <c r="D130" s="106">
        <v>17.899999999999999</v>
      </c>
      <c r="E130" s="107">
        <f>IF(ISNUMBER(D130), (D130 - $B130) / $B130, "")</f>
        <v>-4.7872340425532026E-2</v>
      </c>
      <c r="F130" s="108">
        <f>IF(ISNUMBER(D130), $B145 * E130, "")</f>
        <v>-4787.2340425532029</v>
      </c>
      <c r="G130" s="109">
        <v>16.899999999999999</v>
      </c>
      <c r="H130" s="107">
        <f>IF(ISNUMBER(G130), (G130 - $B130) / $B130, "")</f>
        <v>-0.10106382978723415</v>
      </c>
      <c r="I130" s="110">
        <f>IF(ISNUMBER(G130), $B145 * H130, "")</f>
        <v>-10106.382978723415</v>
      </c>
      <c r="J130" s="106">
        <v>16.7</v>
      </c>
      <c r="K130" s="107">
        <f>IF(ISNUMBER(J130), (J130 - $B130) / $B130, "")</f>
        <v>-0.11170212765957455</v>
      </c>
      <c r="L130" s="108">
        <f>IF(ISNUMBER(J130), $B145 * K130, "")</f>
        <v>-11170.212765957454</v>
      </c>
      <c r="M130" s="109">
        <v>16.8</v>
      </c>
      <c r="N130" s="107">
        <f>IF(ISNUMBER(M130), (M130 - $B130) / $B130, "")</f>
        <v>-0.10638297872340426</v>
      </c>
      <c r="O130" s="108">
        <f>IF(ISNUMBER(M130), $B145 * N130, "")</f>
        <v>-10638.297872340425</v>
      </c>
      <c r="Q130" s="275"/>
      <c r="R130" s="275"/>
      <c r="S130" s="275"/>
    </row>
    <row r="131" spans="1:19" ht="17.25" thickBot="1">
      <c r="A131" s="125" t="s">
        <v>72</v>
      </c>
      <c r="B131" s="126">
        <v>27.2</v>
      </c>
      <c r="C131" s="77">
        <v>-1.44927536E-2</v>
      </c>
      <c r="D131" s="15">
        <v>25.4</v>
      </c>
      <c r="E131" s="32">
        <f t="shared" ref="E131:E134" si="66">IF(ISNUMBER(D131), (D131 - $B131) / $B131, "")</f>
        <v>-6.6176470588235323E-2</v>
      </c>
      <c r="F131" s="18">
        <f>IF(ISNUMBER(D131), $B145 * E131, "")</f>
        <v>-6617.6470588235325</v>
      </c>
      <c r="G131" s="31">
        <v>24.2</v>
      </c>
      <c r="H131" s="32">
        <f t="shared" ref="H131:H134" si="67">IF(ISNUMBER(G131), (G131 - $B131) / $B131, "")</f>
        <v>-0.11029411764705882</v>
      </c>
      <c r="I131" s="101">
        <f>IF(ISNUMBER(G131), $B145 * H131, "")</f>
        <v>-11029.411764705883</v>
      </c>
      <c r="J131" s="15">
        <v>23.5</v>
      </c>
      <c r="K131" s="32">
        <f t="shared" ref="K131:K134" si="68">IF(ISNUMBER(J131), (J131 - $B131) / $B131, "")</f>
        <v>-0.13602941176470587</v>
      </c>
      <c r="L131" s="18">
        <f>IF(ISNUMBER(J131), $B145 * K131, "")</f>
        <v>-13602.941176470587</v>
      </c>
      <c r="M131" s="31">
        <v>23.8</v>
      </c>
      <c r="N131" s="32">
        <f t="shared" ref="N131:N134" si="69">IF(ISNUMBER(M131), (M131 - $B131) / $B131, "")</f>
        <v>-0.12499999999999994</v>
      </c>
      <c r="O131" s="18">
        <f>IF(ISNUMBER(M131), $B145 * N131, "")</f>
        <v>-12499.999999999995</v>
      </c>
      <c r="Q131" s="275"/>
      <c r="R131" s="275"/>
      <c r="S131" s="275"/>
    </row>
    <row r="132" spans="1:19" ht="17.25" thickBot="1">
      <c r="A132" s="125" t="s">
        <v>202</v>
      </c>
      <c r="B132" s="126">
        <v>87.6</v>
      </c>
      <c r="C132" s="77">
        <v>-2.12290503E-2</v>
      </c>
      <c r="D132" s="15">
        <v>82.8</v>
      </c>
      <c r="E132" s="32">
        <f t="shared" si="66"/>
        <v>-5.4794520547945175E-2</v>
      </c>
      <c r="F132" s="18">
        <f>IF(ISNUMBER(D132), $B145 * E132, "")</f>
        <v>-5479.4520547945176</v>
      </c>
      <c r="G132" s="31">
        <v>79</v>
      </c>
      <c r="H132" s="32">
        <f t="shared" si="67"/>
        <v>-9.8173515981735099E-2</v>
      </c>
      <c r="I132" s="101">
        <f>IF(ISNUMBER(G132), $B145 * H132, "")</f>
        <v>-9817.351598173509</v>
      </c>
      <c r="J132" s="15">
        <v>76.599999999999994</v>
      </c>
      <c r="K132" s="32">
        <f t="shared" si="68"/>
        <v>-0.12557077625570778</v>
      </c>
      <c r="L132" s="18">
        <f>IF(ISNUMBER(J132), $B145 * K132, "")</f>
        <v>-12557.077625570779</v>
      </c>
      <c r="M132" s="31">
        <v>77.599999999999994</v>
      </c>
      <c r="N132" s="32">
        <f t="shared" si="69"/>
        <v>-0.11415525114155252</v>
      </c>
      <c r="O132" s="18">
        <f>IF(ISNUMBER(M132), $B145 * N132, "")</f>
        <v>-11415.525114155253</v>
      </c>
      <c r="Q132" s="275"/>
      <c r="R132" s="275"/>
      <c r="S132" s="275"/>
    </row>
    <row r="133" spans="1:19" ht="17.25" thickBot="1">
      <c r="A133" s="125" t="s">
        <v>150</v>
      </c>
      <c r="B133" s="126">
        <v>13.5</v>
      </c>
      <c r="C133" s="77">
        <v>-2.1739130400000001E-2</v>
      </c>
      <c r="D133" s="15">
        <v>12.6</v>
      </c>
      <c r="E133" s="32">
        <f t="shared" si="66"/>
        <v>-6.6666666666666693E-2</v>
      </c>
      <c r="F133" s="18">
        <f>IF(ISNUMBER(D133), $B145 * E133, "")</f>
        <v>-6666.6666666666697</v>
      </c>
      <c r="G133" s="31">
        <v>12</v>
      </c>
      <c r="H133" s="32">
        <f t="shared" si="67"/>
        <v>-0.1111111111111111</v>
      </c>
      <c r="I133" s="101">
        <f>IF(ISNUMBER(G133), $B145 * H133, "")</f>
        <v>-11111.111111111111</v>
      </c>
      <c r="J133" s="15">
        <v>11.6</v>
      </c>
      <c r="K133" s="32">
        <f t="shared" si="68"/>
        <v>-0.14074074074074078</v>
      </c>
      <c r="L133" s="18">
        <f>IF(ISNUMBER(J133), $B145 * K133, "")</f>
        <v>-14074.074074074078</v>
      </c>
      <c r="M133" s="31">
        <v>11.8</v>
      </c>
      <c r="N133" s="32">
        <f t="shared" si="69"/>
        <v>-0.12592592592592589</v>
      </c>
      <c r="O133" s="18">
        <f>IF(ISNUMBER(M133), $B145 * N133, "")</f>
        <v>-12592.592592592589</v>
      </c>
      <c r="Q133" s="33"/>
      <c r="R133" s="33"/>
    </row>
    <row r="134" spans="1:19" ht="17.25" thickBot="1">
      <c r="A134" s="130" t="s">
        <v>234</v>
      </c>
      <c r="B134" s="131">
        <v>86.7</v>
      </c>
      <c r="C134" s="79">
        <v>-2.2547914299999999E-2</v>
      </c>
      <c r="D134" s="24">
        <v>82.3</v>
      </c>
      <c r="E134" s="25">
        <f t="shared" si="66"/>
        <v>-5.0749711649365689E-2</v>
      </c>
      <c r="F134" s="104">
        <f>IF(ISNUMBER(D134), $B145 * E134, "")</f>
        <v>-5074.971164936569</v>
      </c>
      <c r="G134" s="102">
        <v>80.2</v>
      </c>
      <c r="H134" s="25">
        <f t="shared" si="67"/>
        <v>-7.4971164936562862E-2</v>
      </c>
      <c r="I134" s="103">
        <f>IF(ISNUMBER(G134), $B145 * H134, "")</f>
        <v>-7497.1164936562864</v>
      </c>
      <c r="J134" s="24">
        <v>77.400000000000006</v>
      </c>
      <c r="K134" s="25">
        <f t="shared" si="68"/>
        <v>-0.10726643598615913</v>
      </c>
      <c r="L134" s="104">
        <f>IF(ISNUMBER(J134), $B145 * K134, "")</f>
        <v>-10726.643598615914</v>
      </c>
      <c r="M134" s="102">
        <v>78.2</v>
      </c>
      <c r="N134" s="25">
        <f t="shared" si="69"/>
        <v>-9.8039215686274508E-2</v>
      </c>
      <c r="O134" s="104">
        <f>IF(ISNUMBER(M134), $B145 * N134, "")</f>
        <v>-9803.9215686274511</v>
      </c>
      <c r="Q134" s="284"/>
      <c r="R134" s="285"/>
      <c r="S134" s="286"/>
    </row>
    <row r="135" spans="1:19">
      <c r="A135" s="123" t="s">
        <v>208</v>
      </c>
      <c r="B135" s="124">
        <v>14.5</v>
      </c>
      <c r="C135" s="76">
        <v>-2.68456376E-2</v>
      </c>
      <c r="D135" s="13">
        <v>13.4</v>
      </c>
      <c r="E135" s="14">
        <f>IF(ISNUMBER(D135), (D135 - $B135) / $B135, "")</f>
        <v>-7.5862068965517213E-2</v>
      </c>
      <c r="F135" s="16">
        <f>IF(ISNUMBER(D135), $B145 * E135, "")</f>
        <v>-7586.206896551721</v>
      </c>
      <c r="G135" s="29">
        <v>12.8</v>
      </c>
      <c r="H135" s="14">
        <f>IF(ISNUMBER(G135), (G135 - $B135) / $B135, "")</f>
        <v>-0.11724137931034478</v>
      </c>
      <c r="I135" s="100">
        <f>IF(ISNUMBER(G135), $B145 * H135, "")</f>
        <v>-11724.137931034478</v>
      </c>
      <c r="J135" s="13">
        <v>12.5</v>
      </c>
      <c r="K135" s="14">
        <f>IF(ISNUMBER(J135), (J135 - $B135) / $B135, "")</f>
        <v>-0.13793103448275862</v>
      </c>
      <c r="L135" s="16">
        <f>IF(ISNUMBER(J135), $B145 * K135, "")</f>
        <v>-13793.103448275862</v>
      </c>
      <c r="M135" s="29">
        <v>12.5</v>
      </c>
      <c r="N135" s="14">
        <f>IF(ISNUMBER(M135), (M135 - $B135) / $B135, "")</f>
        <v>-0.13793103448275862</v>
      </c>
      <c r="O135" s="16">
        <f>IF(ISNUMBER(M135), $B145 * N135, "")</f>
        <v>-13793.103448275862</v>
      </c>
      <c r="Q135" s="287"/>
      <c r="R135" s="288"/>
      <c r="S135" s="289"/>
    </row>
    <row r="136" spans="1:19" ht="17.25" thickBot="1">
      <c r="A136" s="125" t="s">
        <v>240</v>
      </c>
      <c r="B136" s="126">
        <v>72.599999999999994</v>
      </c>
      <c r="C136" s="77">
        <v>-2.8112449800000001E-2</v>
      </c>
      <c r="D136" s="15">
        <v>68.8</v>
      </c>
      <c r="E136" s="32">
        <f t="shared" ref="E136:E139" si="70">IF(ISNUMBER(D136), (D136 - $B136) / $B136, "")</f>
        <v>-5.2341597796143217E-2</v>
      </c>
      <c r="F136" s="18">
        <f>IF(ISNUMBER(D136), $B145 * E136, "")</f>
        <v>-5234.1597796143215</v>
      </c>
      <c r="G136" s="31">
        <v>66.3</v>
      </c>
      <c r="H136" s="32">
        <f t="shared" ref="H136:H139" si="71">IF(ISNUMBER(G136), (G136 - $B136) / $B136, "")</f>
        <v>-8.6776859504132192E-2</v>
      </c>
      <c r="I136" s="101">
        <f>IF(ISNUMBER(G136), $B145 * H136, "")</f>
        <v>-8677.685950413219</v>
      </c>
      <c r="J136" s="15">
        <v>63.5</v>
      </c>
      <c r="K136" s="32">
        <f t="shared" ref="K136:K139" si="72">IF(ISNUMBER(J136), (J136 - $B136) / $B136, "")</f>
        <v>-0.12534435261707982</v>
      </c>
      <c r="L136" s="18">
        <f>IF(ISNUMBER(J136), $B145 * K136, "")</f>
        <v>-12534.435261707982</v>
      </c>
      <c r="M136" s="31">
        <v>64.2</v>
      </c>
      <c r="N136" s="32">
        <f t="shared" ref="N136:N139" si="73">IF(ISNUMBER(M136), (M136 - $B136) / $B136, "")</f>
        <v>-0.11570247933884287</v>
      </c>
      <c r="O136" s="18">
        <f>IF(ISNUMBER(M136), $B145 * N136, "")</f>
        <v>-11570.247933884286</v>
      </c>
      <c r="Q136" s="290"/>
      <c r="R136" s="291"/>
      <c r="S136" s="292"/>
    </row>
    <row r="137" spans="1:19" ht="17.25" thickBot="1">
      <c r="A137" s="125" t="s">
        <v>188</v>
      </c>
      <c r="B137" s="126">
        <v>15.5</v>
      </c>
      <c r="C137" s="77">
        <v>-3.125E-2</v>
      </c>
      <c r="D137" s="15">
        <v>14.4</v>
      </c>
      <c r="E137" s="32">
        <f t="shared" si="70"/>
        <v>-7.0967741935483844E-2</v>
      </c>
      <c r="F137" s="18">
        <f>IF(ISNUMBER(D137), $B145 * E137, "")</f>
        <v>-7096.7741935483846</v>
      </c>
      <c r="G137" s="31">
        <v>13.8</v>
      </c>
      <c r="H137" s="32">
        <f t="shared" si="71"/>
        <v>-0.10967741935483867</v>
      </c>
      <c r="I137" s="101">
        <f>IF(ISNUMBER(G137), $B145 * H137, "")</f>
        <v>-10967.741935483868</v>
      </c>
      <c r="J137" s="15">
        <v>13.3</v>
      </c>
      <c r="K137" s="32">
        <f t="shared" si="72"/>
        <v>-0.14193548387096769</v>
      </c>
      <c r="L137" s="18">
        <f>IF(ISNUMBER(J137), $B145 * K137, "")</f>
        <v>-14193.548387096769</v>
      </c>
      <c r="M137" s="31">
        <v>13.4</v>
      </c>
      <c r="N137" s="32">
        <f t="shared" si="73"/>
        <v>-0.13548387096774192</v>
      </c>
      <c r="O137" s="18">
        <f>IF(ISNUMBER(M137), $B145 * N137, "")</f>
        <v>-13548.387096774191</v>
      </c>
      <c r="Q137" s="275"/>
      <c r="R137" s="275"/>
      <c r="S137" s="275"/>
    </row>
    <row r="138" spans="1:19" ht="17.25" thickBot="1">
      <c r="A138" s="125" t="s">
        <v>65</v>
      </c>
      <c r="B138" s="126">
        <v>82.3</v>
      </c>
      <c r="C138" s="77">
        <v>-3.1764705900000002E-2</v>
      </c>
      <c r="D138" s="15">
        <v>77.2</v>
      </c>
      <c r="E138" s="32">
        <f t="shared" si="70"/>
        <v>-6.1968408262454366E-2</v>
      </c>
      <c r="F138" s="18">
        <f>IF(ISNUMBER(D138), $B145 * E138, "")</f>
        <v>-6196.8408262454368</v>
      </c>
      <c r="G138" s="31">
        <v>74.599999999999994</v>
      </c>
      <c r="H138" s="32">
        <f t="shared" si="71"/>
        <v>-9.3560145808019482E-2</v>
      </c>
      <c r="I138" s="101">
        <f>IF(ISNUMBER(G138), $B145 * H138, "")</f>
        <v>-9356.0145808019479</v>
      </c>
      <c r="J138" s="15">
        <v>71.5</v>
      </c>
      <c r="K138" s="32">
        <f t="shared" si="72"/>
        <v>-0.13122721749696231</v>
      </c>
      <c r="L138" s="18">
        <f>IF(ISNUMBER(J138), $B145 * K138, "")</f>
        <v>-13122.721749696231</v>
      </c>
      <c r="M138" s="31">
        <v>72.5</v>
      </c>
      <c r="N138" s="32">
        <f t="shared" si="73"/>
        <v>-0.11907654921020654</v>
      </c>
      <c r="O138" s="18">
        <f>IF(ISNUMBER(M138), $B145 * N138, "")</f>
        <v>-11907.654921020654</v>
      </c>
      <c r="Q138" s="270"/>
      <c r="R138" s="270"/>
      <c r="S138" s="270"/>
    </row>
    <row r="139" spans="1:19" ht="17.25" thickBot="1">
      <c r="A139" s="127" t="s">
        <v>122</v>
      </c>
      <c r="B139" s="128">
        <v>41.2</v>
      </c>
      <c r="C139" s="78">
        <v>-3.2863849799999997E-2</v>
      </c>
      <c r="D139" s="20">
        <v>38.6</v>
      </c>
      <c r="E139" s="21">
        <f t="shared" si="70"/>
        <v>-6.3106796116504882E-2</v>
      </c>
      <c r="F139" s="22">
        <f>IF(ISNUMBER(D139), $B145 * E139, "")</f>
        <v>-6310.6796116504884</v>
      </c>
      <c r="G139" s="30">
        <v>37.200000000000003</v>
      </c>
      <c r="H139" s="21">
        <f t="shared" si="71"/>
        <v>-9.7087378640776698E-2</v>
      </c>
      <c r="I139" s="105">
        <f>IF(ISNUMBER(G139), $B145 * H139, "")</f>
        <v>-9708.7378640776697</v>
      </c>
      <c r="J139" s="20">
        <v>36.299999999999997</v>
      </c>
      <c r="K139" s="21">
        <f t="shared" si="72"/>
        <v>-0.11893203883495158</v>
      </c>
      <c r="L139" s="22">
        <f>IF(ISNUMBER(J139), $B145 * K139, "")</f>
        <v>-11893.203883495158</v>
      </c>
      <c r="M139" s="30">
        <v>36</v>
      </c>
      <c r="N139" s="21">
        <f t="shared" si="73"/>
        <v>-0.12621359223300976</v>
      </c>
      <c r="O139" s="22">
        <f>IF(ISNUMBER(M139), $B145 * N139, "")</f>
        <v>-12621.359223300977</v>
      </c>
      <c r="Q139" s="270"/>
      <c r="R139" s="270"/>
      <c r="S139" s="270"/>
    </row>
    <row r="140" spans="1:19" ht="17.25" thickBot="1">
      <c r="A140" s="125" t="s">
        <v>148</v>
      </c>
      <c r="B140" s="129">
        <v>22.4</v>
      </c>
      <c r="C140" s="80">
        <v>-3.4482758600000003E-2</v>
      </c>
      <c r="D140" s="106">
        <v>21.2</v>
      </c>
      <c r="E140" s="107">
        <f>IF(ISNUMBER(D140), (D140 - $B140) / $B140, "")</f>
        <v>-5.3571428571428541E-2</v>
      </c>
      <c r="F140" s="108">
        <f>IF(ISNUMBER(D140), $B145 * E140, "")</f>
        <v>-5357.1428571428542</v>
      </c>
      <c r="G140" s="109">
        <v>20.399999999999999</v>
      </c>
      <c r="H140" s="107">
        <f>IF(ISNUMBER(G140), (G140 - $B140) / $B140, "")</f>
        <v>-8.9285714285714288E-2</v>
      </c>
      <c r="I140" s="110">
        <f>IF(ISNUMBER(G140), $B145 * H140, "")</f>
        <v>-8928.5714285714294</v>
      </c>
      <c r="J140" s="106">
        <v>19.899999999999999</v>
      </c>
      <c r="K140" s="107">
        <f>IF(ISNUMBER(J140), (J140 - $B140) / $B140, "")</f>
        <v>-0.11160714285714286</v>
      </c>
      <c r="L140" s="108">
        <f>IF(ISNUMBER(J140), $B145 * K140, "")</f>
        <v>-11160.714285714286</v>
      </c>
      <c r="M140" s="109">
        <v>20</v>
      </c>
      <c r="N140" s="107">
        <f>IF(ISNUMBER(M140), (M140 - $B140) / $B140, "")</f>
        <v>-0.10714285714285708</v>
      </c>
      <c r="O140" s="108">
        <f>IF(ISNUMBER(M140), $B145 * N140, "")</f>
        <v>-10714.285714285708</v>
      </c>
      <c r="Q140" s="275"/>
      <c r="R140" s="275"/>
      <c r="S140" s="27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-5.868175673954109E-2</v>
      </c>
      <c r="F145" s="28">
        <f>SUM(F125:F144)</f>
        <v>-93890.810783265755</v>
      </c>
      <c r="G145" s="26" t="s">
        <v>271</v>
      </c>
      <c r="H145" s="27">
        <f>IF(COUNT(H125:H144), SUM(H125:H144) / COUNT(H125:H144), 0)</f>
        <v>-9.4400385385052618E-2</v>
      </c>
      <c r="I145" s="28">
        <f>SUM(I125:I144)</f>
        <v>-151040.61661608421</v>
      </c>
      <c r="J145" s="26" t="s">
        <v>271</v>
      </c>
      <c r="K145" s="27">
        <f>IF(COUNT(K125:K144), SUM(K125:K144) / COUNT(K125:K144), 0)</f>
        <v>-0.12337298111553925</v>
      </c>
      <c r="L145" s="28">
        <f>SUM(L125:L144)</f>
        <v>-197396.76978486284</v>
      </c>
      <c r="M145" s="26" t="s">
        <v>271</v>
      </c>
      <c r="N145" s="27">
        <f>IF(COUNT(N125:N144), SUM(N125:N144) / COUNT(N125:N144), 0)</f>
        <v>-0.1154232727950527</v>
      </c>
      <c r="O145" s="28">
        <f>SUM(O125:O144)</f>
        <v>-184677.2364720843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33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2021-09-20(월) 오전 00:00</v>
      </c>
      <c r="C150" s="313"/>
      <c r="D150" s="272" t="str">
        <f>TEXT($G$1, "[$-ko-KR]yyyy-mm-dd(ddd) ") &amp; "오후 14:00"</f>
        <v>2021-09-20(월) 오후 14:00</v>
      </c>
      <c r="E150" s="273"/>
      <c r="F150" s="274"/>
      <c r="G150" s="272" t="str">
        <f>TEXT($G$1, "[$-ko-KR]yyyy-mm-dd(ddd) ") &amp; "오후 19:00"</f>
        <v>2021-09-20(월) 오후 19:00</v>
      </c>
      <c r="H150" s="273"/>
      <c r="I150" s="274"/>
      <c r="J150" s="272" t="str">
        <f>TEXT($G$1, "[$-ko-KR]yyyy-mm-dd(ddd) ") &amp; "오후 21:00"</f>
        <v>2021-09-20(월) 오후 21:00</v>
      </c>
      <c r="K150" s="273"/>
      <c r="L150" s="274"/>
      <c r="M150" s="272" t="str">
        <f>TEXT($G$1+1, "[$-ko-KR]yyyy-mm-dd(ddd) ") &amp; "오전 00:00"</f>
        <v>2021-09-21(화)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4" t="s">
        <v>58</v>
      </c>
      <c r="H151" s="235" t="s">
        <v>268</v>
      </c>
      <c r="I151" s="23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114</v>
      </c>
      <c r="B152" s="124">
        <v>920</v>
      </c>
      <c r="C152" s="76">
        <v>-2.6455026499999999E-2</v>
      </c>
      <c r="D152" s="13">
        <v>875</v>
      </c>
      <c r="E152" s="14">
        <f>IF(ISNUMBER(D152), (D152 - $B152) / $B152, "")</f>
        <v>-4.8913043478260872E-2</v>
      </c>
      <c r="F152" s="16">
        <f>IF(ISNUMBER(D152), $B172 * E152, "")</f>
        <v>-4891.304347826087</v>
      </c>
      <c r="G152" s="29">
        <v>855</v>
      </c>
      <c r="H152" s="14">
        <f>IF(ISNUMBER(G152), (G152 - $B152) / $B152, "")</f>
        <v>-7.0652173913043473E-2</v>
      </c>
      <c r="I152" s="100">
        <f>IF(ISNUMBER(G152), $B172 * H152, "")</f>
        <v>-7065.2173913043471</v>
      </c>
      <c r="J152" s="13">
        <v>823</v>
      </c>
      <c r="K152" s="14">
        <f>IF(ISNUMBER(J152), (J152 - $B152) / $B152, "")</f>
        <v>-0.10543478260869565</v>
      </c>
      <c r="L152" s="16">
        <f>IF(ISNUMBER(J152), $B172 * K152, "")</f>
        <v>-10543.478260869566</v>
      </c>
      <c r="M152" s="29">
        <v>821</v>
      </c>
      <c r="N152" s="14">
        <f>IF(ISNUMBER(M152), (M152 - $B152) / $B152, "")</f>
        <v>-0.10760869565217392</v>
      </c>
      <c r="O152" s="16">
        <f>IF(ISNUMBER(M152), $B172 * N152, "")</f>
        <v>-10760.869565217392</v>
      </c>
      <c r="Q152" s="270"/>
      <c r="R152" s="270"/>
      <c r="S152" s="270"/>
    </row>
    <row r="153" spans="1:19" ht="17.25" thickBot="1">
      <c r="A153" s="125" t="s">
        <v>250</v>
      </c>
      <c r="B153" s="126">
        <v>106</v>
      </c>
      <c r="C153" s="77">
        <v>-2.7522935799999999E-2</v>
      </c>
      <c r="D153" s="15">
        <v>99.2</v>
      </c>
      <c r="E153" s="32">
        <f t="shared" ref="E153:E156" si="78">IF(ISNUMBER(D153), (D153 - $B153) / $B153, "")</f>
        <v>-6.4150943396226387E-2</v>
      </c>
      <c r="F153" s="18">
        <f>IF(ISNUMBER(D153), $B172 * E153, "")</f>
        <v>-6415.0943396226385</v>
      </c>
      <c r="G153" s="31">
        <v>97.2</v>
      </c>
      <c r="H153" s="32">
        <f t="shared" ref="H153:H156" si="79">IF(ISNUMBER(G153), (G153 - $B153) / $B153, "")</f>
        <v>-8.301886792452827E-2</v>
      </c>
      <c r="I153" s="101">
        <f>IF(ISNUMBER(G153), $B172 * H153, "")</f>
        <v>-8301.8867924528276</v>
      </c>
      <c r="J153" s="15">
        <v>94.3</v>
      </c>
      <c r="K153" s="32">
        <f t="shared" ref="K153:K156" si="80">IF(ISNUMBER(J153), (J153 - $B153) / $B153, "")</f>
        <v>-0.11037735849056607</v>
      </c>
      <c r="L153" s="18">
        <f>IF(ISNUMBER(J153), $B172 * K153, "")</f>
        <v>-11037.735849056608</v>
      </c>
      <c r="M153" s="31">
        <v>94.1</v>
      </c>
      <c r="N153" s="32">
        <f t="shared" ref="N153:N156" si="81">IF(ISNUMBER(M153), (M153 - $B153) / $B153, "")</f>
        <v>-0.11226415094339628</v>
      </c>
      <c r="O153" s="18">
        <f>IF(ISNUMBER(M153), $B172 * N153, "")</f>
        <v>-11226.415094339629</v>
      </c>
      <c r="Q153" s="270"/>
      <c r="R153" s="270"/>
      <c r="S153" s="270"/>
    </row>
    <row r="154" spans="1:19" ht="17.25" thickBot="1">
      <c r="A154" s="125" t="s">
        <v>242</v>
      </c>
      <c r="B154" s="126">
        <v>622</v>
      </c>
      <c r="C154" s="77">
        <v>-2.8125000000000001E-2</v>
      </c>
      <c r="D154" s="15">
        <v>632</v>
      </c>
      <c r="E154" s="32">
        <f t="shared" si="78"/>
        <v>1.607717041800643E-2</v>
      </c>
      <c r="F154" s="18">
        <f>IF(ISNUMBER(D154), $B172 * E154, "")</f>
        <v>1607.7170418006431</v>
      </c>
      <c r="G154" s="31">
        <v>626</v>
      </c>
      <c r="H154" s="32">
        <f t="shared" si="79"/>
        <v>6.4308681672025723E-3</v>
      </c>
      <c r="I154" s="101">
        <f>IF(ISNUMBER(G154), $B172 * H154, "")</f>
        <v>643.08681672025727</v>
      </c>
      <c r="J154" s="15">
        <v>616</v>
      </c>
      <c r="K154" s="32">
        <f t="shared" si="80"/>
        <v>-9.6463022508038593E-3</v>
      </c>
      <c r="L154" s="18">
        <f>IF(ISNUMBER(J154), $B172 * K154, "")</f>
        <v>-964.63022508038591</v>
      </c>
      <c r="M154" s="31">
        <v>626</v>
      </c>
      <c r="N154" s="32">
        <f t="shared" si="81"/>
        <v>6.4308681672025723E-3</v>
      </c>
      <c r="O154" s="18">
        <f>IF(ISNUMBER(M154), $B172 * N154, "")</f>
        <v>643.08681672025727</v>
      </c>
      <c r="Q154" s="275"/>
      <c r="R154" s="275"/>
      <c r="S154" s="275"/>
    </row>
    <row r="155" spans="1:19" ht="17.25" thickBot="1">
      <c r="A155" s="125" t="s">
        <v>232</v>
      </c>
      <c r="B155" s="126">
        <v>897</v>
      </c>
      <c r="C155" s="77">
        <v>-2.8169014100000001E-2</v>
      </c>
      <c r="D155" s="15">
        <v>840</v>
      </c>
      <c r="E155" s="32">
        <f t="shared" si="78"/>
        <v>-6.354515050167224E-2</v>
      </c>
      <c r="F155" s="18">
        <f>IF(ISNUMBER(D155), $B172 * E155, "")</f>
        <v>-6354.5150501672242</v>
      </c>
      <c r="G155" s="31">
        <v>812</v>
      </c>
      <c r="H155" s="32">
        <f t="shared" si="79"/>
        <v>-9.4760312151616496E-2</v>
      </c>
      <c r="I155" s="101">
        <f>IF(ISNUMBER(G155), $B172 * H155, "")</f>
        <v>-9476.031215161649</v>
      </c>
      <c r="J155" s="15">
        <v>774</v>
      </c>
      <c r="K155" s="32">
        <f t="shared" si="80"/>
        <v>-0.13712374581939799</v>
      </c>
      <c r="L155" s="18">
        <f>IF(ISNUMBER(J155), $B172 * K155, "")</f>
        <v>-13712.374581939799</v>
      </c>
      <c r="M155" s="31">
        <v>809</v>
      </c>
      <c r="N155" s="32">
        <f t="shared" si="81"/>
        <v>-9.8104793756967665E-2</v>
      </c>
      <c r="O155" s="18">
        <f>IF(ISNUMBER(M155), $B172 * N155, "")</f>
        <v>-9810.4793756967665</v>
      </c>
      <c r="Q155" s="275"/>
      <c r="R155" s="275"/>
      <c r="S155" s="275"/>
    </row>
    <row r="156" spans="1:19" ht="17.25" thickBot="1">
      <c r="A156" s="127" t="s">
        <v>174</v>
      </c>
      <c r="B156" s="128">
        <v>470</v>
      </c>
      <c r="C156" s="78">
        <v>-2.89256198E-2</v>
      </c>
      <c r="D156" s="20">
        <v>432</v>
      </c>
      <c r="E156" s="21">
        <f t="shared" si="78"/>
        <v>-8.085106382978724E-2</v>
      </c>
      <c r="F156" s="22">
        <f>IF(ISNUMBER(D156), $B172 * E156, "")</f>
        <v>-8085.1063829787236</v>
      </c>
      <c r="G156" s="30">
        <v>415</v>
      </c>
      <c r="H156" s="21">
        <f t="shared" si="79"/>
        <v>-0.11702127659574468</v>
      </c>
      <c r="I156" s="105">
        <f>IF(ISNUMBER(G156), $B172 * H156, "")</f>
        <v>-11702.127659574468</v>
      </c>
      <c r="J156" s="20">
        <v>402</v>
      </c>
      <c r="K156" s="21">
        <f t="shared" si="80"/>
        <v>-0.14468085106382977</v>
      </c>
      <c r="L156" s="22">
        <f>IF(ISNUMBER(J156), $B172 * K156, "")</f>
        <v>-14468.085106382978</v>
      </c>
      <c r="M156" s="30">
        <v>421</v>
      </c>
      <c r="N156" s="21">
        <f t="shared" si="81"/>
        <v>-0.10425531914893617</v>
      </c>
      <c r="O156" s="22">
        <f>IF(ISNUMBER(M156), $B172 * N156, "")</f>
        <v>-10425.531914893616</v>
      </c>
      <c r="Q156" s="275"/>
      <c r="R156" s="275"/>
      <c r="S156" s="275"/>
    </row>
    <row r="157" spans="1:19" ht="17.25" thickBot="1">
      <c r="A157" s="125" t="s">
        <v>130</v>
      </c>
      <c r="B157" s="129">
        <v>163</v>
      </c>
      <c r="C157" s="80">
        <v>-2.9761904799999999E-2</v>
      </c>
      <c r="D157" s="106">
        <v>153</v>
      </c>
      <c r="E157" s="107">
        <f>IF(ISNUMBER(D157), (D157 - $B157) / $B157, "")</f>
        <v>-6.1349693251533742E-2</v>
      </c>
      <c r="F157" s="108">
        <f>IF(ISNUMBER(D157), $B172 * E157, "")</f>
        <v>-6134.9693251533745</v>
      </c>
      <c r="G157" s="109">
        <v>147</v>
      </c>
      <c r="H157" s="107">
        <f>IF(ISNUMBER(G157), (G157 - $B157) / $B157, "")</f>
        <v>-9.815950920245399E-2</v>
      </c>
      <c r="I157" s="110">
        <f>IF(ISNUMBER(G157), $B172 * H157, "")</f>
        <v>-9815.9509202453992</v>
      </c>
      <c r="J157" s="106">
        <v>144</v>
      </c>
      <c r="K157" s="107">
        <f>IF(ISNUMBER(J157), (J157 - $B157) / $B157, "")</f>
        <v>-0.1165644171779141</v>
      </c>
      <c r="L157" s="108">
        <f>IF(ISNUMBER(J157), $B172 * K157, "")</f>
        <v>-11656.441717791411</v>
      </c>
      <c r="M157" s="109">
        <v>147</v>
      </c>
      <c r="N157" s="107">
        <f>IF(ISNUMBER(M157), (M157 - $B157) / $B157, "")</f>
        <v>-9.815950920245399E-2</v>
      </c>
      <c r="O157" s="108">
        <f>IF(ISNUMBER(M157), $B172 * N157, "")</f>
        <v>-9815.9509202453992</v>
      </c>
      <c r="Q157" s="275"/>
      <c r="R157" s="275"/>
      <c r="S157" s="275"/>
    </row>
    <row r="158" spans="1:19" ht="17.25" thickBot="1">
      <c r="A158" s="125" t="s">
        <v>194</v>
      </c>
      <c r="B158" s="126">
        <v>128</v>
      </c>
      <c r="C158" s="77">
        <v>-3.0303030299999999E-2</v>
      </c>
      <c r="D158" s="15">
        <v>123</v>
      </c>
      <c r="E158" s="32">
        <f t="shared" ref="E158:E161" si="82">IF(ISNUMBER(D158), (D158 - $B158) / $B158, "")</f>
        <v>-3.90625E-2</v>
      </c>
      <c r="F158" s="18">
        <f>IF(ISNUMBER(D158), $B172 * E158, "")</f>
        <v>-3906.25</v>
      </c>
      <c r="G158" s="31">
        <v>118</v>
      </c>
      <c r="H158" s="32">
        <f t="shared" ref="H158:H161" si="83">IF(ISNUMBER(G158), (G158 - $B158) / $B158, "")</f>
        <v>-7.8125E-2</v>
      </c>
      <c r="I158" s="101">
        <f>IF(ISNUMBER(G158), $B172 * H158, "")</f>
        <v>-7812.5</v>
      </c>
      <c r="J158" s="15">
        <v>114</v>
      </c>
      <c r="K158" s="32">
        <f t="shared" ref="K158:K161" si="84">IF(ISNUMBER(J158), (J158 - $B158) / $B158, "")</f>
        <v>-0.109375</v>
      </c>
      <c r="L158" s="18">
        <f>IF(ISNUMBER(J158), $B172 * K158, "")</f>
        <v>-10937.5</v>
      </c>
      <c r="M158" s="31">
        <v>113</v>
      </c>
      <c r="N158" s="32">
        <f t="shared" ref="N158:N161" si="85">IF(ISNUMBER(M158), (M158 - $B158) / $B158, "")</f>
        <v>-0.1171875</v>
      </c>
      <c r="O158" s="18">
        <f>IF(ISNUMBER(M158), $B172 * N158, "")</f>
        <v>-11718.75</v>
      </c>
      <c r="Q158" s="275"/>
      <c r="R158" s="275"/>
      <c r="S158" s="275"/>
    </row>
    <row r="159" spans="1:19" ht="17.25" thickBot="1">
      <c r="A159" s="125" t="s">
        <v>236</v>
      </c>
      <c r="B159" s="126">
        <v>743</v>
      </c>
      <c r="C159" s="77">
        <v>-3.25520833E-2</v>
      </c>
      <c r="D159" s="15">
        <v>711</v>
      </c>
      <c r="E159" s="32">
        <f t="shared" si="82"/>
        <v>-4.306864064602961E-2</v>
      </c>
      <c r="F159" s="18">
        <f>IF(ISNUMBER(D159), $B172 * E159, "")</f>
        <v>-4306.8640646029608</v>
      </c>
      <c r="G159" s="31">
        <v>677</v>
      </c>
      <c r="H159" s="32">
        <f t="shared" si="83"/>
        <v>-8.8829071332436074E-2</v>
      </c>
      <c r="I159" s="101">
        <f>IF(ISNUMBER(G159), $B172 * H159, "")</f>
        <v>-8882.9071332436069</v>
      </c>
      <c r="J159" s="15">
        <v>648</v>
      </c>
      <c r="K159" s="32">
        <f t="shared" si="84"/>
        <v>-0.12786002691790041</v>
      </c>
      <c r="L159" s="18">
        <f>IF(ISNUMBER(J159), $B172 * K159, "")</f>
        <v>-12786.002691790041</v>
      </c>
      <c r="M159" s="31">
        <v>659</v>
      </c>
      <c r="N159" s="32">
        <f t="shared" si="85"/>
        <v>-0.11305518169582772</v>
      </c>
      <c r="O159" s="18">
        <f>IF(ISNUMBER(M159), $B172 * N159, "")</f>
        <v>-11305.518169582772</v>
      </c>
      <c r="Q159" s="275"/>
      <c r="R159" s="275"/>
      <c r="S159" s="275"/>
    </row>
    <row r="160" spans="1:19" ht="17.25" thickBot="1">
      <c r="A160" s="125" t="s">
        <v>230</v>
      </c>
      <c r="B160" s="126">
        <v>337</v>
      </c>
      <c r="C160" s="77">
        <v>-3.4383954199999997E-2</v>
      </c>
      <c r="D160" s="15">
        <v>315</v>
      </c>
      <c r="E160" s="32">
        <f t="shared" si="82"/>
        <v>-6.5281899109792291E-2</v>
      </c>
      <c r="F160" s="18">
        <f>IF(ISNUMBER(D160), $B172 * E160, "")</f>
        <v>-6528.1899109792294</v>
      </c>
      <c r="G160" s="31">
        <v>308</v>
      </c>
      <c r="H160" s="32">
        <f t="shared" si="83"/>
        <v>-8.6053412462908013E-2</v>
      </c>
      <c r="I160" s="101">
        <f>IF(ISNUMBER(G160), $B172 * H160, "")</f>
        <v>-8605.3412462908018</v>
      </c>
      <c r="J160" s="15">
        <v>293</v>
      </c>
      <c r="K160" s="32">
        <f t="shared" si="84"/>
        <v>-0.13056379821958458</v>
      </c>
      <c r="L160" s="18">
        <f>IF(ISNUMBER(J160), $B172 * K160, "")</f>
        <v>-13056.379821958459</v>
      </c>
      <c r="M160" s="31">
        <v>292</v>
      </c>
      <c r="N160" s="32">
        <f t="shared" si="85"/>
        <v>-0.13353115727002968</v>
      </c>
      <c r="O160" s="18">
        <f>IF(ISNUMBER(M160), $B172 * N160, "")</f>
        <v>-13353.115727002967</v>
      </c>
      <c r="Q160" s="33"/>
      <c r="R160" s="33"/>
    </row>
    <row r="161" spans="1:19" ht="17.25" thickBot="1">
      <c r="A161" s="130" t="s">
        <v>118</v>
      </c>
      <c r="B161" s="131">
        <v>212</v>
      </c>
      <c r="C161" s="79">
        <v>-3.6363636400000003E-2</v>
      </c>
      <c r="D161" s="24">
        <v>212</v>
      </c>
      <c r="E161" s="25">
        <f t="shared" si="82"/>
        <v>0</v>
      </c>
      <c r="F161" s="104">
        <f>IF(ISNUMBER(D161), $B172 * E161, "")</f>
        <v>0</v>
      </c>
      <c r="G161" s="102">
        <v>200</v>
      </c>
      <c r="H161" s="25">
        <f t="shared" si="83"/>
        <v>-5.6603773584905662E-2</v>
      </c>
      <c r="I161" s="103">
        <f>IF(ISNUMBER(G161), $B172 * H161, "")</f>
        <v>-5660.3773584905666</v>
      </c>
      <c r="J161" s="24">
        <v>189</v>
      </c>
      <c r="K161" s="25">
        <f t="shared" si="84"/>
        <v>-0.10849056603773585</v>
      </c>
      <c r="L161" s="104">
        <f>IF(ISNUMBER(J161), $B172 * K161, "")</f>
        <v>-10849.056603773586</v>
      </c>
      <c r="M161" s="102">
        <v>195</v>
      </c>
      <c r="N161" s="25">
        <f t="shared" si="85"/>
        <v>-8.0188679245283015E-2</v>
      </c>
      <c r="O161" s="104">
        <f>IF(ISNUMBER(M161), $B172 * N161, "")</f>
        <v>-8018.867924528301</v>
      </c>
      <c r="Q161" s="284"/>
      <c r="R161" s="285"/>
      <c r="S161" s="286"/>
    </row>
    <row r="162" spans="1:19">
      <c r="A162" s="123" t="s">
        <v>206</v>
      </c>
      <c r="B162" s="124">
        <v>834</v>
      </c>
      <c r="C162" s="76">
        <v>-3.8062283699999998E-2</v>
      </c>
      <c r="D162" s="13">
        <v>842</v>
      </c>
      <c r="E162" s="14">
        <f>IF(ISNUMBER(D162), (D162 - $B162) / $B162, "")</f>
        <v>9.5923261390887284E-3</v>
      </c>
      <c r="F162" s="16">
        <f>IF(ISNUMBER(D162), $B172 * E162, "")</f>
        <v>959.23261390887285</v>
      </c>
      <c r="G162" s="29">
        <v>790</v>
      </c>
      <c r="H162" s="14">
        <f>IF(ISNUMBER(G162), (G162 - $B162) / $B162, "")</f>
        <v>-5.2757793764988008E-2</v>
      </c>
      <c r="I162" s="100">
        <f>IF(ISNUMBER(G162), $B172 * H162, "")</f>
        <v>-5275.779376498801</v>
      </c>
      <c r="J162" s="13">
        <v>730</v>
      </c>
      <c r="K162" s="14">
        <f>IF(ISNUMBER(J162), (J162 - $B162) / $B162, "")</f>
        <v>-0.12470023980815348</v>
      </c>
      <c r="L162" s="16">
        <f>IF(ISNUMBER(J162), $B172 * K162, "")</f>
        <v>-12470.023980815347</v>
      </c>
      <c r="M162" s="29">
        <v>803</v>
      </c>
      <c r="N162" s="14">
        <f>IF(ISNUMBER(M162), (M162 - $B162) / $B162, "")</f>
        <v>-3.7170263788968823E-2</v>
      </c>
      <c r="O162" s="16">
        <f>IF(ISNUMBER(M162), $B172 * N162, "")</f>
        <v>-3717.0263788968823</v>
      </c>
      <c r="Q162" s="287"/>
      <c r="R162" s="288"/>
      <c r="S162" s="289"/>
    </row>
    <row r="163" spans="1:19" ht="17.25" thickBot="1">
      <c r="A163" s="125" t="s">
        <v>220</v>
      </c>
      <c r="B163" s="126">
        <v>251</v>
      </c>
      <c r="C163" s="77">
        <v>-3.8314176200000001E-2</v>
      </c>
      <c r="D163" s="15">
        <v>233</v>
      </c>
      <c r="E163" s="32">
        <f t="shared" ref="E163:E166" si="86">IF(ISNUMBER(D163), (D163 - $B163) / $B163, "")</f>
        <v>-7.1713147410358571E-2</v>
      </c>
      <c r="F163" s="18">
        <f>IF(ISNUMBER(D163), $B172 * E163, "")</f>
        <v>-7171.314741035857</v>
      </c>
      <c r="G163" s="31">
        <v>224</v>
      </c>
      <c r="H163" s="32">
        <f t="shared" ref="H163:H166" si="87">IF(ISNUMBER(G163), (G163 - $B163) / $B163, "")</f>
        <v>-0.10756972111553785</v>
      </c>
      <c r="I163" s="101">
        <f>IF(ISNUMBER(G163), $B172 * H163, "")</f>
        <v>-10756.972111553785</v>
      </c>
      <c r="J163" s="15">
        <v>219</v>
      </c>
      <c r="K163" s="32">
        <f t="shared" ref="K163:K166" si="88">IF(ISNUMBER(J163), (J163 - $B163) / $B163, "")</f>
        <v>-0.12749003984063745</v>
      </c>
      <c r="L163" s="18">
        <f>IF(ISNUMBER(J163), $B172 * K163, "")</f>
        <v>-12749.003984063746</v>
      </c>
      <c r="M163" s="31">
        <v>223</v>
      </c>
      <c r="N163" s="32">
        <f t="shared" ref="N163:N166" si="89">IF(ISNUMBER(M163), (M163 - $B163) / $B163, "")</f>
        <v>-0.11155378486055777</v>
      </c>
      <c r="O163" s="18">
        <f>IF(ISNUMBER(M163), $B172 * N163, "")</f>
        <v>-11155.378486055777</v>
      </c>
      <c r="Q163" s="290"/>
      <c r="R163" s="291"/>
      <c r="S163" s="292"/>
    </row>
    <row r="164" spans="1:19" ht="17.25" thickBot="1">
      <c r="A164" s="125" t="s">
        <v>166</v>
      </c>
      <c r="B164" s="126">
        <v>234</v>
      </c>
      <c r="C164" s="77">
        <v>-4.09836066E-2</v>
      </c>
      <c r="D164" s="15">
        <v>222</v>
      </c>
      <c r="E164" s="32">
        <f t="shared" si="86"/>
        <v>-5.128205128205128E-2</v>
      </c>
      <c r="F164" s="18">
        <f>IF(ISNUMBER(D164), $B172 * E164, "")</f>
        <v>-5128.2051282051279</v>
      </c>
      <c r="G164" s="31">
        <v>212</v>
      </c>
      <c r="H164" s="32">
        <f t="shared" si="87"/>
        <v>-9.4017094017094016E-2</v>
      </c>
      <c r="I164" s="101">
        <f>IF(ISNUMBER(G164), $B172 * H164, "")</f>
        <v>-9401.7094017094023</v>
      </c>
      <c r="J164" s="15">
        <v>206</v>
      </c>
      <c r="K164" s="32">
        <f t="shared" si="88"/>
        <v>-0.11965811965811966</v>
      </c>
      <c r="L164" s="18">
        <f>IF(ISNUMBER(J164), $B172 * K164, "")</f>
        <v>-11965.811965811967</v>
      </c>
      <c r="M164" s="31">
        <v>208</v>
      </c>
      <c r="N164" s="32">
        <f t="shared" si="89"/>
        <v>-0.1111111111111111</v>
      </c>
      <c r="O164" s="18">
        <f>IF(ISNUMBER(M164), $B172 * N164, "")</f>
        <v>-11111.111111111111</v>
      </c>
      <c r="Q164" s="275"/>
      <c r="R164" s="275"/>
      <c r="S164" s="275"/>
    </row>
    <row r="165" spans="1:19" ht="17.25" thickBot="1">
      <c r="A165" s="125" t="s">
        <v>124</v>
      </c>
      <c r="B165" s="126">
        <v>626</v>
      </c>
      <c r="C165" s="77">
        <v>-4.2813455700000003E-2</v>
      </c>
      <c r="D165" s="15">
        <v>577</v>
      </c>
      <c r="E165" s="32">
        <f t="shared" si="86"/>
        <v>-7.8274760383386585E-2</v>
      </c>
      <c r="F165" s="18">
        <f>IF(ISNUMBER(D165), $B172 * E165, "")</f>
        <v>-7827.4760383386583</v>
      </c>
      <c r="G165" s="31">
        <v>555</v>
      </c>
      <c r="H165" s="32">
        <f t="shared" si="87"/>
        <v>-0.1134185303514377</v>
      </c>
      <c r="I165" s="101">
        <f>IF(ISNUMBER(G165), $B172 * H165, "")</f>
        <v>-11341.853035143769</v>
      </c>
      <c r="J165" s="15">
        <v>537</v>
      </c>
      <c r="K165" s="32">
        <f t="shared" si="88"/>
        <v>-0.14217252396166133</v>
      </c>
      <c r="L165" s="18">
        <f>IF(ISNUMBER(J165), $B172 * K165, "")</f>
        <v>-14217.252396166134</v>
      </c>
      <c r="M165" s="31">
        <v>549</v>
      </c>
      <c r="N165" s="32">
        <f t="shared" si="89"/>
        <v>-0.12300319488817892</v>
      </c>
      <c r="O165" s="18">
        <f>IF(ISNUMBER(M165), $B172 * N165, "")</f>
        <v>-12300.319488817891</v>
      </c>
      <c r="Q165" s="270"/>
      <c r="R165" s="270"/>
      <c r="S165" s="270"/>
    </row>
    <row r="166" spans="1:19" ht="17.25" thickBot="1">
      <c r="A166" s="127" t="s">
        <v>200</v>
      </c>
      <c r="B166" s="128">
        <v>220</v>
      </c>
      <c r="C166" s="78">
        <v>-4.3478260900000003E-2</v>
      </c>
      <c r="D166" s="20">
        <v>205</v>
      </c>
      <c r="E166" s="21">
        <f t="shared" si="86"/>
        <v>-6.8181818181818177E-2</v>
      </c>
      <c r="F166" s="22">
        <f>IF(ISNUMBER(D166), $B172 * E166, "")</f>
        <v>-6818.181818181818</v>
      </c>
      <c r="G166" s="30">
        <v>196</v>
      </c>
      <c r="H166" s="21">
        <f t="shared" si="87"/>
        <v>-0.10909090909090909</v>
      </c>
      <c r="I166" s="105">
        <f>IF(ISNUMBER(G166), $B172 * H166, "")</f>
        <v>-10909.090909090908</v>
      </c>
      <c r="J166" s="20">
        <v>188</v>
      </c>
      <c r="K166" s="21">
        <f t="shared" si="88"/>
        <v>-0.14545454545454545</v>
      </c>
      <c r="L166" s="22">
        <f>IF(ISNUMBER(J166), $B172 * K166, "")</f>
        <v>-14545.454545454544</v>
      </c>
      <c r="M166" s="30">
        <v>191</v>
      </c>
      <c r="N166" s="21">
        <f t="shared" si="89"/>
        <v>-0.13181818181818181</v>
      </c>
      <c r="O166" s="22">
        <f>IF(ISNUMBER(M166), $B172 * N166, "")</f>
        <v>-13181.81818181818</v>
      </c>
      <c r="Q166" s="270"/>
      <c r="R166" s="270"/>
      <c r="S166" s="270"/>
    </row>
    <row r="167" spans="1:19" ht="17.25" thickBot="1">
      <c r="A167" s="125" t="s">
        <v>222</v>
      </c>
      <c r="B167" s="129">
        <v>195</v>
      </c>
      <c r="C167" s="80">
        <v>-4.4117647099999997E-2</v>
      </c>
      <c r="D167" s="106">
        <v>184</v>
      </c>
      <c r="E167" s="107">
        <f>IF(ISNUMBER(D167), (D167 - $B167) / $B167, "")</f>
        <v>-5.6410256410256411E-2</v>
      </c>
      <c r="F167" s="108">
        <f>IF(ISNUMBER(D167), $B172 * E167, "")</f>
        <v>-5641.0256410256407</v>
      </c>
      <c r="G167" s="109">
        <v>177</v>
      </c>
      <c r="H167" s="107">
        <f>IF(ISNUMBER(G167), (G167 - $B167) / $B167, "")</f>
        <v>-9.2307692307692313E-2</v>
      </c>
      <c r="I167" s="110">
        <f>IF(ISNUMBER(G167), $B172 * H167, "")</f>
        <v>-9230.7692307692305</v>
      </c>
      <c r="J167" s="106">
        <v>169</v>
      </c>
      <c r="K167" s="107">
        <f>IF(ISNUMBER(J167), (J167 - $B167) / $B167, "")</f>
        <v>-0.13333333333333333</v>
      </c>
      <c r="L167" s="108">
        <f>IF(ISNUMBER(J167), $B172 * K167, "")</f>
        <v>-13333.333333333334</v>
      </c>
      <c r="M167" s="109">
        <v>172</v>
      </c>
      <c r="N167" s="107">
        <f>IF(ISNUMBER(M167), (M167 - $B167) / $B167, "")</f>
        <v>-0.11794871794871795</v>
      </c>
      <c r="O167" s="108">
        <f>IF(ISNUMBER(M167), $B172 * N167, "")</f>
        <v>-11794.871794871795</v>
      </c>
      <c r="Q167" s="275"/>
      <c r="R167" s="275"/>
      <c r="S167" s="275"/>
    </row>
    <row r="168" spans="1:19" ht="17.25" thickBot="1">
      <c r="A168" s="125" t="s">
        <v>54</v>
      </c>
      <c r="B168" s="126">
        <v>496</v>
      </c>
      <c r="C168" s="77">
        <v>-4.7984644899999998E-2</v>
      </c>
      <c r="D168" s="15">
        <v>461</v>
      </c>
      <c r="E168" s="32">
        <f t="shared" ref="E168:E171" si="90">IF(ISNUMBER(D168), (D168 - $B168) / $B168, "")</f>
        <v>-7.0564516129032265E-2</v>
      </c>
      <c r="F168" s="18">
        <f>IF(ISNUMBER(D168), $B172 * E168, "")</f>
        <v>-7056.4516129032263</v>
      </c>
      <c r="G168" s="31">
        <v>442</v>
      </c>
      <c r="H168" s="32">
        <f t="shared" ref="H168:H171" si="91">IF(ISNUMBER(G168), (G168 - $B168) / $B168, "")</f>
        <v>-0.10887096774193548</v>
      </c>
      <c r="I168" s="101">
        <f>IF(ISNUMBER(G168), $B172 * H168, "")</f>
        <v>-10887.096774193549</v>
      </c>
      <c r="J168" s="15">
        <v>425</v>
      </c>
      <c r="K168" s="32">
        <f t="shared" ref="K168:K171" si="92">IF(ISNUMBER(J168), (J168 - $B168) / $B168, "")</f>
        <v>-0.14314516129032259</v>
      </c>
      <c r="L168" s="18">
        <f>IF(ISNUMBER(J168), $B172 * K168, "")</f>
        <v>-14314.516129032259</v>
      </c>
      <c r="M168" s="31">
        <v>444</v>
      </c>
      <c r="N168" s="32">
        <f t="shared" ref="N168:N171" si="93">IF(ISNUMBER(M168), (M168 - $B168) / $B168, "")</f>
        <v>-0.10483870967741936</v>
      </c>
      <c r="O168" s="18">
        <f>IF(ISNUMBER(M168), $B172 * N168, "")</f>
        <v>-10483.870967741936</v>
      </c>
      <c r="Q168" s="275"/>
      <c r="R168" s="275"/>
      <c r="S168" s="275"/>
    </row>
    <row r="169" spans="1:19" ht="17.25" thickBot="1">
      <c r="A169" s="125" t="s">
        <v>228</v>
      </c>
      <c r="B169" s="126">
        <v>949</v>
      </c>
      <c r="C169" s="77">
        <v>-5.5721393000000001E-2</v>
      </c>
      <c r="D169" s="15">
        <v>895</v>
      </c>
      <c r="E169" s="32">
        <f t="shared" si="90"/>
        <v>-5.6902002107481559E-2</v>
      </c>
      <c r="F169" s="18">
        <f>IF(ISNUMBER(D169), $B172 * E169, "")</f>
        <v>-5690.2002107481558</v>
      </c>
      <c r="G169" s="31">
        <v>863</v>
      </c>
      <c r="H169" s="32">
        <f t="shared" si="91"/>
        <v>-9.0621707060063228E-2</v>
      </c>
      <c r="I169" s="101">
        <f>IF(ISNUMBER(G169), $B172 * H169, "")</f>
        <v>-9062.1707060063236</v>
      </c>
      <c r="J169" s="15">
        <v>820</v>
      </c>
      <c r="K169" s="32">
        <f t="shared" si="92"/>
        <v>-0.13593256059009484</v>
      </c>
      <c r="L169" s="18">
        <f>IF(ISNUMBER(J169), $B172 * K169, "")</f>
        <v>-13593.256059009484</v>
      </c>
      <c r="M169" s="31">
        <v>874</v>
      </c>
      <c r="N169" s="32">
        <f t="shared" si="93"/>
        <v>-7.9030558482613283E-2</v>
      </c>
      <c r="O169" s="18">
        <f>IF(ISNUMBER(M169), $B172 * N169, "")</f>
        <v>-7903.0558482613287</v>
      </c>
      <c r="Q169" s="275"/>
      <c r="R169" s="275"/>
      <c r="S169" s="275"/>
    </row>
    <row r="170" spans="1:19">
      <c r="A170" s="125" t="s">
        <v>238</v>
      </c>
      <c r="B170" s="126">
        <v>149</v>
      </c>
      <c r="C170" s="77">
        <v>-5.6962025300000003E-2</v>
      </c>
      <c r="D170" s="15">
        <v>136</v>
      </c>
      <c r="E170" s="32">
        <f t="shared" si="90"/>
        <v>-8.7248322147651006E-2</v>
      </c>
      <c r="F170" s="18">
        <f>IF(ISNUMBER(D170), $B172 * E170, "")</f>
        <v>-8724.8322147650997</v>
      </c>
      <c r="G170" s="31">
        <v>131</v>
      </c>
      <c r="H170" s="32">
        <f t="shared" si="91"/>
        <v>-0.12080536912751678</v>
      </c>
      <c r="I170" s="101">
        <f>IF(ISNUMBER(G170), $B172 * H170, "")</f>
        <v>-12080.536912751679</v>
      </c>
      <c r="J170" s="15">
        <v>127</v>
      </c>
      <c r="K170" s="32">
        <f t="shared" si="92"/>
        <v>-0.1476510067114094</v>
      </c>
      <c r="L170" s="18">
        <f>IF(ISNUMBER(J170), $B172 * K170, "")</f>
        <v>-14765.100671140941</v>
      </c>
      <c r="M170" s="31">
        <v>129</v>
      </c>
      <c r="N170" s="32">
        <f t="shared" si="93"/>
        <v>-0.13422818791946309</v>
      </c>
      <c r="O170" s="18">
        <f>IF(ISNUMBER(M170), $B172 * N170, "")</f>
        <v>-13422.818791946309</v>
      </c>
      <c r="Q170" s="297"/>
      <c r="R170" s="298"/>
      <c r="S170" s="299"/>
    </row>
    <row r="171" spans="1:19" ht="17.25" thickBot="1">
      <c r="A171" s="130" t="s">
        <v>164</v>
      </c>
      <c r="B171" s="131">
        <v>956</v>
      </c>
      <c r="C171" s="79">
        <v>-6.7317073199999994E-2</v>
      </c>
      <c r="D171" s="24">
        <v>899</v>
      </c>
      <c r="E171" s="25">
        <f t="shared" si="90"/>
        <v>-5.9623430962343099E-2</v>
      </c>
      <c r="F171" s="104">
        <f>IF(ISNUMBER(D171), $B172 * E171, "")</f>
        <v>-5962.34309623431</v>
      </c>
      <c r="G171" s="102">
        <v>881</v>
      </c>
      <c r="H171" s="25">
        <f t="shared" si="91"/>
        <v>-7.8451882845188281E-2</v>
      </c>
      <c r="I171" s="103">
        <f>IF(ISNUMBER(G171), $B172 * H171, "")</f>
        <v>-7845.1882845188284</v>
      </c>
      <c r="J171" s="24">
        <v>878</v>
      </c>
      <c r="K171" s="25">
        <f t="shared" si="92"/>
        <v>-8.1589958158995821E-2</v>
      </c>
      <c r="L171" s="104">
        <f>IF(ISNUMBER(J171), $B172 * K171, "")</f>
        <v>-8158.9958158995823</v>
      </c>
      <c r="M171" s="102">
        <v>971</v>
      </c>
      <c r="N171" s="25">
        <f t="shared" si="93"/>
        <v>1.5690376569037656E-2</v>
      </c>
      <c r="O171" s="104">
        <f>IF(ISNUMBER(M171), $B172 * N171, "")</f>
        <v>1569.0376569037655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-5.2037687133529312E-2</v>
      </c>
      <c r="F172" s="28">
        <f>SUM(F152:F171)</f>
        <v>-104075.37426705862</v>
      </c>
      <c r="G172" s="26" t="s">
        <v>271</v>
      </c>
      <c r="H172" s="27">
        <f>IF(COUNT(H152:H171), SUM(H152:H171) / COUNT(H152:H171), 0)</f>
        <v>-8.6735209821139858E-2</v>
      </c>
      <c r="I172" s="28">
        <f>SUM(I152:I171)</f>
        <v>-173470.41964227968</v>
      </c>
      <c r="J172" s="26" t="s">
        <v>271</v>
      </c>
      <c r="K172" s="27">
        <f>IF(COUNT(K152:K171), SUM(K152:K171) / COUNT(K152:K171), 0)</f>
        <v>-0.12006221686968507</v>
      </c>
      <c r="L172" s="28">
        <f>SUM(L152:L171)</f>
        <v>-240124.43373937017</v>
      </c>
      <c r="M172" s="26" t="s">
        <v>271</v>
      </c>
      <c r="N172" s="27">
        <f>IF(COUNT(N152:N171), SUM(N152:N171) / COUNT(N152:N171), 0)</f>
        <v>-9.4646822633702013E-2</v>
      </c>
      <c r="O172" s="28">
        <f>SUM(O152:O171)</f>
        <v>-189293.64526740403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33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2021-09-20(월) 오전 00:00</v>
      </c>
      <c r="C177" s="313"/>
      <c r="D177" s="272" t="str">
        <f>TEXT($G$1, "[$-ko-KR]yyyy-mm-dd(ddd) ") &amp; "오후 14:00"</f>
        <v>2021-09-20(월) 오후 14:00</v>
      </c>
      <c r="E177" s="273"/>
      <c r="F177" s="274"/>
      <c r="G177" s="272" t="str">
        <f>TEXT($G$1, "[$-ko-KR]yyyy-mm-dd(ddd) ") &amp; "오후 19:00"</f>
        <v>2021-09-20(월) 오후 19:00</v>
      </c>
      <c r="H177" s="273"/>
      <c r="I177" s="274"/>
      <c r="J177" s="272" t="str">
        <f>TEXT($G$1, "[$-ko-KR]yyyy-mm-dd(ddd) ") &amp; "오후 21:00"</f>
        <v>2021-09-20(월) 오후 21:00</v>
      </c>
      <c r="K177" s="273"/>
      <c r="L177" s="274"/>
      <c r="M177" s="272" t="str">
        <f>TEXT($G$1+1, "[$-ko-KR]yyyy-mm-dd(ddd) ") &amp; "오전 00:00"</f>
        <v>2021-09-21(화)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4" t="s">
        <v>58</v>
      </c>
      <c r="H178" s="235" t="s">
        <v>268</v>
      </c>
      <c r="I178" s="23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104</v>
      </c>
      <c r="B179" s="124">
        <v>1315</v>
      </c>
      <c r="C179" s="76">
        <v>-3.3088235299999998E-2</v>
      </c>
      <c r="D179" s="13">
        <v>1235</v>
      </c>
      <c r="E179" s="14">
        <f>IF(ISNUMBER(D179), (D179 - $B179) / $B179, "")</f>
        <v>-6.0836501901140684E-2</v>
      </c>
      <c r="F179" s="16">
        <f>IF(ISNUMBER(D179), $B199 * E179, "")</f>
        <v>-6083.6501901140682</v>
      </c>
      <c r="G179" s="29">
        <v>1200</v>
      </c>
      <c r="H179" s="14">
        <f>IF(ISNUMBER(G179), (G179 - $B179) / $B179, "")</f>
        <v>-8.7452471482889732E-2</v>
      </c>
      <c r="I179" s="100">
        <f>IF(ISNUMBER(G179), $B199 * H179, "")</f>
        <v>-8745.2471482889723</v>
      </c>
      <c r="J179" s="13">
        <v>1165</v>
      </c>
      <c r="K179" s="14">
        <f>IF(ISNUMBER(J179), (J179 - $B179) / $B179, "")</f>
        <v>-0.11406844106463879</v>
      </c>
      <c r="L179" s="16">
        <f>IF(ISNUMBER(J179), $B199 * K179, "")</f>
        <v>-11406.844106463879</v>
      </c>
      <c r="M179" s="29">
        <v>1165</v>
      </c>
      <c r="N179" s="14">
        <f>IF(ISNUMBER(M179), (M179 - $B179) / $B179, "")</f>
        <v>-0.11406844106463879</v>
      </c>
      <c r="O179" s="16">
        <f>IF(ISNUMBER(M179), $B199 * N179, "")</f>
        <v>-11406.844106463879</v>
      </c>
      <c r="Q179" s="270"/>
      <c r="R179" s="270"/>
      <c r="S179" s="270"/>
    </row>
    <row r="180" spans="1:19" ht="17.25" thickBot="1">
      <c r="A180" s="125" t="s">
        <v>184</v>
      </c>
      <c r="B180" s="126">
        <v>1430</v>
      </c>
      <c r="C180" s="77">
        <v>-3.3783783800000002E-2</v>
      </c>
      <c r="D180" s="15">
        <v>1345</v>
      </c>
      <c r="E180" s="32">
        <f t="shared" ref="E180:E183" si="94">IF(ISNUMBER(D180), (D180 - $B180) / $B180, "")</f>
        <v>-5.944055944055944E-2</v>
      </c>
      <c r="F180" s="18">
        <f>IF(ISNUMBER(D180), $B199 * E180, "")</f>
        <v>-5944.0559440559437</v>
      </c>
      <c r="G180" s="31">
        <v>1315</v>
      </c>
      <c r="H180" s="32">
        <f t="shared" ref="H180:H183" si="95">IF(ISNUMBER(G180), (G180 - $B180) / $B180, "")</f>
        <v>-8.0419580419580416E-2</v>
      </c>
      <c r="I180" s="101">
        <f>IF(ISNUMBER(G180), $B199 * H180, "")</f>
        <v>-8041.9580419580416</v>
      </c>
      <c r="J180" s="15">
        <v>1260</v>
      </c>
      <c r="K180" s="32">
        <f t="shared" ref="K180:K183" si="96">IF(ISNUMBER(J180), (J180 - $B180) / $B180, "")</f>
        <v>-0.11888111888111888</v>
      </c>
      <c r="L180" s="18">
        <f>IF(ISNUMBER(J180), $B199 * K180, "")</f>
        <v>-11888.111888111887</v>
      </c>
      <c r="M180" s="31">
        <v>1285</v>
      </c>
      <c r="N180" s="32">
        <f t="shared" ref="N180:N183" si="97">IF(ISNUMBER(M180), (M180 - $B180) / $B180, "")</f>
        <v>-0.10139860139860139</v>
      </c>
      <c r="O180" s="18">
        <f>IF(ISNUMBER(M180), $B199 * N180, "")</f>
        <v>-10139.860139860139</v>
      </c>
      <c r="Q180" s="270"/>
      <c r="R180" s="270"/>
      <c r="S180" s="270"/>
    </row>
    <row r="181" spans="1:19" ht="17.25" thickBot="1">
      <c r="A181" s="125" t="s">
        <v>230</v>
      </c>
      <c r="B181" s="126">
        <v>337</v>
      </c>
      <c r="C181" s="77">
        <v>-3.4383954199999997E-2</v>
      </c>
      <c r="D181" s="15">
        <v>315</v>
      </c>
      <c r="E181" s="32">
        <f t="shared" si="94"/>
        <v>-6.5281899109792291E-2</v>
      </c>
      <c r="F181" s="18">
        <f>IF(ISNUMBER(D181), $B199 * E181, "")</f>
        <v>-6528.1899109792294</v>
      </c>
      <c r="G181" s="31">
        <v>308</v>
      </c>
      <c r="H181" s="32">
        <f t="shared" si="95"/>
        <v>-8.6053412462908013E-2</v>
      </c>
      <c r="I181" s="101">
        <f>IF(ISNUMBER(G181), $B199 * H181, "")</f>
        <v>-8605.3412462908018</v>
      </c>
      <c r="J181" s="15">
        <v>293</v>
      </c>
      <c r="K181" s="32">
        <f t="shared" si="96"/>
        <v>-0.13056379821958458</v>
      </c>
      <c r="L181" s="18">
        <f>IF(ISNUMBER(J181), $B199 * K181, "")</f>
        <v>-13056.379821958459</v>
      </c>
      <c r="M181" s="31">
        <v>292</v>
      </c>
      <c r="N181" s="32">
        <f t="shared" si="97"/>
        <v>-0.13353115727002968</v>
      </c>
      <c r="O181" s="18">
        <f>IF(ISNUMBER(M181), $B199 * N181, "")</f>
        <v>-13353.115727002967</v>
      </c>
      <c r="Q181" s="275"/>
      <c r="R181" s="275"/>
      <c r="S181" s="275"/>
    </row>
    <row r="182" spans="1:19" ht="17.25" thickBot="1">
      <c r="A182" s="125" t="s">
        <v>148</v>
      </c>
      <c r="B182" s="126">
        <v>22.4</v>
      </c>
      <c r="C182" s="77">
        <v>-3.4482758600000003E-2</v>
      </c>
      <c r="D182" s="15">
        <v>21.2</v>
      </c>
      <c r="E182" s="32">
        <f t="shared" si="94"/>
        <v>-5.3571428571428541E-2</v>
      </c>
      <c r="F182" s="18">
        <f>IF(ISNUMBER(D182), $B199 * E182, "")</f>
        <v>-5357.1428571428542</v>
      </c>
      <c r="G182" s="31">
        <v>20.399999999999999</v>
      </c>
      <c r="H182" s="32">
        <f t="shared" si="95"/>
        <v>-8.9285714285714288E-2</v>
      </c>
      <c r="I182" s="101">
        <f>IF(ISNUMBER(G182), $B199 * H182, "")</f>
        <v>-8928.5714285714294</v>
      </c>
      <c r="J182" s="15">
        <v>19.899999999999999</v>
      </c>
      <c r="K182" s="32">
        <f t="shared" si="96"/>
        <v>-0.11160714285714286</v>
      </c>
      <c r="L182" s="18">
        <f>IF(ISNUMBER(J182), $B199 * K182, "")</f>
        <v>-11160.714285714286</v>
      </c>
      <c r="M182" s="31">
        <v>20</v>
      </c>
      <c r="N182" s="32">
        <f t="shared" si="97"/>
        <v>-0.10714285714285708</v>
      </c>
      <c r="O182" s="18">
        <f>IF(ISNUMBER(M182), $B199 * N182, "")</f>
        <v>-10714.285714285708</v>
      </c>
      <c r="Q182" s="275"/>
      <c r="R182" s="275"/>
      <c r="S182" s="275"/>
    </row>
    <row r="183" spans="1:19" ht="17.25" thickBot="1">
      <c r="A183" s="127" t="s">
        <v>160</v>
      </c>
      <c r="B183" s="128">
        <v>1650</v>
      </c>
      <c r="C183" s="78">
        <v>-3.50877193E-2</v>
      </c>
      <c r="D183" s="20">
        <v>1555</v>
      </c>
      <c r="E183" s="21">
        <f t="shared" si="94"/>
        <v>-5.7575757575757579E-2</v>
      </c>
      <c r="F183" s="22">
        <f>IF(ISNUMBER(D183), $B199 * E183, "")</f>
        <v>-5757.575757575758</v>
      </c>
      <c r="G183" s="30">
        <v>1505</v>
      </c>
      <c r="H183" s="21">
        <f t="shared" si="95"/>
        <v>-8.7878787878787876E-2</v>
      </c>
      <c r="I183" s="105">
        <f>IF(ISNUMBER(G183), $B199 * H183, "")</f>
        <v>-8787.878787878788</v>
      </c>
      <c r="J183" s="20">
        <v>1450</v>
      </c>
      <c r="K183" s="21">
        <f t="shared" si="96"/>
        <v>-0.12121212121212122</v>
      </c>
      <c r="L183" s="22">
        <f>IF(ISNUMBER(J183), $B199 * K183, "")</f>
        <v>-12121.212121212122</v>
      </c>
      <c r="M183" s="30">
        <v>1460</v>
      </c>
      <c r="N183" s="21">
        <f t="shared" si="97"/>
        <v>-0.11515151515151516</v>
      </c>
      <c r="O183" s="22">
        <f>IF(ISNUMBER(M183), $B199 * N183, "")</f>
        <v>-11515.151515151516</v>
      </c>
      <c r="Q183" s="275"/>
      <c r="R183" s="275"/>
      <c r="S183" s="275"/>
    </row>
    <row r="184" spans="1:19" ht="17.25" thickBot="1">
      <c r="A184" s="125" t="s">
        <v>118</v>
      </c>
      <c r="B184" s="129">
        <v>212</v>
      </c>
      <c r="C184" s="80">
        <v>-3.6363636400000003E-2</v>
      </c>
      <c r="D184" s="106">
        <v>212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200</v>
      </c>
      <c r="H184" s="107">
        <f>IF(ISNUMBER(G184), (G184 - $B184) / $B184, "")</f>
        <v>-5.6603773584905662E-2</v>
      </c>
      <c r="I184" s="110">
        <f>IF(ISNUMBER(G184), $B199 * H184, "")</f>
        <v>-5660.3773584905666</v>
      </c>
      <c r="J184" s="106">
        <v>189</v>
      </c>
      <c r="K184" s="107">
        <f>IF(ISNUMBER(J184), (J184 - $B184) / $B184, "")</f>
        <v>-0.10849056603773585</v>
      </c>
      <c r="L184" s="108">
        <f>IF(ISNUMBER(J184), $B199 * K184, "")</f>
        <v>-10849.056603773586</v>
      </c>
      <c r="M184" s="109">
        <v>195</v>
      </c>
      <c r="N184" s="107">
        <f>IF(ISNUMBER(M184), (M184 - $B184) / $B184, "")</f>
        <v>-8.0188679245283015E-2</v>
      </c>
      <c r="O184" s="108">
        <f>IF(ISNUMBER(M184), $B199 * N184, "")</f>
        <v>-8018.867924528301</v>
      </c>
      <c r="Q184" s="275"/>
      <c r="R184" s="275"/>
      <c r="S184" s="275"/>
    </row>
    <row r="185" spans="1:19" ht="17.25" thickBot="1">
      <c r="A185" s="125" t="s">
        <v>206</v>
      </c>
      <c r="B185" s="126">
        <v>834</v>
      </c>
      <c r="C185" s="77">
        <v>-3.8062283699999998E-2</v>
      </c>
      <c r="D185" s="15">
        <v>842</v>
      </c>
      <c r="E185" s="32">
        <f t="shared" ref="E185:E188" si="98">IF(ISNUMBER(D185), (D185 - $B185) / $B185, "")</f>
        <v>9.5923261390887284E-3</v>
      </c>
      <c r="F185" s="18">
        <f>IF(ISNUMBER(D185), $B199 * E185, "")</f>
        <v>959.23261390887285</v>
      </c>
      <c r="G185" s="31">
        <v>790</v>
      </c>
      <c r="H185" s="32">
        <f t="shared" ref="H185:H188" si="99">IF(ISNUMBER(G185), (G185 - $B185) / $B185, "")</f>
        <v>-5.2757793764988008E-2</v>
      </c>
      <c r="I185" s="101">
        <f>IF(ISNUMBER(G185), $B199 * H185, "")</f>
        <v>-5275.779376498801</v>
      </c>
      <c r="J185" s="15">
        <v>730</v>
      </c>
      <c r="K185" s="32">
        <f t="shared" ref="K185:K188" si="100">IF(ISNUMBER(J185), (J185 - $B185) / $B185, "")</f>
        <v>-0.12470023980815348</v>
      </c>
      <c r="L185" s="18">
        <f>IF(ISNUMBER(J185), $B199 * K185, "")</f>
        <v>-12470.023980815347</v>
      </c>
      <c r="M185" s="31">
        <v>803</v>
      </c>
      <c r="N185" s="32">
        <f t="shared" ref="N185:N188" si="101">IF(ISNUMBER(M185), (M185 - $B185) / $B185, "")</f>
        <v>-3.7170263788968823E-2</v>
      </c>
      <c r="O185" s="18">
        <f>IF(ISNUMBER(M185), $B199 * N185, "")</f>
        <v>-3717.0263788968823</v>
      </c>
      <c r="Q185" s="275"/>
      <c r="R185" s="275"/>
      <c r="S185" s="275"/>
    </row>
    <row r="186" spans="1:19" ht="17.25" thickBot="1">
      <c r="A186" s="125" t="s">
        <v>220</v>
      </c>
      <c r="B186" s="126">
        <v>251</v>
      </c>
      <c r="C186" s="77">
        <v>-3.8314176200000001E-2</v>
      </c>
      <c r="D186" s="15">
        <v>233</v>
      </c>
      <c r="E186" s="32">
        <f t="shared" si="98"/>
        <v>-7.1713147410358571E-2</v>
      </c>
      <c r="F186" s="18">
        <f>IF(ISNUMBER(D186), $B199 * E186, "")</f>
        <v>-7171.314741035857</v>
      </c>
      <c r="G186" s="31">
        <v>224</v>
      </c>
      <c r="H186" s="32">
        <f t="shared" si="99"/>
        <v>-0.10756972111553785</v>
      </c>
      <c r="I186" s="101">
        <f>IF(ISNUMBER(G186), $B199 * H186, "")</f>
        <v>-10756.972111553785</v>
      </c>
      <c r="J186" s="15">
        <v>219</v>
      </c>
      <c r="K186" s="32">
        <f t="shared" si="100"/>
        <v>-0.12749003984063745</v>
      </c>
      <c r="L186" s="18">
        <f>IF(ISNUMBER(J186), $B199 * K186, "")</f>
        <v>-12749.003984063746</v>
      </c>
      <c r="M186" s="31">
        <v>223</v>
      </c>
      <c r="N186" s="32">
        <f t="shared" si="101"/>
        <v>-0.11155378486055777</v>
      </c>
      <c r="O186" s="18">
        <f>IF(ISNUMBER(M186), $B199 * N186, "")</f>
        <v>-11155.378486055777</v>
      </c>
      <c r="Q186" s="275"/>
      <c r="R186" s="275"/>
      <c r="S186" s="275"/>
    </row>
    <row r="187" spans="1:19" ht="17.25" thickBot="1">
      <c r="A187" s="125" t="s">
        <v>166</v>
      </c>
      <c r="B187" s="126">
        <v>234</v>
      </c>
      <c r="C187" s="77">
        <v>-4.09836066E-2</v>
      </c>
      <c r="D187" s="15">
        <v>222</v>
      </c>
      <c r="E187" s="32">
        <f t="shared" si="98"/>
        <v>-5.128205128205128E-2</v>
      </c>
      <c r="F187" s="18">
        <f>IF(ISNUMBER(D187), $B199 * E187, "")</f>
        <v>-5128.2051282051279</v>
      </c>
      <c r="G187" s="31">
        <v>212</v>
      </c>
      <c r="H187" s="32">
        <f t="shared" si="99"/>
        <v>-9.4017094017094016E-2</v>
      </c>
      <c r="I187" s="101">
        <f>IF(ISNUMBER(G187), $B199 * H187, "")</f>
        <v>-9401.7094017094023</v>
      </c>
      <c r="J187" s="15">
        <v>206</v>
      </c>
      <c r="K187" s="32">
        <f t="shared" si="100"/>
        <v>-0.11965811965811966</v>
      </c>
      <c r="L187" s="18">
        <f>IF(ISNUMBER(J187), $B199 * K187, "")</f>
        <v>-11965.811965811967</v>
      </c>
      <c r="M187" s="31">
        <v>208</v>
      </c>
      <c r="N187" s="32">
        <f t="shared" si="101"/>
        <v>-0.1111111111111111</v>
      </c>
      <c r="O187" s="18">
        <f>IF(ISNUMBER(M187), $B199 * N187, "")</f>
        <v>-11111.111111111111</v>
      </c>
      <c r="Q187" s="33"/>
      <c r="R187" s="33"/>
    </row>
    <row r="188" spans="1:19" ht="17.25" thickBot="1">
      <c r="A188" s="130" t="s">
        <v>69</v>
      </c>
      <c r="B188" s="131">
        <v>12460</v>
      </c>
      <c r="C188" s="79">
        <v>-4.2275172899999998E-2</v>
      </c>
      <c r="D188" s="24">
        <v>11280</v>
      </c>
      <c r="E188" s="25">
        <f t="shared" si="98"/>
        <v>-9.4703049759229538E-2</v>
      </c>
      <c r="F188" s="104">
        <f>IF(ISNUMBER(D188), $B199 * E188, "")</f>
        <v>-9470.3049759229543</v>
      </c>
      <c r="G188" s="102">
        <v>10770</v>
      </c>
      <c r="H188" s="25">
        <f t="shared" si="99"/>
        <v>-0.13563402889245585</v>
      </c>
      <c r="I188" s="103">
        <f>IF(ISNUMBER(G188), $B199 * H188, "")</f>
        <v>-13563.402889245584</v>
      </c>
      <c r="J188" s="24">
        <v>10490</v>
      </c>
      <c r="K188" s="25">
        <f t="shared" si="100"/>
        <v>-0.1581059390048154</v>
      </c>
      <c r="L188" s="104">
        <f>IF(ISNUMBER(J188), $B199 * K188, "")</f>
        <v>-15810.593900481539</v>
      </c>
      <c r="M188" s="102">
        <v>10610</v>
      </c>
      <c r="N188" s="25">
        <f t="shared" si="101"/>
        <v>-0.14847512038523275</v>
      </c>
      <c r="O188" s="104">
        <f>IF(ISNUMBER(M188), $B199 * N188, "")</f>
        <v>-14847.512038523275</v>
      </c>
      <c r="Q188" s="284"/>
      <c r="R188" s="285"/>
      <c r="S188" s="286"/>
    </row>
    <row r="189" spans="1:19">
      <c r="A189" s="123" t="s">
        <v>124</v>
      </c>
      <c r="B189" s="124">
        <v>626</v>
      </c>
      <c r="C189" s="76">
        <v>-4.2813455700000003E-2</v>
      </c>
      <c r="D189" s="13">
        <v>577</v>
      </c>
      <c r="E189" s="14">
        <f>IF(ISNUMBER(D189), (D189 - $B189) / $B189, "")</f>
        <v>-7.8274760383386585E-2</v>
      </c>
      <c r="F189" s="16">
        <f>IF(ISNUMBER(D189), $B199 * E189, "")</f>
        <v>-7827.4760383386583</v>
      </c>
      <c r="G189" s="29">
        <v>555</v>
      </c>
      <c r="H189" s="14">
        <f>IF(ISNUMBER(G189), (G189 - $B189) / $B189, "")</f>
        <v>-0.1134185303514377</v>
      </c>
      <c r="I189" s="100">
        <f>IF(ISNUMBER(G189), $B199 * H189, "")</f>
        <v>-11341.853035143769</v>
      </c>
      <c r="J189" s="13">
        <v>537</v>
      </c>
      <c r="K189" s="14">
        <f>IF(ISNUMBER(J189), (J189 - $B189) / $B189, "")</f>
        <v>-0.14217252396166133</v>
      </c>
      <c r="L189" s="16">
        <f>IF(ISNUMBER(J189), $B199 * K189, "")</f>
        <v>-14217.252396166134</v>
      </c>
      <c r="M189" s="29">
        <v>549</v>
      </c>
      <c r="N189" s="14">
        <f>IF(ISNUMBER(M189), (M189 - $B189) / $B189, "")</f>
        <v>-0.12300319488817892</v>
      </c>
      <c r="O189" s="16">
        <f>IF(ISNUMBER(M189), $B199 * N189, "")</f>
        <v>-12300.319488817891</v>
      </c>
      <c r="Q189" s="287"/>
      <c r="R189" s="288"/>
      <c r="S189" s="289"/>
    </row>
    <row r="190" spans="1:19" ht="17.25" thickBot="1">
      <c r="A190" s="125" t="s">
        <v>200</v>
      </c>
      <c r="B190" s="126">
        <v>220</v>
      </c>
      <c r="C190" s="77">
        <v>-4.3478260900000003E-2</v>
      </c>
      <c r="D190" s="15">
        <v>205</v>
      </c>
      <c r="E190" s="32">
        <f t="shared" ref="E190:E193" si="102">IF(ISNUMBER(D190), (D190 - $B190) / $B190, "")</f>
        <v>-6.8181818181818177E-2</v>
      </c>
      <c r="F190" s="18">
        <f>IF(ISNUMBER(D190), $B199 * E190, "")</f>
        <v>-6818.181818181818</v>
      </c>
      <c r="G190" s="31">
        <v>196</v>
      </c>
      <c r="H190" s="32">
        <f t="shared" ref="H190:H193" si="103">IF(ISNUMBER(G190), (G190 - $B190) / $B190, "")</f>
        <v>-0.10909090909090909</v>
      </c>
      <c r="I190" s="101">
        <f>IF(ISNUMBER(G190), $B199 * H190, "")</f>
        <v>-10909.090909090908</v>
      </c>
      <c r="J190" s="15">
        <v>188</v>
      </c>
      <c r="K190" s="32">
        <f t="shared" ref="K190:K193" si="104">IF(ISNUMBER(J190), (J190 - $B190) / $B190, "")</f>
        <v>-0.14545454545454545</v>
      </c>
      <c r="L190" s="18">
        <f>IF(ISNUMBER(J190), $B199 * K190, "")</f>
        <v>-14545.454545454544</v>
      </c>
      <c r="M190" s="31">
        <v>191</v>
      </c>
      <c r="N190" s="32">
        <f t="shared" ref="N190:N193" si="105">IF(ISNUMBER(M190), (M190 - $B190) / $B190, "")</f>
        <v>-0.13181818181818181</v>
      </c>
      <c r="O190" s="18">
        <f>IF(ISNUMBER(M190), $B199 * N190, "")</f>
        <v>-13181.81818181818</v>
      </c>
      <c r="Q190" s="290"/>
      <c r="R190" s="291"/>
      <c r="S190" s="292"/>
    </row>
    <row r="191" spans="1:19" ht="17.25" thickBot="1">
      <c r="A191" s="125" t="s">
        <v>222</v>
      </c>
      <c r="B191" s="126">
        <v>195</v>
      </c>
      <c r="C191" s="77">
        <v>-4.4117647099999997E-2</v>
      </c>
      <c r="D191" s="15">
        <v>184</v>
      </c>
      <c r="E191" s="32">
        <f t="shared" si="102"/>
        <v>-5.6410256410256411E-2</v>
      </c>
      <c r="F191" s="18">
        <f>IF(ISNUMBER(D191), $B199 * E191, "")</f>
        <v>-5641.0256410256407</v>
      </c>
      <c r="G191" s="31">
        <v>177</v>
      </c>
      <c r="H191" s="32">
        <f t="shared" si="103"/>
        <v>-9.2307692307692313E-2</v>
      </c>
      <c r="I191" s="101">
        <f>IF(ISNUMBER(G191), $B199 * H191, "")</f>
        <v>-9230.7692307692305</v>
      </c>
      <c r="J191" s="15">
        <v>169</v>
      </c>
      <c r="K191" s="32">
        <f t="shared" si="104"/>
        <v>-0.13333333333333333</v>
      </c>
      <c r="L191" s="18">
        <f>IF(ISNUMBER(J191), $B199 * K191, "")</f>
        <v>-13333.333333333334</v>
      </c>
      <c r="M191" s="31">
        <v>172</v>
      </c>
      <c r="N191" s="32">
        <f t="shared" si="105"/>
        <v>-0.11794871794871795</v>
      </c>
      <c r="O191" s="18">
        <f>IF(ISNUMBER(M191), $B199 * N191, "")</f>
        <v>-11794.871794871795</v>
      </c>
      <c r="Q191" s="275"/>
      <c r="R191" s="275"/>
      <c r="S191" s="275"/>
    </row>
    <row r="192" spans="1:19" ht="17.25" thickBot="1">
      <c r="A192" s="125" t="s">
        <v>186</v>
      </c>
      <c r="B192" s="126">
        <v>10760</v>
      </c>
      <c r="C192" s="77">
        <v>-4.4404973399999999E-2</v>
      </c>
      <c r="D192" s="15">
        <v>9980</v>
      </c>
      <c r="E192" s="32">
        <f t="shared" si="102"/>
        <v>-7.24907063197026E-2</v>
      </c>
      <c r="F192" s="18">
        <f>IF(ISNUMBER(D192), $B199 * E192, "")</f>
        <v>-7249.0706319702604</v>
      </c>
      <c r="G192" s="31">
        <v>9740</v>
      </c>
      <c r="H192" s="32">
        <f t="shared" si="103"/>
        <v>-9.4795539033457249E-2</v>
      </c>
      <c r="I192" s="101">
        <f>IF(ISNUMBER(G192), $B199 * H192, "")</f>
        <v>-9479.5539033457244</v>
      </c>
      <c r="J192" s="15">
        <v>9450</v>
      </c>
      <c r="K192" s="32">
        <f t="shared" si="104"/>
        <v>-0.12174721189591078</v>
      </c>
      <c r="L192" s="18">
        <f>IF(ISNUMBER(J192), $B199 * K192, "")</f>
        <v>-12174.721189591079</v>
      </c>
      <c r="M192" s="31">
        <v>9415</v>
      </c>
      <c r="N192" s="32">
        <f t="shared" si="105"/>
        <v>-0.125</v>
      </c>
      <c r="O192" s="18">
        <f>IF(ISNUMBER(M192), $B199 * N192, "")</f>
        <v>-12500</v>
      </c>
      <c r="Q192" s="270"/>
      <c r="R192" s="270"/>
      <c r="S192" s="270"/>
    </row>
    <row r="193" spans="1:19" ht="17.25" thickBot="1">
      <c r="A193" s="127" t="s">
        <v>176</v>
      </c>
      <c r="B193" s="128">
        <v>1925</v>
      </c>
      <c r="C193" s="78">
        <v>-4.7029702999999999E-2</v>
      </c>
      <c r="D193" s="20">
        <v>1815</v>
      </c>
      <c r="E193" s="21">
        <f t="shared" si="102"/>
        <v>-5.7142857142857141E-2</v>
      </c>
      <c r="F193" s="22">
        <f>IF(ISNUMBER(D193), $B199 * E193, "")</f>
        <v>-5714.2857142857138</v>
      </c>
      <c r="G193" s="30">
        <v>1730</v>
      </c>
      <c r="H193" s="21">
        <f t="shared" si="103"/>
        <v>-0.1012987012987013</v>
      </c>
      <c r="I193" s="105">
        <f>IF(ISNUMBER(G193), $B199 * H193, "")</f>
        <v>-10129.870129870131</v>
      </c>
      <c r="J193" s="20">
        <v>1700</v>
      </c>
      <c r="K193" s="21">
        <f t="shared" si="104"/>
        <v>-0.11688311688311688</v>
      </c>
      <c r="L193" s="22">
        <f>IF(ISNUMBER(J193), $B199 * K193, "")</f>
        <v>-11688.311688311687</v>
      </c>
      <c r="M193" s="30">
        <v>1720</v>
      </c>
      <c r="N193" s="21">
        <f t="shared" si="105"/>
        <v>-0.10649350649350649</v>
      </c>
      <c r="O193" s="22">
        <f>IF(ISNUMBER(M193), $B199 * N193, "")</f>
        <v>-10649.350649350648</v>
      </c>
      <c r="Q193" s="270"/>
      <c r="R193" s="270"/>
      <c r="S193" s="270"/>
    </row>
    <row r="194" spans="1:19" ht="17.25" thickBot="1">
      <c r="A194" s="125" t="s">
        <v>54</v>
      </c>
      <c r="B194" s="129">
        <v>496</v>
      </c>
      <c r="C194" s="80">
        <v>-4.7984644899999998E-2</v>
      </c>
      <c r="D194" s="106">
        <v>461</v>
      </c>
      <c r="E194" s="107">
        <f>IF(ISNUMBER(D194), (D194 - $B194) / $B194, "")</f>
        <v>-7.0564516129032265E-2</v>
      </c>
      <c r="F194" s="108">
        <f>IF(ISNUMBER(D194), $B199 * E194, "")</f>
        <v>-7056.4516129032263</v>
      </c>
      <c r="G194" s="109">
        <v>442</v>
      </c>
      <c r="H194" s="107">
        <f>IF(ISNUMBER(G194), (G194 - $B194) / $B194, "")</f>
        <v>-0.10887096774193548</v>
      </c>
      <c r="I194" s="110">
        <f>IF(ISNUMBER(G194), $B199 * H194, "")</f>
        <v>-10887.096774193549</v>
      </c>
      <c r="J194" s="106">
        <v>425</v>
      </c>
      <c r="K194" s="107">
        <f>IF(ISNUMBER(J194), (J194 - $B194) / $B194, "")</f>
        <v>-0.14314516129032259</v>
      </c>
      <c r="L194" s="108">
        <f>IF(ISNUMBER(J194), $B199 * K194, "")</f>
        <v>-14314.516129032259</v>
      </c>
      <c r="M194" s="109">
        <v>444</v>
      </c>
      <c r="N194" s="107">
        <f>IF(ISNUMBER(M194), (M194 - $B194) / $B194, "")</f>
        <v>-0.10483870967741936</v>
      </c>
      <c r="O194" s="108">
        <f>IF(ISNUMBER(M194), $B199 * N194, "")</f>
        <v>-10483.870967741936</v>
      </c>
      <c r="Q194" s="275"/>
      <c r="R194" s="275"/>
      <c r="S194" s="275"/>
    </row>
    <row r="195" spans="1:19" ht="17.25" thickBot="1">
      <c r="A195" s="125" t="s">
        <v>228</v>
      </c>
      <c r="B195" s="126">
        <v>949</v>
      </c>
      <c r="C195" s="77">
        <v>-5.5721393000000001E-2</v>
      </c>
      <c r="D195" s="15">
        <v>895</v>
      </c>
      <c r="E195" s="32">
        <f t="shared" ref="E195:E198" si="106">IF(ISNUMBER(D195), (D195 - $B195) / $B195, "")</f>
        <v>-5.6902002107481559E-2</v>
      </c>
      <c r="F195" s="18">
        <f>IF(ISNUMBER(D195), $B199 * E195, "")</f>
        <v>-5690.2002107481558</v>
      </c>
      <c r="G195" s="31">
        <v>863</v>
      </c>
      <c r="H195" s="32">
        <f t="shared" ref="H195:H198" si="107">IF(ISNUMBER(G195), (G195 - $B195) / $B195, "")</f>
        <v>-9.0621707060063228E-2</v>
      </c>
      <c r="I195" s="101">
        <f>IF(ISNUMBER(G195), $B199 * H195, "")</f>
        <v>-9062.1707060063236</v>
      </c>
      <c r="J195" s="15">
        <v>820</v>
      </c>
      <c r="K195" s="32">
        <f t="shared" ref="K195:K198" si="108">IF(ISNUMBER(J195), (J195 - $B195) / $B195, "")</f>
        <v>-0.13593256059009484</v>
      </c>
      <c r="L195" s="18">
        <f>IF(ISNUMBER(J195), $B199 * K195, "")</f>
        <v>-13593.256059009484</v>
      </c>
      <c r="M195" s="31">
        <v>874</v>
      </c>
      <c r="N195" s="32">
        <f t="shared" ref="N195:N198" si="109">IF(ISNUMBER(M195), (M195 - $B195) / $B195, "")</f>
        <v>-7.9030558482613283E-2</v>
      </c>
      <c r="O195" s="18">
        <f>IF(ISNUMBER(M195), $B199 * N195, "")</f>
        <v>-7903.0558482613287</v>
      </c>
      <c r="Q195" s="275"/>
      <c r="R195" s="275"/>
      <c r="S195" s="275"/>
    </row>
    <row r="196" spans="1:19" ht="17.25" thickBot="1">
      <c r="A196" s="125" t="s">
        <v>238</v>
      </c>
      <c r="B196" s="126">
        <v>149</v>
      </c>
      <c r="C196" s="77">
        <v>-5.6962025300000003E-2</v>
      </c>
      <c r="D196" s="15">
        <v>136</v>
      </c>
      <c r="E196" s="32">
        <f t="shared" si="106"/>
        <v>-8.7248322147651006E-2</v>
      </c>
      <c r="F196" s="18">
        <f>IF(ISNUMBER(D196), $B199 * E196, "")</f>
        <v>-8724.8322147650997</v>
      </c>
      <c r="G196" s="31">
        <v>131</v>
      </c>
      <c r="H196" s="32">
        <f t="shared" si="107"/>
        <v>-0.12080536912751678</v>
      </c>
      <c r="I196" s="101">
        <f>IF(ISNUMBER(G196), $B199 * H196, "")</f>
        <v>-12080.536912751679</v>
      </c>
      <c r="J196" s="15">
        <v>127</v>
      </c>
      <c r="K196" s="32">
        <f t="shared" si="108"/>
        <v>-0.1476510067114094</v>
      </c>
      <c r="L196" s="18">
        <f>IF(ISNUMBER(J196), $B199 * K196, "")</f>
        <v>-14765.100671140941</v>
      </c>
      <c r="M196" s="31">
        <v>129</v>
      </c>
      <c r="N196" s="32">
        <f t="shared" si="109"/>
        <v>-0.13422818791946309</v>
      </c>
      <c r="O196" s="18">
        <f>IF(ISNUMBER(M196), $B199 * N196, "")</f>
        <v>-13422.818791946309</v>
      </c>
      <c r="Q196" s="275"/>
      <c r="R196" s="275"/>
      <c r="S196" s="275"/>
    </row>
    <row r="197" spans="1:19">
      <c r="A197" s="125" t="s">
        <v>84</v>
      </c>
      <c r="B197" s="126">
        <v>6215</v>
      </c>
      <c r="C197" s="77">
        <v>-6.3300678200000002E-2</v>
      </c>
      <c r="D197" s="15">
        <v>5785</v>
      </c>
      <c r="E197" s="32">
        <f t="shared" si="106"/>
        <v>-6.9187449718423166E-2</v>
      </c>
      <c r="F197" s="18">
        <f>IF(ISNUMBER(D197), $B199 * E197, "")</f>
        <v>-6918.7449718423168</v>
      </c>
      <c r="G197" s="31">
        <v>5640</v>
      </c>
      <c r="H197" s="32">
        <f t="shared" si="107"/>
        <v>-9.2518101367658895E-2</v>
      </c>
      <c r="I197" s="101">
        <f>IF(ISNUMBER(G197), $B199 * H197, "")</f>
        <v>-9251.8101367658892</v>
      </c>
      <c r="J197" s="15">
        <v>5465</v>
      </c>
      <c r="K197" s="32">
        <f t="shared" si="108"/>
        <v>-0.12067578439259855</v>
      </c>
      <c r="L197" s="18">
        <f>IF(ISNUMBER(J197), $B199 * K197, "")</f>
        <v>-12067.578439259854</v>
      </c>
      <c r="M197" s="31">
        <v>5455</v>
      </c>
      <c r="N197" s="32">
        <f t="shared" si="109"/>
        <v>-0.12228479485116653</v>
      </c>
      <c r="O197" s="18">
        <f>IF(ISNUMBER(M197), $B199 * N197, "")</f>
        <v>-12228.479485116653</v>
      </c>
      <c r="Q197" s="297"/>
      <c r="R197" s="298"/>
      <c r="S197" s="299"/>
    </row>
    <row r="198" spans="1:19" ht="17.25" thickBot="1">
      <c r="A198" s="130" t="s">
        <v>164</v>
      </c>
      <c r="B198" s="131">
        <v>956</v>
      </c>
      <c r="C198" s="79">
        <v>-6.7317073199999994E-2</v>
      </c>
      <c r="D198" s="24">
        <v>899</v>
      </c>
      <c r="E198" s="25">
        <f t="shared" si="106"/>
        <v>-5.9623430962343099E-2</v>
      </c>
      <c r="F198" s="104">
        <f>IF(ISNUMBER(D198), $B199 * E198, "")</f>
        <v>-5962.34309623431</v>
      </c>
      <c r="G198" s="102">
        <v>881</v>
      </c>
      <c r="H198" s="25">
        <f t="shared" si="107"/>
        <v>-7.8451882845188281E-2</v>
      </c>
      <c r="I198" s="103">
        <f>IF(ISNUMBER(G198), $B199 * H198, "")</f>
        <v>-7845.1882845188284</v>
      </c>
      <c r="J198" s="24">
        <v>878</v>
      </c>
      <c r="K198" s="25">
        <f t="shared" si="108"/>
        <v>-8.1589958158995821E-2</v>
      </c>
      <c r="L198" s="104">
        <f>IF(ISNUMBER(J198), $B199 * K198, "")</f>
        <v>-8158.9958158995823</v>
      </c>
      <c r="M198" s="102">
        <v>971</v>
      </c>
      <c r="N198" s="25">
        <f t="shared" si="109"/>
        <v>1.5690376569037656E-2</v>
      </c>
      <c r="O198" s="104">
        <f>IF(ISNUMBER(M198), $B199 * N198, "")</f>
        <v>1569.0376569037655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-5.9041909420709068E-2</v>
      </c>
      <c r="F199" s="28">
        <f>SUM(F179:F198)</f>
        <v>-118083.81884141812</v>
      </c>
      <c r="G199" s="26" t="s">
        <v>271</v>
      </c>
      <c r="H199" s="27">
        <f>IF(COUNT(H179:H198), SUM(H179:H198) / COUNT(H179:H198), 0)</f>
        <v>-9.3992588906471081E-2</v>
      </c>
      <c r="I199" s="28">
        <f>SUM(I179:I198)</f>
        <v>-187985.17781294219</v>
      </c>
      <c r="J199" s="26" t="s">
        <v>271</v>
      </c>
      <c r="K199" s="27">
        <f>IF(COUNT(K179:K198), SUM(K179:K198) / COUNT(K179:K198), 0)</f>
        <v>-0.12616813646280287</v>
      </c>
      <c r="L199" s="28">
        <f>SUM(L179:L198)</f>
        <v>-252336.27292560571</v>
      </c>
      <c r="M199" s="26" t="s">
        <v>271</v>
      </c>
      <c r="N199" s="27">
        <f>IF(COUNT(N179:N198), SUM(N179:N198) / COUNT(N179:N198), 0)</f>
        <v>-0.10443735034645027</v>
      </c>
      <c r="O199" s="28">
        <f>SUM(O179:O198)</f>
        <v>-208874.70069290054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9D362-DA08-48BC-927E-16D2DD579EDA}">
  <sheetPr codeName="Sheet2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44460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-188,165 KRW (-9.41%)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-172,184 KRW (-9.57%)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-195,511 KRW (-9.78%)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-229,847 KRW (-11.49%)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37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2021-09-21(화) 오전 00:00</v>
      </c>
      <c r="C15" s="316"/>
      <c r="D15" s="272" t="str">
        <f>TEXT($G$1, "[$-ko-KR]yyyy-mm-dd(ddd) ") &amp; "오후 14:00"</f>
        <v>2021-09-21(화) 오후 14:00</v>
      </c>
      <c r="E15" s="273"/>
      <c r="F15" s="274"/>
      <c r="G15" s="272" t="str">
        <f>TEXT($G$1, "[$-ko-KR]yyyy-mm-dd(ddd) ") &amp; "오후 19:00"</f>
        <v>2021-09-21(화) 오후 19:00</v>
      </c>
      <c r="H15" s="273"/>
      <c r="I15" s="274"/>
      <c r="J15" s="272" t="str">
        <f>TEXT($G$1, "[$-ko-KR]yyyy-mm-dd(ddd) ") &amp; "오후 21:00"</f>
        <v>2021-09-21(화) 오후 21:00</v>
      </c>
      <c r="K15" s="273"/>
      <c r="L15" s="274"/>
      <c r="M15" s="272" t="str">
        <f>TEXT($G$1+1, "[$-ko-KR]yyyy-mm-dd(ddd) ") &amp; "오전 00:00"</f>
        <v>2021-09-22(수)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37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2021-09-21(화) 오전 00:00</v>
      </c>
      <c r="C42" s="313"/>
      <c r="D42" s="272" t="str">
        <f>TEXT($G$1, "[$-ko-KR]yyyy-mm-dd(ddd) ") &amp; "오후 14:00"</f>
        <v>2021-09-21(화) 오후 14:00</v>
      </c>
      <c r="E42" s="273"/>
      <c r="F42" s="274"/>
      <c r="G42" s="272" t="str">
        <f>TEXT($G$1, "[$-ko-KR]yyyy-mm-dd(ddd) ") &amp; "오후 19:00"</f>
        <v>2021-09-21(화) 오후 19:00</v>
      </c>
      <c r="H42" s="273"/>
      <c r="I42" s="274"/>
      <c r="J42" s="272" t="str">
        <f>TEXT($G$1, "[$-ko-KR]yyyy-mm-dd(ddd) ") &amp; "오후 21:00"</f>
        <v>2021-09-21(화) 오후 21:00</v>
      </c>
      <c r="K42" s="273"/>
      <c r="L42" s="274"/>
      <c r="M42" s="272" t="str">
        <f>TEXT($G$1+1, "[$-ko-KR]yyyy-mm-dd(ddd) ") &amp; "오전 00:00"</f>
        <v>2021-09-22(수)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8" t="s">
        <v>58</v>
      </c>
      <c r="H43" s="239" t="s">
        <v>268</v>
      </c>
      <c r="I43" s="24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98</v>
      </c>
      <c r="B44" s="124">
        <v>4.29</v>
      </c>
      <c r="C44" s="76">
        <v>-8.7234042600000006E-2</v>
      </c>
      <c r="D44" s="13">
        <v>4.1399999999999997</v>
      </c>
      <c r="E44" s="14">
        <f>IF(ISNUMBER(D44), (D44 - $B44) / $B44, "")</f>
        <v>-3.4965034965035051E-2</v>
      </c>
      <c r="F44" s="16">
        <f>IF(ISNUMBER(D44), $B64 * E44, "")</f>
        <v>-3496.5034965035052</v>
      </c>
      <c r="G44" s="29">
        <v>4.1399999999999997</v>
      </c>
      <c r="H44" s="14">
        <f>IF(ISNUMBER(G44), (G44 - $B44) / $B44, "")</f>
        <v>-3.4965034965035051E-2</v>
      </c>
      <c r="I44" s="100">
        <f>IF(ISNUMBER(G44), $B64 * H44, "")</f>
        <v>-3496.5034965035052</v>
      </c>
      <c r="J44" s="13">
        <v>4.2</v>
      </c>
      <c r="K44" s="14">
        <f>IF(ISNUMBER(J44), (J44 - $B44) / $B44, "")</f>
        <v>-2.0979020979020945E-2</v>
      </c>
      <c r="L44" s="16">
        <f>IF(ISNUMBER(J44), $B64 * K44, "")</f>
        <v>-2097.9020979020947</v>
      </c>
      <c r="M44" s="29">
        <v>4.03</v>
      </c>
      <c r="N44" s="14">
        <f>IF(ISNUMBER(M44), (M44 - $B44) / $B44, "")</f>
        <v>-6.0606060606060559E-2</v>
      </c>
      <c r="O44" s="16">
        <f>IF(ISNUMBER(M44), $B64 * N44, "")</f>
        <v>-6060.6060606060555</v>
      </c>
      <c r="Q44" s="270"/>
      <c r="R44" s="270"/>
      <c r="S44" s="270"/>
    </row>
    <row r="45" spans="1:19" ht="17.25" customHeight="1" thickBot="1">
      <c r="A45" s="125" t="s">
        <v>148</v>
      </c>
      <c r="B45" s="126">
        <v>20</v>
      </c>
      <c r="C45" s="77">
        <v>-9.5022624400000005E-2</v>
      </c>
      <c r="D45" s="15">
        <v>19</v>
      </c>
      <c r="E45" s="32">
        <f t="shared" ref="E45:E48" si="14">IF(ISNUMBER(D45), (D45 - $B45) / $B45, "")</f>
        <v>-0.05</v>
      </c>
      <c r="F45" s="18">
        <f>IF(ISNUMBER(D45), $B64 * E45, "")</f>
        <v>-5000</v>
      </c>
      <c r="G45" s="31">
        <v>19.2</v>
      </c>
      <c r="H45" s="32">
        <f t="shared" ref="H45:H48" si="15">IF(ISNUMBER(G45), (G45 - $B45) / $B45, "")</f>
        <v>-4.0000000000000036E-2</v>
      </c>
      <c r="I45" s="101">
        <f>IF(ISNUMBER(G45), $B64 * H45, "")</f>
        <v>-4000.0000000000036</v>
      </c>
      <c r="J45" s="15">
        <v>19.399999999999999</v>
      </c>
      <c r="K45" s="32">
        <f t="shared" ref="K45:K48" si="16">IF(ISNUMBER(J45), (J45 - $B45) / $B45, "")</f>
        <v>-3.0000000000000072E-2</v>
      </c>
      <c r="L45" s="18">
        <f>IF(ISNUMBER(J45), $B64 * K45, "")</f>
        <v>-3000.0000000000073</v>
      </c>
      <c r="M45" s="31">
        <v>18.399999999999999</v>
      </c>
      <c r="N45" s="32">
        <f t="shared" ref="N45:N48" si="17">IF(ISNUMBER(M45), (M45 - $B45) / $B45, "")</f>
        <v>-8.0000000000000071E-2</v>
      </c>
      <c r="O45" s="18">
        <f>IF(ISNUMBER(M45), $B64 * N45, "")</f>
        <v>-8000.0000000000073</v>
      </c>
      <c r="Q45" s="270"/>
      <c r="R45" s="270"/>
      <c r="S45" s="270"/>
    </row>
    <row r="46" spans="1:19" ht="17.25" customHeight="1" thickBot="1">
      <c r="A46" s="125" t="s">
        <v>190</v>
      </c>
      <c r="B46" s="126">
        <v>16.8</v>
      </c>
      <c r="C46" s="77">
        <v>-0.1016042781</v>
      </c>
      <c r="D46" s="15">
        <v>16.3</v>
      </c>
      <c r="E46" s="32">
        <f t="shared" si="14"/>
        <v>-2.976190476190476E-2</v>
      </c>
      <c r="F46" s="18">
        <f>IF(ISNUMBER(D46), $B64 * E46, "")</f>
        <v>-2976.1904761904761</v>
      </c>
      <c r="G46" s="31">
        <v>16.5</v>
      </c>
      <c r="H46" s="32">
        <f t="shared" si="15"/>
        <v>-1.7857142857142898E-2</v>
      </c>
      <c r="I46" s="101">
        <f>IF(ISNUMBER(G46), $B64 * H46, "")</f>
        <v>-1785.7142857142899</v>
      </c>
      <c r="J46" s="15">
        <v>16.3</v>
      </c>
      <c r="K46" s="32">
        <f t="shared" si="16"/>
        <v>-2.976190476190476E-2</v>
      </c>
      <c r="L46" s="18">
        <f>IF(ISNUMBER(J46), $B64 * K46, "")</f>
        <v>-2976.1904761904761</v>
      </c>
      <c r="M46" s="31">
        <v>15.1</v>
      </c>
      <c r="N46" s="32">
        <f t="shared" si="17"/>
        <v>-0.10119047619047625</v>
      </c>
      <c r="O46" s="18">
        <f>IF(ISNUMBER(M46), $B64 * N46, "")</f>
        <v>-10119.047619047626</v>
      </c>
      <c r="Q46" s="275"/>
      <c r="R46" s="275"/>
      <c r="S46" s="275"/>
    </row>
    <row r="47" spans="1:19" ht="17.25" customHeight="1" thickBot="1">
      <c r="A47" s="125" t="s">
        <v>234</v>
      </c>
      <c r="B47" s="126">
        <v>78.2</v>
      </c>
      <c r="C47" s="77">
        <v>-0.10218140069999999</v>
      </c>
      <c r="D47" s="15">
        <v>74</v>
      </c>
      <c r="E47" s="32">
        <f t="shared" si="14"/>
        <v>-5.3708439897698246E-2</v>
      </c>
      <c r="F47" s="18">
        <f>IF(ISNUMBER(D47), $B64 * E47, "")</f>
        <v>-5370.8439897698245</v>
      </c>
      <c r="G47" s="31">
        <v>73.8</v>
      </c>
      <c r="H47" s="32">
        <f t="shared" si="15"/>
        <v>-5.6265984654731531E-2</v>
      </c>
      <c r="I47" s="101">
        <f>IF(ISNUMBER(G47), $B64 * H47, "")</f>
        <v>-5626.5984654731528</v>
      </c>
      <c r="J47" s="15">
        <v>74.2</v>
      </c>
      <c r="K47" s="32">
        <f t="shared" si="16"/>
        <v>-5.1150895140664961E-2</v>
      </c>
      <c r="L47" s="18">
        <f>IF(ISNUMBER(J47), $B64 * K47, "")</f>
        <v>-5115.0895140664961</v>
      </c>
      <c r="M47" s="31">
        <v>69.2</v>
      </c>
      <c r="N47" s="32">
        <f t="shared" si="17"/>
        <v>-0.11508951406649616</v>
      </c>
      <c r="O47" s="18">
        <f>IF(ISNUMBER(M47), $B64 * N47, "")</f>
        <v>-11508.951406649616</v>
      </c>
      <c r="Q47" s="275"/>
      <c r="R47" s="275"/>
      <c r="S47" s="275"/>
    </row>
    <row r="48" spans="1:19" ht="17.25" customHeight="1" thickBot="1">
      <c r="A48" s="127" t="s">
        <v>250</v>
      </c>
      <c r="B48" s="128">
        <v>94.1</v>
      </c>
      <c r="C48" s="78">
        <v>-0.1038095238</v>
      </c>
      <c r="D48" s="20">
        <v>89.3</v>
      </c>
      <c r="E48" s="21">
        <f t="shared" si="14"/>
        <v>-5.1009564293304971E-2</v>
      </c>
      <c r="F48" s="22">
        <f>IF(ISNUMBER(D48), $B64 * E48, "")</f>
        <v>-5100.9564293304975</v>
      </c>
      <c r="G48" s="30">
        <v>89</v>
      </c>
      <c r="H48" s="21">
        <f t="shared" si="15"/>
        <v>-5.4197662061636502E-2</v>
      </c>
      <c r="I48" s="105">
        <f>IF(ISNUMBER(G48), $B64 * H48, "")</f>
        <v>-5419.7662061636502</v>
      </c>
      <c r="J48" s="20">
        <v>90.3</v>
      </c>
      <c r="K48" s="21">
        <f t="shared" si="16"/>
        <v>-4.0382571732199758E-2</v>
      </c>
      <c r="L48" s="22">
        <f>IF(ISNUMBER(J48), $B64 * K48, "")</f>
        <v>-4038.2571732199758</v>
      </c>
      <c r="M48" s="30">
        <v>84</v>
      </c>
      <c r="N48" s="21">
        <f t="shared" si="17"/>
        <v>-0.10733262486716254</v>
      </c>
      <c r="O48" s="22">
        <f>IF(ISNUMBER(M48), $B64 * N48, "")</f>
        <v>-10733.262486716254</v>
      </c>
      <c r="Q48" s="275"/>
      <c r="R48" s="275"/>
      <c r="S48" s="275"/>
    </row>
    <row r="49" spans="1:19" ht="17.25" customHeight="1" thickBot="1">
      <c r="A49" s="125" t="s">
        <v>162</v>
      </c>
      <c r="B49" s="129">
        <v>99.2</v>
      </c>
      <c r="C49" s="80">
        <v>-0.1063063063</v>
      </c>
      <c r="D49" s="106">
        <v>96.4</v>
      </c>
      <c r="E49" s="107">
        <f>IF(ISNUMBER(D49), (D49 - $B49) / $B49, "")</f>
        <v>-2.8225806451612875E-2</v>
      </c>
      <c r="F49" s="108">
        <f>IF(ISNUMBER(D49), $B64 * E49, "")</f>
        <v>-2822.5806451612875</v>
      </c>
      <c r="G49" s="109">
        <v>97</v>
      </c>
      <c r="H49" s="107">
        <f>IF(ISNUMBER(G49), (G49 - $B49) / $B49, "")</f>
        <v>-2.2177419354838739E-2</v>
      </c>
      <c r="I49" s="110">
        <f>IF(ISNUMBER(G49), $B64 * H49, "")</f>
        <v>-2217.7419354838739</v>
      </c>
      <c r="J49" s="106">
        <v>97.4</v>
      </c>
      <c r="K49" s="107">
        <f>IF(ISNUMBER(J49), (J49 - $B49) / $B49, "")</f>
        <v>-1.8145161290322551E-2</v>
      </c>
      <c r="L49" s="108">
        <f>IF(ISNUMBER(J49), $B64 * K49, "")</f>
        <v>-1814.5161290322551</v>
      </c>
      <c r="M49" s="109">
        <v>91.4</v>
      </c>
      <c r="N49" s="107">
        <f>IF(ISNUMBER(M49), (M49 - $B49) / $B49, "")</f>
        <v>-7.8629032258064488E-2</v>
      </c>
      <c r="O49" s="108">
        <f>IF(ISNUMBER(M49), $B64 * N49, "")</f>
        <v>-7862.903225806449</v>
      </c>
      <c r="Q49" s="275"/>
      <c r="R49" s="275"/>
      <c r="S49" s="275"/>
    </row>
    <row r="50" spans="1:19" ht="17.25" customHeight="1" thickBot="1">
      <c r="A50" s="125" t="s">
        <v>240</v>
      </c>
      <c r="B50" s="126">
        <v>64.2</v>
      </c>
      <c r="C50" s="77">
        <v>-0.1108033241</v>
      </c>
      <c r="D50" s="15">
        <v>61.3</v>
      </c>
      <c r="E50" s="32">
        <f t="shared" ref="E50:E53" si="18">IF(ISNUMBER(D50), (D50 - $B50) / $B50, "")</f>
        <v>-4.5171339563863017E-2</v>
      </c>
      <c r="F50" s="18">
        <f>IF(ISNUMBER(D50), $B64 * E50, "")</f>
        <v>-4517.1339563863021</v>
      </c>
      <c r="G50" s="31">
        <v>61.1</v>
      </c>
      <c r="H50" s="32">
        <f t="shared" ref="H50:H53" si="19">IF(ISNUMBER(G50), (G50 - $B50) / $B50, "")</f>
        <v>-4.8286604361370736E-2</v>
      </c>
      <c r="I50" s="101">
        <f>IF(ISNUMBER(G50), $B64 * H50, "")</f>
        <v>-4828.6604361370737</v>
      </c>
      <c r="J50" s="15">
        <v>61.7</v>
      </c>
      <c r="K50" s="32">
        <f t="shared" ref="K50:K53" si="20">IF(ISNUMBER(J50), (J50 - $B50) / $B50, "")</f>
        <v>-3.8940809968847349E-2</v>
      </c>
      <c r="L50" s="18">
        <f>IF(ISNUMBER(J50), $B64 * K50, "")</f>
        <v>-3894.0809968847348</v>
      </c>
      <c r="M50" s="31">
        <v>56.4</v>
      </c>
      <c r="N50" s="32">
        <f t="shared" ref="N50:N53" si="21">IF(ISNUMBER(M50), (M50 - $B50) / $B50, "")</f>
        <v>-0.12149532710280379</v>
      </c>
      <c r="O50" s="18">
        <f>IF(ISNUMBER(M50), $B64 * N50, "")</f>
        <v>-12149.532710280379</v>
      </c>
      <c r="Q50" s="275"/>
      <c r="R50" s="275"/>
      <c r="S50" s="275"/>
    </row>
    <row r="51" spans="1:19" ht="17.25" customHeight="1" thickBot="1">
      <c r="A51" s="125" t="s">
        <v>202</v>
      </c>
      <c r="B51" s="126">
        <v>77.599999999999994</v>
      </c>
      <c r="C51" s="77">
        <v>-0.11111111110000001</v>
      </c>
      <c r="D51" s="15">
        <v>72.7</v>
      </c>
      <c r="E51" s="32">
        <f t="shared" si="18"/>
        <v>-6.3144329896907117E-2</v>
      </c>
      <c r="F51" s="18">
        <f>IF(ISNUMBER(D51), $B64 * E51, "")</f>
        <v>-6314.432989690712</v>
      </c>
      <c r="G51" s="31">
        <v>72.400000000000006</v>
      </c>
      <c r="H51" s="32">
        <f t="shared" si="19"/>
        <v>-6.7010309278350375E-2</v>
      </c>
      <c r="I51" s="101">
        <f>IF(ISNUMBER(G51), $B64 * H51, "")</f>
        <v>-6701.0309278350378</v>
      </c>
      <c r="J51" s="15">
        <v>73.099999999999994</v>
      </c>
      <c r="K51" s="32">
        <f t="shared" si="20"/>
        <v>-5.7989690721649487E-2</v>
      </c>
      <c r="L51" s="18">
        <f>IF(ISNUMBER(J51), $B64 * K51, "")</f>
        <v>-5798.9690721649486</v>
      </c>
      <c r="M51" s="31">
        <v>67.900000000000006</v>
      </c>
      <c r="N51" s="32">
        <f t="shared" si="21"/>
        <v>-0.12499999999999986</v>
      </c>
      <c r="O51" s="18">
        <f>IF(ISNUMBER(M51), $B64 * N51, "")</f>
        <v>-12499.999999999985</v>
      </c>
      <c r="Q51" s="275"/>
      <c r="R51" s="275"/>
      <c r="S51" s="275"/>
    </row>
    <row r="52" spans="1:19" ht="17.25" customHeight="1" thickBot="1">
      <c r="A52" s="125" t="s">
        <v>65</v>
      </c>
      <c r="B52" s="126">
        <v>72.5</v>
      </c>
      <c r="C52" s="77">
        <v>-0.11477411479999999</v>
      </c>
      <c r="D52" s="15">
        <v>70.5</v>
      </c>
      <c r="E52" s="32">
        <f t="shared" si="18"/>
        <v>-2.7586206896551724E-2</v>
      </c>
      <c r="F52" s="18">
        <f>IF(ISNUMBER(D52), $B64 * E52, "")</f>
        <v>-2758.6206896551726</v>
      </c>
      <c r="G52" s="31">
        <v>71.3</v>
      </c>
      <c r="H52" s="32">
        <f t="shared" si="19"/>
        <v>-1.6551724137931073E-2</v>
      </c>
      <c r="I52" s="101">
        <f>IF(ISNUMBER(G52), $B64 * H52, "")</f>
        <v>-1655.1724137931074</v>
      </c>
      <c r="J52" s="15">
        <v>72.7</v>
      </c>
      <c r="K52" s="32">
        <f t="shared" si="20"/>
        <v>2.7586206896552117E-3</v>
      </c>
      <c r="L52" s="18">
        <f>IF(ISNUMBER(J52), $B64 * K52, "")</f>
        <v>275.86206896552119</v>
      </c>
      <c r="M52" s="31">
        <v>67.2</v>
      </c>
      <c r="N52" s="32">
        <f t="shared" si="21"/>
        <v>-7.3103448275862029E-2</v>
      </c>
      <c r="O52" s="18">
        <f>IF(ISNUMBER(M52), $B64 * N52, "")</f>
        <v>-7310.3448275862029</v>
      </c>
      <c r="Q52" s="33"/>
      <c r="R52" s="33"/>
    </row>
    <row r="53" spans="1:19" ht="17.25" customHeight="1" thickBot="1">
      <c r="A53" s="130" t="s">
        <v>72</v>
      </c>
      <c r="B53" s="131">
        <v>23.8</v>
      </c>
      <c r="C53" s="79">
        <v>-0.1152416357</v>
      </c>
      <c r="D53" s="24">
        <v>22</v>
      </c>
      <c r="E53" s="25">
        <f t="shared" si="18"/>
        <v>-7.5630252100840359E-2</v>
      </c>
      <c r="F53" s="104">
        <f>IF(ISNUMBER(D53), $B64 * E53, "")</f>
        <v>-7563.0252100840362</v>
      </c>
      <c r="G53" s="102">
        <v>22.3</v>
      </c>
      <c r="H53" s="25">
        <f t="shared" si="19"/>
        <v>-6.3025210084033612E-2</v>
      </c>
      <c r="I53" s="103">
        <f>IF(ISNUMBER(G53), $B64 * H53, "")</f>
        <v>-6302.5210084033615</v>
      </c>
      <c r="J53" s="24">
        <v>22.5</v>
      </c>
      <c r="K53" s="25">
        <f t="shared" si="20"/>
        <v>-5.4621848739495826E-2</v>
      </c>
      <c r="L53" s="104">
        <f>IF(ISNUMBER(J53), $B64 * K53, "")</f>
        <v>-5462.1848739495827</v>
      </c>
      <c r="M53" s="102">
        <v>21.3</v>
      </c>
      <c r="N53" s="25">
        <f t="shared" si="21"/>
        <v>-0.10504201680672269</v>
      </c>
      <c r="O53" s="104">
        <f>IF(ISNUMBER(M53), $B64 * N53, "")</f>
        <v>-10504.20168067227</v>
      </c>
      <c r="Q53" s="284"/>
      <c r="R53" s="285"/>
      <c r="S53" s="286"/>
    </row>
    <row r="54" spans="1:19" ht="17.25" customHeight="1">
      <c r="A54" s="123" t="s">
        <v>216</v>
      </c>
      <c r="B54" s="124">
        <v>10.6</v>
      </c>
      <c r="C54" s="76">
        <v>-0.1166666667</v>
      </c>
      <c r="D54" s="13">
        <v>10.199999999999999</v>
      </c>
      <c r="E54" s="14">
        <f>IF(ISNUMBER(D54), (D54 - $B54) / $B54, "")</f>
        <v>-3.7735849056603807E-2</v>
      </c>
      <c r="F54" s="16">
        <f>IF(ISNUMBER(D54), $B64 * E54, "")</f>
        <v>-3773.5849056603806</v>
      </c>
      <c r="G54" s="29">
        <v>10.3</v>
      </c>
      <c r="H54" s="14">
        <f>IF(ISNUMBER(G54), (G54 - $B54) / $B54, "")</f>
        <v>-2.830188679245273E-2</v>
      </c>
      <c r="I54" s="100">
        <f>IF(ISNUMBER(G54), $B64 * H54, "")</f>
        <v>-2830.1886792452729</v>
      </c>
      <c r="J54" s="13">
        <v>10.199999999999999</v>
      </c>
      <c r="K54" s="14">
        <f>IF(ISNUMBER(J54), (J54 - $B54) / $B54, "")</f>
        <v>-3.7735849056603807E-2</v>
      </c>
      <c r="L54" s="16">
        <f>IF(ISNUMBER(J54), $B64 * K54, "")</f>
        <v>-3773.5849056603806</v>
      </c>
      <c r="M54" s="29">
        <v>9.31</v>
      </c>
      <c r="N54" s="14">
        <f>IF(ISNUMBER(M54), (M54 - $B54) / $B54, "")</f>
        <v>-0.12169811320754709</v>
      </c>
      <c r="O54" s="16">
        <f>IF(ISNUMBER(M54), $B64 * N54, "")</f>
        <v>-12169.811320754709</v>
      </c>
      <c r="Q54" s="287"/>
      <c r="R54" s="288"/>
      <c r="S54" s="289"/>
    </row>
    <row r="55" spans="1:19" ht="17.25" customHeight="1" thickBot="1">
      <c r="A55" s="125" t="s">
        <v>178</v>
      </c>
      <c r="B55" s="126">
        <v>17.399999999999999</v>
      </c>
      <c r="C55" s="77">
        <v>-0.116751269</v>
      </c>
      <c r="D55" s="15">
        <v>16.600000000000001</v>
      </c>
      <c r="E55" s="32">
        <f t="shared" ref="E55:E58" si="22">IF(ISNUMBER(D55), (D55 - $B55) / $B55, "")</f>
        <v>-4.5977011494252713E-2</v>
      </c>
      <c r="F55" s="18">
        <f>IF(ISNUMBER(D55), $B64 * E55, "")</f>
        <v>-4597.7011494252711</v>
      </c>
      <c r="G55" s="31">
        <v>16.7</v>
      </c>
      <c r="H55" s="32">
        <f t="shared" ref="H55:H58" si="23">IF(ISNUMBER(G55), (G55 - $B55) / $B55, "")</f>
        <v>-4.0229885057471229E-2</v>
      </c>
      <c r="I55" s="101">
        <f>IF(ISNUMBER(G55), $B64 * H55, "")</f>
        <v>-4022.9885057471229</v>
      </c>
      <c r="J55" s="15">
        <v>16.600000000000001</v>
      </c>
      <c r="K55" s="32">
        <f t="shared" ref="K55:K58" si="24">IF(ISNUMBER(J55), (J55 - $B55) / $B55, "")</f>
        <v>-4.5977011494252713E-2</v>
      </c>
      <c r="L55" s="18">
        <f>IF(ISNUMBER(J55), $B64 * K55, "")</f>
        <v>-4597.7011494252711</v>
      </c>
      <c r="M55" s="31">
        <v>15.4</v>
      </c>
      <c r="N55" s="32">
        <f t="shared" ref="N55:N58" si="25">IF(ISNUMBER(M55), (M55 - $B55) / $B55, "")</f>
        <v>-0.11494252873563209</v>
      </c>
      <c r="O55" s="18">
        <f>IF(ISNUMBER(M55), $B64 * N55, "")</f>
        <v>-11494.252873563208</v>
      </c>
      <c r="Q55" s="290"/>
      <c r="R55" s="291"/>
      <c r="S55" s="292"/>
    </row>
    <row r="56" spans="1:19" ht="17.25" customHeight="1" thickBot="1">
      <c r="A56" s="125" t="s">
        <v>150</v>
      </c>
      <c r="B56" s="126">
        <v>11.8</v>
      </c>
      <c r="C56" s="77">
        <v>-0.1194029851</v>
      </c>
      <c r="D56" s="15">
        <v>11.2</v>
      </c>
      <c r="E56" s="32">
        <f t="shared" si="22"/>
        <v>-5.0847457627118758E-2</v>
      </c>
      <c r="F56" s="18">
        <f>IF(ISNUMBER(D56), $B64 * E56, "")</f>
        <v>-5084.7457627118756</v>
      </c>
      <c r="G56" s="31">
        <v>11.1</v>
      </c>
      <c r="H56" s="32">
        <f t="shared" si="23"/>
        <v>-5.932203389830517E-2</v>
      </c>
      <c r="I56" s="101">
        <f>IF(ISNUMBER(G56), $B64 * H56, "")</f>
        <v>-5932.2033898305172</v>
      </c>
      <c r="J56" s="15">
        <v>11.2</v>
      </c>
      <c r="K56" s="32">
        <f t="shared" si="24"/>
        <v>-5.0847457627118758E-2</v>
      </c>
      <c r="L56" s="18">
        <f>IF(ISNUMBER(J56), $B64 * K56, "")</f>
        <v>-5084.7457627118756</v>
      </c>
      <c r="M56" s="31">
        <v>10.6</v>
      </c>
      <c r="N56" s="32">
        <f t="shared" si="25"/>
        <v>-0.10169491525423738</v>
      </c>
      <c r="O56" s="18">
        <f>IF(ISNUMBER(M56), $B64 * N56, "")</f>
        <v>-10169.491525423738</v>
      </c>
      <c r="Q56" s="275"/>
      <c r="R56" s="275"/>
      <c r="S56" s="275"/>
    </row>
    <row r="57" spans="1:19" ht="17.25" customHeight="1" thickBot="1">
      <c r="A57" s="125" t="s">
        <v>204</v>
      </c>
      <c r="B57" s="126">
        <v>16</v>
      </c>
      <c r="C57" s="77">
        <v>-0.1208791209</v>
      </c>
      <c r="D57" s="15">
        <v>15.5</v>
      </c>
      <c r="E57" s="32">
        <f t="shared" si="22"/>
        <v>-3.125E-2</v>
      </c>
      <c r="F57" s="18">
        <f>IF(ISNUMBER(D57), $B64 * E57, "")</f>
        <v>-3125</v>
      </c>
      <c r="G57" s="31">
        <v>15.5</v>
      </c>
      <c r="H57" s="32">
        <f t="shared" si="23"/>
        <v>-3.125E-2</v>
      </c>
      <c r="I57" s="101">
        <f>IF(ISNUMBER(G57), $B64 * H57, "")</f>
        <v>-3125</v>
      </c>
      <c r="J57" s="15">
        <v>15.6</v>
      </c>
      <c r="K57" s="32">
        <f t="shared" si="24"/>
        <v>-2.5000000000000022E-2</v>
      </c>
      <c r="L57" s="18">
        <f>IF(ISNUMBER(J57), $B64 * K57, "")</f>
        <v>-2500.0000000000023</v>
      </c>
      <c r="M57" s="31">
        <v>14.6</v>
      </c>
      <c r="N57" s="32">
        <f t="shared" si="25"/>
        <v>-8.7500000000000022E-2</v>
      </c>
      <c r="O57" s="18">
        <f>IF(ISNUMBER(M57), $B64 * N57, "")</f>
        <v>-8750.0000000000018</v>
      </c>
      <c r="Q57" s="270"/>
      <c r="R57" s="270"/>
      <c r="S57" s="270"/>
    </row>
    <row r="58" spans="1:19" ht="17.25" customHeight="1" thickBot="1">
      <c r="A58" s="127" t="s">
        <v>210</v>
      </c>
      <c r="B58" s="128">
        <v>14.5</v>
      </c>
      <c r="C58" s="78">
        <v>-0.12121212119999999</v>
      </c>
      <c r="D58" s="20">
        <v>13.7</v>
      </c>
      <c r="E58" s="21">
        <f t="shared" si="22"/>
        <v>-5.5172413793103496E-2</v>
      </c>
      <c r="F58" s="22">
        <f>IF(ISNUMBER(D58), $B64 * E58, "")</f>
        <v>-5517.2413793103497</v>
      </c>
      <c r="G58" s="30">
        <v>13.7</v>
      </c>
      <c r="H58" s="21">
        <f t="shared" si="23"/>
        <v>-5.5172413793103496E-2</v>
      </c>
      <c r="I58" s="105">
        <f>IF(ISNUMBER(G58), $B64 * H58, "")</f>
        <v>-5517.2413793103497</v>
      </c>
      <c r="J58" s="20">
        <v>13.9</v>
      </c>
      <c r="K58" s="21">
        <f t="shared" si="24"/>
        <v>-4.1379310344827565E-2</v>
      </c>
      <c r="L58" s="22">
        <f>IF(ISNUMBER(J58), $B64 * K58, "")</f>
        <v>-4137.9310344827563</v>
      </c>
      <c r="M58" s="30">
        <v>12.6</v>
      </c>
      <c r="N58" s="21">
        <f t="shared" si="25"/>
        <v>-0.1310344827586207</v>
      </c>
      <c r="O58" s="22">
        <f>IF(ISNUMBER(M58), $B64 * N58, "")</f>
        <v>-13103.448275862071</v>
      </c>
      <c r="Q58" s="270"/>
      <c r="R58" s="270"/>
      <c r="S58" s="270"/>
    </row>
    <row r="59" spans="1:19" ht="17.25" customHeight="1" thickBot="1">
      <c r="A59" s="125" t="s">
        <v>122</v>
      </c>
      <c r="B59" s="129">
        <v>36</v>
      </c>
      <c r="C59" s="80">
        <v>-0.1219512195</v>
      </c>
      <c r="D59" s="106">
        <v>34.4</v>
      </c>
      <c r="E59" s="107">
        <f>IF(ISNUMBER(D59), (D59 - $B59) / $B59, "")</f>
        <v>-4.4444444444444481E-2</v>
      </c>
      <c r="F59" s="108">
        <f>IF(ISNUMBER(D59), $B64 * E59, "")</f>
        <v>-4444.444444444448</v>
      </c>
      <c r="G59" s="109">
        <v>34.200000000000003</v>
      </c>
      <c r="H59" s="107">
        <f>IF(ISNUMBER(G59), (G59 - $B59) / $B59, "")</f>
        <v>-4.999999999999992E-2</v>
      </c>
      <c r="I59" s="110">
        <f>IF(ISNUMBER(G59), $B64 * H59, "")</f>
        <v>-4999.9999999999918</v>
      </c>
      <c r="J59" s="106">
        <v>34.9</v>
      </c>
      <c r="K59" s="107">
        <f>IF(ISNUMBER(J59), (J59 - $B59) / $B59, "")</f>
        <v>-3.0555555555555596E-2</v>
      </c>
      <c r="L59" s="108">
        <f>IF(ISNUMBER(J59), $B64 * K59, "")</f>
        <v>-3055.5555555555597</v>
      </c>
      <c r="M59" s="109">
        <v>31.5</v>
      </c>
      <c r="N59" s="107">
        <f>IF(ISNUMBER(M59), (M59 - $B59) / $B59, "")</f>
        <v>-0.125</v>
      </c>
      <c r="O59" s="108">
        <f>IF(ISNUMBER(M59), $B64 * N59, "")</f>
        <v>-12500</v>
      </c>
      <c r="Q59" s="275"/>
      <c r="R59" s="275"/>
      <c r="S59" s="275"/>
    </row>
    <row r="60" spans="1:19" ht="17.25" customHeight="1" thickBot="1">
      <c r="A60" s="125" t="s">
        <v>208</v>
      </c>
      <c r="B60" s="126">
        <v>12.5</v>
      </c>
      <c r="C60" s="77">
        <v>-0.12587412589999999</v>
      </c>
      <c r="D60" s="15">
        <v>13.8</v>
      </c>
      <c r="E60" s="32">
        <f t="shared" ref="E60:E63" si="26">IF(ISNUMBER(D60), (D60 - $B60) / $B60, "")</f>
        <v>0.10400000000000005</v>
      </c>
      <c r="F60" s="18">
        <f>IF(ISNUMBER(D60), $B64 * E60, "")</f>
        <v>10400.000000000005</v>
      </c>
      <c r="G60" s="31">
        <v>14.1</v>
      </c>
      <c r="H60" s="32">
        <f t="shared" ref="H60:H63" si="27">IF(ISNUMBER(G60), (G60 - $B60) / $B60, "")</f>
        <v>0.12799999999999997</v>
      </c>
      <c r="I60" s="101">
        <f>IF(ISNUMBER(G60), $B64 * H60, "")</f>
        <v>12799.999999999998</v>
      </c>
      <c r="J60" s="15">
        <v>14.1</v>
      </c>
      <c r="K60" s="32">
        <f t="shared" ref="K60:K63" si="28">IF(ISNUMBER(J60), (J60 - $B60) / $B60, "")</f>
        <v>0.12799999999999997</v>
      </c>
      <c r="L60" s="18">
        <f>IF(ISNUMBER(J60), $B64 * K60, "")</f>
        <v>12799.999999999998</v>
      </c>
      <c r="M60" s="31">
        <v>12.9</v>
      </c>
      <c r="N60" s="32">
        <f t="shared" ref="N60:N63" si="29">IF(ISNUMBER(M60), (M60 - $B60) / $B60, "")</f>
        <v>3.2000000000000028E-2</v>
      </c>
      <c r="O60" s="18">
        <f>IF(ISNUMBER(M60), $B64 * N60, "")</f>
        <v>3200.0000000000027</v>
      </c>
      <c r="Q60" s="275"/>
      <c r="R60" s="275"/>
      <c r="S60" s="275"/>
    </row>
    <row r="61" spans="1:19" ht="17.25" customHeight="1" thickBot="1">
      <c r="A61" s="125" t="s">
        <v>188</v>
      </c>
      <c r="B61" s="126">
        <v>13.4</v>
      </c>
      <c r="C61" s="77">
        <v>-0.12987012989999999</v>
      </c>
      <c r="D61" s="15">
        <v>13</v>
      </c>
      <c r="E61" s="32">
        <f t="shared" si="26"/>
        <v>-2.9850746268656744E-2</v>
      </c>
      <c r="F61" s="18">
        <f>IF(ISNUMBER(D61), $B64 * E61, "")</f>
        <v>-2985.0746268656744</v>
      </c>
      <c r="G61" s="31">
        <v>13</v>
      </c>
      <c r="H61" s="32">
        <f t="shared" si="27"/>
        <v>-2.9850746268656744E-2</v>
      </c>
      <c r="I61" s="101">
        <f>IF(ISNUMBER(G61), $B64 * H61, "")</f>
        <v>-2985.0746268656744</v>
      </c>
      <c r="J61" s="15">
        <v>13.1</v>
      </c>
      <c r="K61" s="32">
        <f t="shared" si="28"/>
        <v>-2.2388059701492588E-2</v>
      </c>
      <c r="L61" s="18">
        <f>IF(ISNUMBER(J61), $B64 * K61, "")</f>
        <v>-2238.8059701492589</v>
      </c>
      <c r="M61" s="31">
        <v>12</v>
      </c>
      <c r="N61" s="32">
        <f t="shared" si="29"/>
        <v>-0.10447761194029853</v>
      </c>
      <c r="O61" s="18">
        <f>IF(ISNUMBER(M61), $B64 * N61, "")</f>
        <v>-10447.761194029854</v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-3.6137822306216552E-2</v>
      </c>
      <c r="F64" s="28">
        <f>SUM(F44:F63)</f>
        <v>-65048.080151189832</v>
      </c>
      <c r="G64" s="26" t="s">
        <v>271</v>
      </c>
      <c r="H64" s="27">
        <f>IF(COUNT(H44:H63), SUM(H44:H63) / COUNT(H44:H63), 0)</f>
        <v>-3.258133653139221E-2</v>
      </c>
      <c r="I64" s="28">
        <f>SUM(I44:I63)</f>
        <v>-58646.405756505985</v>
      </c>
      <c r="J64" s="26" t="s">
        <v>271</v>
      </c>
      <c r="K64" s="27">
        <f>IF(COUNT(K44:K63), SUM(K44:K63) / COUNT(K44:K63), 0)</f>
        <v>-2.5838695912461199E-2</v>
      </c>
      <c r="L64" s="28">
        <f>SUM(L44:L63)</f>
        <v>-46509.652642430163</v>
      </c>
      <c r="M64" s="26" t="s">
        <v>271</v>
      </c>
      <c r="N64" s="27">
        <f>IF(COUNT(N44:N63), SUM(N44:N63) / COUNT(N44:N63), 0)</f>
        <v>-9.5657564003888015E-2</v>
      </c>
      <c r="O64" s="28">
        <f>SUM(O44:O63)</f>
        <v>-172183.61520699842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37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2021-09-21(화) 오전 00:00</v>
      </c>
      <c r="C69" s="313"/>
      <c r="D69" s="272" t="str">
        <f>TEXT($G$1, "[$-ko-KR]yyyy-mm-dd(ddd) ") &amp; "오후 14:00"</f>
        <v>2021-09-21(화) 오후 14:00</v>
      </c>
      <c r="E69" s="273"/>
      <c r="F69" s="274"/>
      <c r="G69" s="272" t="str">
        <f>TEXT($G$1, "[$-ko-KR]yyyy-mm-dd(ddd) ") &amp; "오후 19:00"</f>
        <v>2021-09-21(화) 오후 19:00</v>
      </c>
      <c r="H69" s="273"/>
      <c r="I69" s="274"/>
      <c r="J69" s="272" t="str">
        <f>TEXT($G$1, "[$-ko-KR]yyyy-mm-dd(ddd) ") &amp; "오후 21:00"</f>
        <v>2021-09-21(화) 오후 21:00</v>
      </c>
      <c r="K69" s="273"/>
      <c r="L69" s="274"/>
      <c r="M69" s="272" t="str">
        <f>TEXT($G$1+1, "[$-ko-KR]yyyy-mm-dd(ddd) ") &amp; "오전 00:00"</f>
        <v>2021-09-22(수)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8" t="s">
        <v>58</v>
      </c>
      <c r="H70" s="239" t="s">
        <v>268</v>
      </c>
      <c r="I70" s="24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164</v>
      </c>
      <c r="B71" s="124">
        <v>971</v>
      </c>
      <c r="C71" s="76">
        <v>2.31822972E-2</v>
      </c>
      <c r="D71" s="13">
        <v>896</v>
      </c>
      <c r="E71" s="14">
        <f>IF(ISNUMBER(D71), (D71 - $B71) / $B71, "")</f>
        <v>-7.7239958805355308E-2</v>
      </c>
      <c r="F71" s="16">
        <f>IF(ISNUMBER(D71), $B91 * E71, "")</f>
        <v>-7723.9958805355309</v>
      </c>
      <c r="G71" s="29">
        <v>906</v>
      </c>
      <c r="H71" s="14">
        <f>IF(ISNUMBER(G71), (G71 - $B71) / $B71, "")</f>
        <v>-6.6941297631307933E-2</v>
      </c>
      <c r="I71" s="100">
        <f>IF(ISNUMBER(G71), $B91 * H71, "")</f>
        <v>-6694.1297631307934</v>
      </c>
      <c r="J71" s="13">
        <v>917</v>
      </c>
      <c r="K71" s="14">
        <f>IF(ISNUMBER(J71), (J71 - $B71) / $B71, "")</f>
        <v>-5.5612770339855816E-2</v>
      </c>
      <c r="L71" s="16">
        <f>IF(ISNUMBER(J71), $B91 * K71, "")</f>
        <v>-5561.2770339855815</v>
      </c>
      <c r="M71" s="29">
        <v>842</v>
      </c>
      <c r="N71" s="14">
        <f>IF(ISNUMBER(M71), (M71 - $B71) / $B71, "")</f>
        <v>-0.13285272914521112</v>
      </c>
      <c r="O71" s="16">
        <f>IF(ISNUMBER(M71), $B91 * N71, "")</f>
        <v>-13285.272914521112</v>
      </c>
      <c r="Q71" s="270"/>
      <c r="R71" s="270"/>
      <c r="S71" s="270"/>
    </row>
    <row r="72" spans="1:19" ht="17.25" thickBot="1">
      <c r="A72" s="125" t="s">
        <v>242</v>
      </c>
      <c r="B72" s="126">
        <v>626</v>
      </c>
      <c r="C72" s="77">
        <v>9.6774193999999997E-3</v>
      </c>
      <c r="D72" s="15">
        <v>569</v>
      </c>
      <c r="E72" s="32">
        <f t="shared" ref="E72:E75" si="30">IF(ISNUMBER(D72), (D72 - $B72) / $B72, "")</f>
        <v>-9.1054313099041537E-2</v>
      </c>
      <c r="F72" s="18">
        <f>IF(ISNUMBER(D72), $B91 * E72, "")</f>
        <v>-9105.4313099041537</v>
      </c>
      <c r="G72" s="31">
        <v>580</v>
      </c>
      <c r="H72" s="32">
        <f t="shared" ref="H72:H75" si="31">IF(ISNUMBER(G72), (G72 - $B72) / $B72, "")</f>
        <v>-7.3482428115015971E-2</v>
      </c>
      <c r="I72" s="101">
        <f>IF(ISNUMBER(G72), $B91 * H72, "")</f>
        <v>-7348.2428115015973</v>
      </c>
      <c r="J72" s="15">
        <v>579</v>
      </c>
      <c r="K72" s="32">
        <f t="shared" ref="K72:K75" si="32">IF(ISNUMBER(J72), (J72 - $B72) / $B72, "")</f>
        <v>-7.5079872204472847E-2</v>
      </c>
      <c r="L72" s="18">
        <f>IF(ISNUMBER(J72), $B91 * K72, "")</f>
        <v>-7507.9872204472849</v>
      </c>
      <c r="M72" s="31">
        <v>527</v>
      </c>
      <c r="N72" s="32">
        <f t="shared" ref="N72:N75" si="33">IF(ISNUMBER(M72), (M72 - $B72) / $B72, "")</f>
        <v>-0.15814696485623003</v>
      </c>
      <c r="O72" s="18">
        <f>IF(ISNUMBER(M72), $B91 * N72, "")</f>
        <v>-15814.696485623002</v>
      </c>
      <c r="Q72" s="270"/>
      <c r="R72" s="270"/>
      <c r="S72" s="270"/>
    </row>
    <row r="73" spans="1:19" ht="17.25" thickBot="1">
      <c r="A73" s="125" t="s">
        <v>206</v>
      </c>
      <c r="B73" s="126">
        <v>803</v>
      </c>
      <c r="C73" s="77">
        <v>-3.6014405800000003E-2</v>
      </c>
      <c r="D73" s="15">
        <v>721</v>
      </c>
      <c r="E73" s="32">
        <f t="shared" si="30"/>
        <v>-0.10211706102117062</v>
      </c>
      <c r="F73" s="18">
        <f>IF(ISNUMBER(D73), $B91 * E73, "")</f>
        <v>-10211.706102117061</v>
      </c>
      <c r="G73" s="31">
        <v>730</v>
      </c>
      <c r="H73" s="32">
        <f t="shared" si="31"/>
        <v>-9.0909090909090912E-2</v>
      </c>
      <c r="I73" s="101">
        <f>IF(ISNUMBER(G73), $B91 * H73, "")</f>
        <v>-9090.9090909090919</v>
      </c>
      <c r="J73" s="15">
        <v>742</v>
      </c>
      <c r="K73" s="32">
        <f t="shared" si="32"/>
        <v>-7.5965130759651306E-2</v>
      </c>
      <c r="L73" s="18">
        <f>IF(ISNUMBER(J73), $B91 * K73, "")</f>
        <v>-7596.5130759651302</v>
      </c>
      <c r="M73" s="31">
        <v>669</v>
      </c>
      <c r="N73" s="32">
        <f t="shared" si="33"/>
        <v>-0.16687422166874222</v>
      </c>
      <c r="O73" s="18">
        <f>IF(ISNUMBER(M73), $B91 * N73, "")</f>
        <v>-16687.422166874221</v>
      </c>
      <c r="Q73" s="275"/>
      <c r="R73" s="275"/>
      <c r="S73" s="275"/>
    </row>
    <row r="74" spans="1:19" ht="17.25" thickBot="1">
      <c r="A74" s="125" t="s">
        <v>152</v>
      </c>
      <c r="B74" s="126">
        <v>118</v>
      </c>
      <c r="C74" s="77">
        <v>-7.0866141699999996E-2</v>
      </c>
      <c r="D74" s="15">
        <v>114</v>
      </c>
      <c r="E74" s="32">
        <f t="shared" si="30"/>
        <v>-3.3898305084745763E-2</v>
      </c>
      <c r="F74" s="18">
        <f>IF(ISNUMBER(D74), $B91 * E74, "")</f>
        <v>-3389.8305084745762</v>
      </c>
      <c r="G74" s="31">
        <v>115</v>
      </c>
      <c r="H74" s="32">
        <f t="shared" si="31"/>
        <v>-2.5423728813559324E-2</v>
      </c>
      <c r="I74" s="101">
        <f>IF(ISNUMBER(G74), $B91 * H74, "")</f>
        <v>-2542.3728813559323</v>
      </c>
      <c r="J74" s="15">
        <v>116</v>
      </c>
      <c r="K74" s="32">
        <f t="shared" si="32"/>
        <v>-1.6949152542372881E-2</v>
      </c>
      <c r="L74" s="18">
        <f>IF(ISNUMBER(J74), $B91 * K74, "")</f>
        <v>-1694.9152542372881</v>
      </c>
      <c r="M74" s="31">
        <v>111</v>
      </c>
      <c r="N74" s="32">
        <f t="shared" si="33"/>
        <v>-5.9322033898305086E-2</v>
      </c>
      <c r="O74" s="18">
        <f>IF(ISNUMBER(M74), $B91 * N74, "")</f>
        <v>-5932.203389830509</v>
      </c>
      <c r="Q74" s="275"/>
      <c r="R74" s="275"/>
      <c r="S74" s="275"/>
    </row>
    <row r="75" spans="1:19" ht="17.25" thickBot="1">
      <c r="A75" s="127" t="s">
        <v>118</v>
      </c>
      <c r="B75" s="128">
        <v>195</v>
      </c>
      <c r="C75" s="78">
        <v>-7.5829383900000005E-2</v>
      </c>
      <c r="D75" s="20">
        <v>184</v>
      </c>
      <c r="E75" s="21">
        <f t="shared" si="30"/>
        <v>-5.6410256410256411E-2</v>
      </c>
      <c r="F75" s="22">
        <f>IF(ISNUMBER(D75), $B91 * E75, "")</f>
        <v>-5641.0256410256407</v>
      </c>
      <c r="G75" s="30">
        <v>185</v>
      </c>
      <c r="H75" s="21">
        <f t="shared" si="31"/>
        <v>-5.128205128205128E-2</v>
      </c>
      <c r="I75" s="105">
        <f>IF(ISNUMBER(G75), $B91 * H75, "")</f>
        <v>-5128.2051282051279</v>
      </c>
      <c r="J75" s="20">
        <v>187</v>
      </c>
      <c r="K75" s="21">
        <f t="shared" si="32"/>
        <v>-4.1025641025641026E-2</v>
      </c>
      <c r="L75" s="22">
        <f>IF(ISNUMBER(J75), $B91 * K75, "")</f>
        <v>-4102.5641025641025</v>
      </c>
      <c r="M75" s="30">
        <v>179</v>
      </c>
      <c r="N75" s="21">
        <f t="shared" si="33"/>
        <v>-8.2051282051282051E-2</v>
      </c>
      <c r="O75" s="22">
        <f>IF(ISNUMBER(M75), $B91 * N75, "")</f>
        <v>-8205.1282051282051</v>
      </c>
      <c r="Q75" s="275"/>
      <c r="R75" s="275"/>
      <c r="S75" s="275"/>
    </row>
    <row r="76" spans="1:19" ht="17.25" thickBot="1">
      <c r="A76" s="125" t="s">
        <v>266</v>
      </c>
      <c r="B76" s="129">
        <v>264</v>
      </c>
      <c r="C76" s="80">
        <v>-7.6923076899999998E-2</v>
      </c>
      <c r="D76" s="106">
        <v>258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257</v>
      </c>
      <c r="H76" s="107">
        <f>IF(ISNUMBER(G76), (G76 - $B76) / $B76, "")</f>
        <v>-2.6515151515151516E-2</v>
      </c>
      <c r="I76" s="110">
        <f>IF(ISNUMBER(G76), $B91 * H76, "")</f>
        <v>-2651.5151515151515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-378.78787878787881</v>
      </c>
      <c r="M76" s="109">
        <v>254</v>
      </c>
      <c r="N76" s="107">
        <f>IF(ISNUMBER(M76), (M76 - $B76) / $B76, "")</f>
        <v>-3.787878787878788E-2</v>
      </c>
      <c r="O76" s="108">
        <f>IF(ISNUMBER(M76), $B91 * N76, "")</f>
        <v>-3787.878787878788</v>
      </c>
      <c r="Q76" s="275"/>
      <c r="R76" s="275"/>
      <c r="S76" s="275"/>
    </row>
    <row r="77" spans="1:19" ht="17.25" thickBot="1">
      <c r="A77" s="125" t="s">
        <v>51</v>
      </c>
      <c r="B77" s="126">
        <v>355</v>
      </c>
      <c r="C77" s="77">
        <v>-7.7922077899999997E-2</v>
      </c>
      <c r="D77" s="15">
        <v>349</v>
      </c>
      <c r="E77" s="32">
        <f t="shared" ref="E77:E80" si="34">IF(ISNUMBER(D77), (D77 - $B77) / $B77, "")</f>
        <v>-1.6901408450704224E-2</v>
      </c>
      <c r="F77" s="18">
        <f>IF(ISNUMBER(D77), $B91 * E77, "")</f>
        <v>-1690.1408450704223</v>
      </c>
      <c r="G77" s="31">
        <v>346</v>
      </c>
      <c r="H77" s="32">
        <f t="shared" ref="H77:H80" si="35">IF(ISNUMBER(G77), (G77 - $B77) / $B77, "")</f>
        <v>-2.5352112676056339E-2</v>
      </c>
      <c r="I77" s="101">
        <f>IF(ISNUMBER(G77), $B91 * H77, "")</f>
        <v>-2535.211267605634</v>
      </c>
      <c r="J77" s="15">
        <v>350</v>
      </c>
      <c r="K77" s="32">
        <f t="shared" ref="K77:K80" si="36">IF(ISNUMBER(J77), (J77 - $B77) / $B77, "")</f>
        <v>-1.4084507042253521E-2</v>
      </c>
      <c r="L77" s="18">
        <f>IF(ISNUMBER(J77), $B91 * K77, "")</f>
        <v>-1408.4507042253522</v>
      </c>
      <c r="M77" s="31">
        <v>336</v>
      </c>
      <c r="N77" s="32">
        <f t="shared" ref="N77:N80" si="37">IF(ISNUMBER(M77), (M77 - $B77) / $B77, "")</f>
        <v>-5.3521126760563378E-2</v>
      </c>
      <c r="O77" s="18">
        <f>IF(ISNUMBER(M77), $B91 * N77, "")</f>
        <v>-5352.1126760563375</v>
      </c>
      <c r="Q77" s="275"/>
      <c r="R77" s="275"/>
      <c r="S77" s="275"/>
    </row>
    <row r="78" spans="1:19" ht="17.25" thickBot="1">
      <c r="A78" s="125" t="s">
        <v>80</v>
      </c>
      <c r="B78" s="126">
        <v>832</v>
      </c>
      <c r="C78" s="77">
        <v>-8.1677704200000006E-2</v>
      </c>
      <c r="D78" s="15">
        <v>811</v>
      </c>
      <c r="E78" s="32">
        <f t="shared" si="34"/>
        <v>-2.5240384615384616E-2</v>
      </c>
      <c r="F78" s="18">
        <f>IF(ISNUMBER(D78), $B91 * E78, "")</f>
        <v>-2524.0384615384614</v>
      </c>
      <c r="G78" s="31">
        <v>811</v>
      </c>
      <c r="H78" s="32">
        <f t="shared" si="35"/>
        <v>-2.5240384615384616E-2</v>
      </c>
      <c r="I78" s="101">
        <f>IF(ISNUMBER(G78), $B91 * H78, "")</f>
        <v>-2524.0384615384614</v>
      </c>
      <c r="J78" s="15">
        <v>825</v>
      </c>
      <c r="K78" s="32">
        <f t="shared" si="36"/>
        <v>-8.4134615384615381E-3</v>
      </c>
      <c r="L78" s="18">
        <f>IF(ISNUMBER(J78), $B91 * K78, "")</f>
        <v>-841.34615384615381</v>
      </c>
      <c r="M78" s="31">
        <v>777</v>
      </c>
      <c r="N78" s="32">
        <f t="shared" si="37"/>
        <v>-6.6105769230769232E-2</v>
      </c>
      <c r="O78" s="18">
        <f>IF(ISNUMBER(M78), $B91 * N78, "")</f>
        <v>-6610.5769230769229</v>
      </c>
      <c r="Q78" s="275"/>
      <c r="R78" s="275"/>
      <c r="S78" s="275"/>
    </row>
    <row r="79" spans="1:19" ht="17.25" thickBot="1">
      <c r="A79" s="125" t="s">
        <v>228</v>
      </c>
      <c r="B79" s="126">
        <v>874</v>
      </c>
      <c r="C79" s="77">
        <v>-8.3857442300000001E-2</v>
      </c>
      <c r="D79" s="15">
        <v>806</v>
      </c>
      <c r="E79" s="32">
        <f t="shared" si="34"/>
        <v>-7.780320366132723E-2</v>
      </c>
      <c r="F79" s="18">
        <f>IF(ISNUMBER(D79), $B91 * E79, "")</f>
        <v>-7780.3203661327234</v>
      </c>
      <c r="G79" s="31">
        <v>808</v>
      </c>
      <c r="H79" s="32">
        <f t="shared" si="35"/>
        <v>-7.5514874141876437E-2</v>
      </c>
      <c r="I79" s="101">
        <f>IF(ISNUMBER(G79), $B91 * H79, "")</f>
        <v>-7551.4874141876435</v>
      </c>
      <c r="J79" s="15">
        <v>816</v>
      </c>
      <c r="K79" s="32">
        <f t="shared" si="36"/>
        <v>-6.6361556064073221E-2</v>
      </c>
      <c r="L79" s="18">
        <f>IF(ISNUMBER(J79), $B91 * K79, "")</f>
        <v>-6636.155606407322</v>
      </c>
      <c r="M79" s="31">
        <v>736</v>
      </c>
      <c r="N79" s="32">
        <f t="shared" si="37"/>
        <v>-0.15789473684210525</v>
      </c>
      <c r="O79" s="18">
        <f>IF(ISNUMBER(M79), $B91 * N79, "")</f>
        <v>-15789.473684210525</v>
      </c>
      <c r="Q79" s="33"/>
      <c r="R79" s="33"/>
    </row>
    <row r="80" spans="1:19" ht="17.25" thickBot="1">
      <c r="A80" s="130" t="s">
        <v>138</v>
      </c>
      <c r="B80" s="131">
        <v>334</v>
      </c>
      <c r="C80" s="79">
        <v>-8.9918256099999996E-2</v>
      </c>
      <c r="D80" s="24">
        <v>323</v>
      </c>
      <c r="E80" s="25">
        <f t="shared" si="34"/>
        <v>-3.2934131736526949E-2</v>
      </c>
      <c r="F80" s="104">
        <f>IF(ISNUMBER(D80), $B91 * E80, "")</f>
        <v>-3293.4131736526947</v>
      </c>
      <c r="G80" s="102">
        <v>327</v>
      </c>
      <c r="H80" s="25">
        <f t="shared" si="35"/>
        <v>-2.0958083832335328E-2</v>
      </c>
      <c r="I80" s="103">
        <f>IF(ISNUMBER(G80), $B91 * H80, "")</f>
        <v>-2095.8083832335328</v>
      </c>
      <c r="J80" s="24">
        <v>329</v>
      </c>
      <c r="K80" s="25">
        <f t="shared" si="36"/>
        <v>-1.4970059880239521E-2</v>
      </c>
      <c r="L80" s="104">
        <f>IF(ISNUMBER(J80), $B91 * K80, "")</f>
        <v>-1497.0059880239521</v>
      </c>
      <c r="M80" s="102">
        <v>325</v>
      </c>
      <c r="N80" s="25">
        <f t="shared" si="37"/>
        <v>-2.6946107784431138E-2</v>
      </c>
      <c r="O80" s="104">
        <f>IF(ISNUMBER(M80), $B91 * N80, "")</f>
        <v>-2694.6107784431138</v>
      </c>
      <c r="Q80" s="284"/>
      <c r="R80" s="285"/>
      <c r="S80" s="286"/>
    </row>
    <row r="81" spans="1:19">
      <c r="A81" s="123" t="s">
        <v>86</v>
      </c>
      <c r="B81" s="124">
        <v>354</v>
      </c>
      <c r="C81" s="76">
        <v>-8.9974293100000005E-2</v>
      </c>
      <c r="D81" s="13">
        <v>334</v>
      </c>
      <c r="E81" s="14">
        <f>IF(ISNUMBER(D81), (D81 - $B81) / $B81, "")</f>
        <v>-5.6497175141242938E-2</v>
      </c>
      <c r="F81" s="16">
        <f>IF(ISNUMBER(D81), $B91 * E81, "")</f>
        <v>-5649.7175141242942</v>
      </c>
      <c r="G81" s="29">
        <v>338</v>
      </c>
      <c r="H81" s="14">
        <f>IF(ISNUMBER(G81), (G81 - $B81) / $B81, "")</f>
        <v>-4.519774011299435E-2</v>
      </c>
      <c r="I81" s="100">
        <f>IF(ISNUMBER(G81), $B91 * H81, "")</f>
        <v>-4519.7740112994352</v>
      </c>
      <c r="J81" s="13">
        <v>341</v>
      </c>
      <c r="K81" s="14">
        <f>IF(ISNUMBER(J81), (J81 - $B81) / $B81, "")</f>
        <v>-3.6723163841807911E-2</v>
      </c>
      <c r="L81" s="16">
        <f>IF(ISNUMBER(J81), $B91 * K81, "")</f>
        <v>-3672.3163841807909</v>
      </c>
      <c r="M81" s="29">
        <v>323</v>
      </c>
      <c r="N81" s="14">
        <f>IF(ISNUMBER(M81), (M81 - $B81) / $B81, "")</f>
        <v>-8.7570621468926552E-2</v>
      </c>
      <c r="O81" s="16">
        <f>IF(ISNUMBER(M81), $B91 * N81, "")</f>
        <v>-8757.0621468926547</v>
      </c>
      <c r="Q81" s="287"/>
      <c r="R81" s="288"/>
      <c r="S81" s="289"/>
    </row>
    <row r="82" spans="1:19" ht="17.25" thickBot="1">
      <c r="A82" s="125" t="s">
        <v>54</v>
      </c>
      <c r="B82" s="126">
        <v>444</v>
      </c>
      <c r="C82" s="77">
        <v>-9.0163934400000006E-2</v>
      </c>
      <c r="D82" s="15">
        <v>406</v>
      </c>
      <c r="E82" s="32">
        <f t="shared" ref="E82:E85" si="38">IF(ISNUMBER(D82), (D82 - $B82) / $B82, "")</f>
        <v>-8.5585585585585586E-2</v>
      </c>
      <c r="F82" s="18">
        <f>IF(ISNUMBER(D82), $B91 * E82, "")</f>
        <v>-8558.5585585585577</v>
      </c>
      <c r="G82" s="31">
        <v>410</v>
      </c>
      <c r="H82" s="32">
        <f t="shared" ref="H82:H85" si="39">IF(ISNUMBER(G82), (G82 - $B82) / $B82, "")</f>
        <v>-7.6576576576576572E-2</v>
      </c>
      <c r="I82" s="101">
        <f>IF(ISNUMBER(G82), $B91 * H82, "")</f>
        <v>-7657.6576576576572</v>
      </c>
      <c r="J82" s="15">
        <v>431</v>
      </c>
      <c r="K82" s="32">
        <f t="shared" ref="K82:K85" si="40">IF(ISNUMBER(J82), (J82 - $B82) / $B82, "")</f>
        <v>-2.9279279279279279E-2</v>
      </c>
      <c r="L82" s="18">
        <f>IF(ISNUMBER(J82), $B91 * K82, "")</f>
        <v>-2927.9279279279281</v>
      </c>
      <c r="M82" s="31">
        <v>409</v>
      </c>
      <c r="N82" s="32">
        <f t="shared" ref="N82:N85" si="41">IF(ISNUMBER(M82), (M82 - $B82) / $B82, "")</f>
        <v>-7.8828828828828829E-2</v>
      </c>
      <c r="O82" s="18">
        <f>IF(ISNUMBER(M82), $B91 * N82, "")</f>
        <v>-7882.8828828828828</v>
      </c>
      <c r="Q82" s="290"/>
      <c r="R82" s="291"/>
      <c r="S82" s="292"/>
    </row>
    <row r="83" spans="1:19" ht="17.25" thickBot="1">
      <c r="A83" s="125" t="s">
        <v>57</v>
      </c>
      <c r="B83" s="126">
        <v>199</v>
      </c>
      <c r="C83" s="77">
        <v>-9.1324200899999999E-2</v>
      </c>
      <c r="D83" s="15">
        <v>191</v>
      </c>
      <c r="E83" s="32">
        <f t="shared" si="38"/>
        <v>-4.0201005025125629E-2</v>
      </c>
      <c r="F83" s="18">
        <f>IF(ISNUMBER(D83), $B91 * E83, "")</f>
        <v>-4020.1005025125628</v>
      </c>
      <c r="G83" s="31">
        <v>192</v>
      </c>
      <c r="H83" s="32">
        <f t="shared" si="39"/>
        <v>-3.5175879396984924E-2</v>
      </c>
      <c r="I83" s="101">
        <f>IF(ISNUMBER(G83), $B91 * H83, "")</f>
        <v>-3517.5879396984924</v>
      </c>
      <c r="J83" s="15">
        <v>194</v>
      </c>
      <c r="K83" s="32">
        <f t="shared" si="40"/>
        <v>-2.5125628140703519E-2</v>
      </c>
      <c r="L83" s="18">
        <f>IF(ISNUMBER(J83), $B91 * K83, "")</f>
        <v>-2512.562814070352</v>
      </c>
      <c r="M83" s="31">
        <v>181</v>
      </c>
      <c r="N83" s="32">
        <f t="shared" si="41"/>
        <v>-9.0452261306532666E-2</v>
      </c>
      <c r="O83" s="18">
        <f>IF(ISNUMBER(M83), $B91 * N83, "")</f>
        <v>-9045.2261306532673</v>
      </c>
      <c r="Q83" s="275"/>
      <c r="R83" s="275"/>
      <c r="S83" s="275"/>
    </row>
    <row r="84" spans="1:19" ht="17.25" thickBot="1">
      <c r="A84" s="125" t="s">
        <v>144</v>
      </c>
      <c r="B84" s="126">
        <v>103</v>
      </c>
      <c r="C84" s="77">
        <v>-9.6491228100000007E-2</v>
      </c>
      <c r="D84" s="15">
        <v>101</v>
      </c>
      <c r="E84" s="32">
        <f t="shared" si="38"/>
        <v>-1.9417475728155338E-2</v>
      </c>
      <c r="F84" s="18">
        <f>IF(ISNUMBER(D84), $B91 * E84, "")</f>
        <v>-1941.7475728155339</v>
      </c>
      <c r="G84" s="31">
        <v>102</v>
      </c>
      <c r="H84" s="32">
        <f t="shared" si="39"/>
        <v>-9.7087378640776691E-3</v>
      </c>
      <c r="I84" s="101">
        <f>IF(ISNUMBER(G84), $B91 * H84, "")</f>
        <v>-970.87378640776694</v>
      </c>
      <c r="J84" s="15">
        <v>104</v>
      </c>
      <c r="K84" s="32">
        <f t="shared" si="40"/>
        <v>9.7087378640776691E-3</v>
      </c>
      <c r="L84" s="18">
        <f>IF(ISNUMBER(J84), $B91 * K84, "")</f>
        <v>970.87378640776694</v>
      </c>
      <c r="M84" s="31">
        <v>97.3</v>
      </c>
      <c r="N84" s="32">
        <f t="shared" si="41"/>
        <v>-5.5339805825242748E-2</v>
      </c>
      <c r="O84" s="18">
        <f>IF(ISNUMBER(M84), $B91 * N84, "")</f>
        <v>-5533.9805825242747</v>
      </c>
      <c r="Q84" s="270"/>
      <c r="R84" s="270"/>
      <c r="S84" s="270"/>
    </row>
    <row r="85" spans="1:19" ht="17.25" thickBot="1">
      <c r="A85" s="127" t="s">
        <v>128</v>
      </c>
      <c r="B85" s="128">
        <v>120</v>
      </c>
      <c r="C85" s="78">
        <v>-9.7744360899999994E-2</v>
      </c>
      <c r="D85" s="20">
        <v>116</v>
      </c>
      <c r="E85" s="21">
        <f t="shared" si="38"/>
        <v>-3.3333333333333333E-2</v>
      </c>
      <c r="F85" s="22">
        <f>IF(ISNUMBER(D85), $B91 * E85, "")</f>
        <v>-3333.3333333333335</v>
      </c>
      <c r="G85" s="30">
        <v>117</v>
      </c>
      <c r="H85" s="21">
        <f t="shared" si="39"/>
        <v>-2.5000000000000001E-2</v>
      </c>
      <c r="I85" s="105">
        <f>IF(ISNUMBER(G85), $B91 * H85, "")</f>
        <v>-2500</v>
      </c>
      <c r="J85" s="20">
        <v>118</v>
      </c>
      <c r="K85" s="21">
        <f t="shared" si="40"/>
        <v>-1.6666666666666666E-2</v>
      </c>
      <c r="L85" s="22">
        <f>IF(ISNUMBER(J85), $B91 * K85, "")</f>
        <v>-1666.6666666666667</v>
      </c>
      <c r="M85" s="30">
        <v>112</v>
      </c>
      <c r="N85" s="21">
        <f t="shared" si="41"/>
        <v>-6.6666666666666666E-2</v>
      </c>
      <c r="O85" s="22">
        <f>IF(ISNUMBER(M85), $B91 * N85, "")</f>
        <v>-6666.666666666667</v>
      </c>
      <c r="Q85" s="270"/>
      <c r="R85" s="270"/>
      <c r="S85" s="270"/>
    </row>
    <row r="86" spans="1:19" ht="17.25" thickBot="1">
      <c r="A86" s="125" t="s">
        <v>130</v>
      </c>
      <c r="B86" s="129">
        <v>147</v>
      </c>
      <c r="C86" s="80">
        <v>-9.8159509199999995E-2</v>
      </c>
      <c r="D86" s="106">
        <v>137</v>
      </c>
      <c r="E86" s="107">
        <f>IF(ISNUMBER(D86), (D86 - $B86) / $B86, "")</f>
        <v>-6.8027210884353748E-2</v>
      </c>
      <c r="F86" s="108">
        <f>IF(ISNUMBER(D86), $B91 * E86, "")</f>
        <v>-6802.7210884353744</v>
      </c>
      <c r="G86" s="109">
        <v>137</v>
      </c>
      <c r="H86" s="107">
        <f>IF(ISNUMBER(G86), (G86 - $B86) / $B86, "")</f>
        <v>-6.8027210884353748E-2</v>
      </c>
      <c r="I86" s="110">
        <f>IF(ISNUMBER(G86), $B91 * H86, "")</f>
        <v>-6802.7210884353744</v>
      </c>
      <c r="J86" s="106">
        <v>139</v>
      </c>
      <c r="K86" s="107">
        <f>IF(ISNUMBER(J86), (J86 - $B86) / $B86, "")</f>
        <v>-5.4421768707482991E-2</v>
      </c>
      <c r="L86" s="108">
        <f>IF(ISNUMBER(J86), $B91 * K86, "")</f>
        <v>-5442.1768707482988</v>
      </c>
      <c r="M86" s="109">
        <v>123</v>
      </c>
      <c r="N86" s="107">
        <f>IF(ISNUMBER(M86), (M86 - $B86) / $B86, "")</f>
        <v>-0.16326530612244897</v>
      </c>
      <c r="O86" s="108">
        <f>IF(ISNUMBER(M86), $B91 * N86, "")</f>
        <v>-16326.530612244896</v>
      </c>
      <c r="Q86" s="275"/>
      <c r="R86" s="275"/>
      <c r="S86" s="275"/>
    </row>
    <row r="87" spans="1:19" ht="17.25" thickBot="1">
      <c r="A87" s="125" t="s">
        <v>61</v>
      </c>
      <c r="B87" s="126">
        <v>882</v>
      </c>
      <c r="C87" s="77">
        <v>-0.1</v>
      </c>
      <c r="D87" s="15">
        <v>832</v>
      </c>
      <c r="E87" s="32">
        <f t="shared" ref="E87:E90" si="42">IF(ISNUMBER(D87), (D87 - $B87) / $B87, "")</f>
        <v>-5.6689342403628121E-2</v>
      </c>
      <c r="F87" s="18">
        <f>IF(ISNUMBER(D87), $B91 * E87, "")</f>
        <v>-5668.9342403628125</v>
      </c>
      <c r="G87" s="31">
        <v>833</v>
      </c>
      <c r="H87" s="32">
        <f t="shared" ref="H87:H90" si="43">IF(ISNUMBER(G87), (G87 - $B87) / $B87, "")</f>
        <v>-5.5555555555555552E-2</v>
      </c>
      <c r="I87" s="101">
        <f>IF(ISNUMBER(G87), $B91 * H87, "")</f>
        <v>-5555.5555555555557</v>
      </c>
      <c r="J87" s="15">
        <v>846</v>
      </c>
      <c r="K87" s="32">
        <f t="shared" ref="K87:K90" si="44">IF(ISNUMBER(J87), (J87 - $B87) / $B87, "")</f>
        <v>-4.0816326530612242E-2</v>
      </c>
      <c r="L87" s="18">
        <f>IF(ISNUMBER(J87), $B91 * K87, "")</f>
        <v>-4081.6326530612241</v>
      </c>
      <c r="M87" s="31">
        <v>793</v>
      </c>
      <c r="N87" s="32">
        <f t="shared" ref="N87:N90" si="45">IF(ISNUMBER(M87), (M87 - $B87) / $B87, "")</f>
        <v>-0.10090702947845805</v>
      </c>
      <c r="O87" s="18">
        <f>IF(ISNUMBER(M87), $B91 * N87, "")</f>
        <v>-10090.702947845804</v>
      </c>
      <c r="Q87" s="275"/>
      <c r="R87" s="275"/>
      <c r="S87" s="275"/>
    </row>
    <row r="88" spans="1:19" ht="17.25" thickBot="1">
      <c r="A88" s="125" t="s">
        <v>218</v>
      </c>
      <c r="B88" s="126">
        <v>144</v>
      </c>
      <c r="C88" s="77">
        <v>-0.1</v>
      </c>
      <c r="D88" s="15">
        <v>135</v>
      </c>
      <c r="E88" s="32">
        <f t="shared" si="42"/>
        <v>-6.25E-2</v>
      </c>
      <c r="F88" s="18">
        <f>IF(ISNUMBER(D88), $B91 * E88, "")</f>
        <v>-6250</v>
      </c>
      <c r="G88" s="31">
        <v>133</v>
      </c>
      <c r="H88" s="32">
        <f t="shared" si="43"/>
        <v>-7.6388888888888895E-2</v>
      </c>
      <c r="I88" s="101">
        <f>IF(ISNUMBER(G88), $B91 * H88, "")</f>
        <v>-7638.8888888888896</v>
      </c>
      <c r="J88" s="15">
        <v>136</v>
      </c>
      <c r="K88" s="32">
        <f t="shared" si="44"/>
        <v>-5.5555555555555552E-2</v>
      </c>
      <c r="L88" s="18">
        <f>IF(ISNUMBER(J88), $B91 * K88, "")</f>
        <v>-5555.5555555555557</v>
      </c>
      <c r="M88" s="31">
        <v>128</v>
      </c>
      <c r="N88" s="32">
        <f t="shared" si="45"/>
        <v>-0.1111111111111111</v>
      </c>
      <c r="O88" s="18">
        <f>IF(ISNUMBER(M88), $B91 * N88, "")</f>
        <v>-11111.111111111111</v>
      </c>
      <c r="Q88" s="275"/>
      <c r="R88" s="275"/>
      <c r="S88" s="275"/>
    </row>
    <row r="89" spans="1:19">
      <c r="A89" s="125" t="s">
        <v>174</v>
      </c>
      <c r="B89" s="126">
        <v>421</v>
      </c>
      <c r="C89" s="77">
        <v>-0.1004273504</v>
      </c>
      <c r="D89" s="15">
        <v>385</v>
      </c>
      <c r="E89" s="32">
        <f t="shared" si="42"/>
        <v>-8.5510688836104506E-2</v>
      </c>
      <c r="F89" s="18">
        <f>IF(ISNUMBER(D89), $B91 * E89, "")</f>
        <v>-8551.0688836104509</v>
      </c>
      <c r="G89" s="31">
        <v>386</v>
      </c>
      <c r="H89" s="32">
        <f t="shared" si="43"/>
        <v>-8.3135391923990498E-2</v>
      </c>
      <c r="I89" s="101">
        <f>IF(ISNUMBER(G89), $B91 * H89, "")</f>
        <v>-8313.5391923990501</v>
      </c>
      <c r="J89" s="15">
        <v>395</v>
      </c>
      <c r="K89" s="32">
        <f t="shared" si="44"/>
        <v>-6.1757719714964368E-2</v>
      </c>
      <c r="L89" s="18">
        <f>IF(ISNUMBER(J89), $B91 * K89, "")</f>
        <v>-6175.7719714964369</v>
      </c>
      <c r="M89" s="31">
        <v>359</v>
      </c>
      <c r="N89" s="32">
        <f t="shared" si="45"/>
        <v>-0.14726840855106887</v>
      </c>
      <c r="O89" s="18">
        <f>IF(ISNUMBER(M89), $B91 * N89, "")</f>
        <v>-14726.840855106888</v>
      </c>
      <c r="Q89" s="297"/>
      <c r="R89" s="298"/>
      <c r="S89" s="299"/>
    </row>
    <row r="90" spans="1:19" ht="17.25" thickBot="1">
      <c r="A90" s="130" t="s">
        <v>220</v>
      </c>
      <c r="B90" s="131">
        <v>223</v>
      </c>
      <c r="C90" s="79">
        <v>-0.1008064516</v>
      </c>
      <c r="D90" s="24">
        <v>213</v>
      </c>
      <c r="E90" s="25">
        <f t="shared" si="42"/>
        <v>-4.4843049327354258E-2</v>
      </c>
      <c r="F90" s="104">
        <f>IF(ISNUMBER(D90), $B91 * E90, "")</f>
        <v>-4484.3049327354256</v>
      </c>
      <c r="G90" s="102">
        <v>209</v>
      </c>
      <c r="H90" s="25">
        <f t="shared" si="43"/>
        <v>-6.2780269058295965E-2</v>
      </c>
      <c r="I90" s="103">
        <f>IF(ISNUMBER(G90), $B91 * H90, "")</f>
        <v>-6278.0269058295962</v>
      </c>
      <c r="J90" s="24">
        <v>212</v>
      </c>
      <c r="K90" s="25">
        <f t="shared" si="44"/>
        <v>-4.9327354260089683E-2</v>
      </c>
      <c r="L90" s="104">
        <f>IF(ISNUMBER(J90), $B91 * K90, "")</f>
        <v>-4932.7354260089687</v>
      </c>
      <c r="M90" s="102">
        <v>198</v>
      </c>
      <c r="N90" s="25">
        <f t="shared" si="45"/>
        <v>-0.11210762331838565</v>
      </c>
      <c r="O90" s="104">
        <f>IF(ISNUMBER(M90), $B91 * N90, "")</f>
        <v>-11210.762331838565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-5.4446558093833433E-2</v>
      </c>
      <c r="F91" s="28">
        <f>SUM(F71:F90)</f>
        <v>-108893.11618766688</v>
      </c>
      <c r="G91" s="26" t="s">
        <v>271</v>
      </c>
      <c r="H91" s="27">
        <f>IF(COUNT(H71:H90), SUM(H71:H90) / COUNT(H71:H90), 0)</f>
        <v>-5.0958272689677397E-2</v>
      </c>
      <c r="I91" s="28">
        <f>SUM(I71:I90)</f>
        <v>-101916.54537935479</v>
      </c>
      <c r="J91" s="26" t="s">
        <v>271</v>
      </c>
      <c r="K91" s="27">
        <f>IF(COUNT(K71:K90), SUM(K71:K90) / COUNT(K71:K90), 0)</f>
        <v>-3.661073775089925E-2</v>
      </c>
      <c r="L91" s="28">
        <f>SUM(L71:L90)</f>
        <v>-73221.475501798486</v>
      </c>
      <c r="M91" s="26" t="s">
        <v>271</v>
      </c>
      <c r="N91" s="27">
        <f>IF(COUNT(N71:N90), SUM(N71:N90) / COUNT(N71:N90), 0)</f>
        <v>-9.7755571139704886E-2</v>
      </c>
      <c r="O91" s="28">
        <f>SUM(O71:O90)</f>
        <v>-195511.14227940977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37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2021-09-21(화) 오전 00:00</v>
      </c>
      <c r="C96" s="313"/>
      <c r="D96" s="272" t="str">
        <f>TEXT($G$1, "[$-ko-KR]yyyy-mm-dd(ddd) ") &amp; "오후 14:00"</f>
        <v>2021-09-21(화) 오후 14:00</v>
      </c>
      <c r="E96" s="273"/>
      <c r="F96" s="274"/>
      <c r="G96" s="272" t="str">
        <f>TEXT($G$1, "[$-ko-KR]yyyy-mm-dd(ddd) ") &amp; "오후 19:00"</f>
        <v>2021-09-21(화) 오후 19:00</v>
      </c>
      <c r="H96" s="273"/>
      <c r="I96" s="274"/>
      <c r="J96" s="272" t="str">
        <f>TEXT($G$1, "[$-ko-KR]yyyy-mm-dd(ddd) ") &amp; "오후 21:00"</f>
        <v>2021-09-21(화) 오후 21:00</v>
      </c>
      <c r="K96" s="273"/>
      <c r="L96" s="274"/>
      <c r="M96" s="272" t="str">
        <f>TEXT($G$1+1, "[$-ko-KR]yyyy-mm-dd(ddd) ") &amp; "오전 00:00"</f>
        <v>2021-09-22(수)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8" t="s">
        <v>58</v>
      </c>
      <c r="H97" s="239" t="s">
        <v>268</v>
      </c>
      <c r="I97" s="24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140</v>
      </c>
      <c r="B98" s="124">
        <v>13420</v>
      </c>
      <c r="C98" s="76">
        <v>0.12962962959999999</v>
      </c>
      <c r="D98" s="13">
        <v>13340</v>
      </c>
      <c r="E98" s="14">
        <f>IF(ISNUMBER(D98), (D98 - $B98) / $B98, "")</f>
        <v>-5.9612518628912071E-3</v>
      </c>
      <c r="F98" s="16">
        <f>IF(ISNUMBER(D98), $B118 * E98, "")</f>
        <v>-596.12518628912073</v>
      </c>
      <c r="G98" s="29">
        <v>12840</v>
      </c>
      <c r="H98" s="14">
        <f>IF(ISNUMBER(G98), (G98 - $B98) / $B98, "")</f>
        <v>-4.3219076005961254E-2</v>
      </c>
      <c r="I98" s="100">
        <f>IF(ISNUMBER(G98), $B118 * H98, "")</f>
        <v>-4321.9076005961251</v>
      </c>
      <c r="J98" s="13">
        <v>12710</v>
      </c>
      <c r="K98" s="14">
        <f>IF(ISNUMBER(J98), (J98 - $B98) / $B98, "")</f>
        <v>-5.290611028315946E-2</v>
      </c>
      <c r="L98" s="16">
        <f>IF(ISNUMBER(J98), $B118 * K98, "")</f>
        <v>-5290.611028315946</v>
      </c>
      <c r="M98" s="29">
        <v>10770</v>
      </c>
      <c r="N98" s="14">
        <f>IF(ISNUMBER(M98), (M98 - $B98) / $B98, "")</f>
        <v>-0.19746646795827125</v>
      </c>
      <c r="O98" s="16">
        <f>IF(ISNUMBER(M98), $B118 * N98, "")</f>
        <v>-19746.646795827124</v>
      </c>
      <c r="Q98" s="270"/>
      <c r="R98" s="270"/>
      <c r="S98" s="270"/>
    </row>
    <row r="99" spans="1:19" ht="17.25" thickBot="1">
      <c r="A99" s="125" t="s">
        <v>164</v>
      </c>
      <c r="B99" s="126">
        <v>971</v>
      </c>
      <c r="C99" s="77">
        <v>2.31822972E-2</v>
      </c>
      <c r="D99" s="15">
        <v>896</v>
      </c>
      <c r="E99" s="32">
        <f t="shared" ref="E99:E102" si="46">IF(ISNUMBER(D99), (D99 - $B99) / $B99, "")</f>
        <v>-7.7239958805355308E-2</v>
      </c>
      <c r="F99" s="18">
        <f>IF(ISNUMBER(D99), $B118 * E99, "")</f>
        <v>-7723.9958805355309</v>
      </c>
      <c r="G99" s="31">
        <v>906</v>
      </c>
      <c r="H99" s="32">
        <f t="shared" ref="H99:H102" si="47">IF(ISNUMBER(G99), (G99 - $B99) / $B99, "")</f>
        <v>-6.6941297631307933E-2</v>
      </c>
      <c r="I99" s="101">
        <f>IF(ISNUMBER(G99), $B118 * H99, "")</f>
        <v>-6694.1297631307934</v>
      </c>
      <c r="J99" s="15">
        <v>917</v>
      </c>
      <c r="K99" s="32">
        <f t="shared" ref="K99:K102" si="48">IF(ISNUMBER(J99), (J99 - $B99) / $B99, "")</f>
        <v>-5.5612770339855816E-2</v>
      </c>
      <c r="L99" s="18">
        <f>IF(ISNUMBER(J99), $B118 * K99, "")</f>
        <v>-5561.2770339855815</v>
      </c>
      <c r="M99" s="31">
        <v>842</v>
      </c>
      <c r="N99" s="32">
        <f t="shared" ref="N99:N102" si="49">IF(ISNUMBER(M99), (M99 - $B99) / $B99, "")</f>
        <v>-0.13285272914521112</v>
      </c>
      <c r="O99" s="18">
        <f>IF(ISNUMBER(M99), $B118 * N99, "")</f>
        <v>-13285.272914521112</v>
      </c>
      <c r="Q99" s="270"/>
      <c r="R99" s="270"/>
      <c r="S99" s="270"/>
    </row>
    <row r="100" spans="1:19" ht="17.25" thickBot="1">
      <c r="A100" s="125" t="s">
        <v>246</v>
      </c>
      <c r="B100" s="126">
        <v>9240</v>
      </c>
      <c r="C100" s="77">
        <v>9.8360656000000008E-3</v>
      </c>
      <c r="D100" s="15">
        <v>7750</v>
      </c>
      <c r="E100" s="32">
        <f t="shared" si="46"/>
        <v>-0.16125541125541126</v>
      </c>
      <c r="F100" s="18">
        <f>IF(ISNUMBER(D100), $B118 * E100, "")</f>
        <v>-16125.541125541125</v>
      </c>
      <c r="G100" s="31">
        <v>7805</v>
      </c>
      <c r="H100" s="32">
        <f t="shared" si="47"/>
        <v>-0.1553030303030303</v>
      </c>
      <c r="I100" s="101">
        <f>IF(ISNUMBER(G100), $B118 * H100, "")</f>
        <v>-15530.30303030303</v>
      </c>
      <c r="J100" s="15">
        <v>7870</v>
      </c>
      <c r="K100" s="32">
        <f t="shared" si="48"/>
        <v>-0.14826839826839827</v>
      </c>
      <c r="L100" s="18">
        <f>IF(ISNUMBER(J100), $B118 * K100, "")</f>
        <v>-14826.839826839827</v>
      </c>
      <c r="M100" s="31">
        <v>7180</v>
      </c>
      <c r="N100" s="32">
        <f t="shared" si="49"/>
        <v>-0.22294372294372294</v>
      </c>
      <c r="O100" s="18">
        <f>IF(ISNUMBER(M100), $B118 * N100, "")</f>
        <v>-22294.372294372293</v>
      </c>
      <c r="Q100" s="275"/>
      <c r="R100" s="275"/>
      <c r="S100" s="275"/>
    </row>
    <row r="101" spans="1:19" ht="17.25" thickBot="1">
      <c r="A101" s="125" t="s">
        <v>242</v>
      </c>
      <c r="B101" s="126">
        <v>626</v>
      </c>
      <c r="C101" s="77">
        <v>9.6774193999999997E-3</v>
      </c>
      <c r="D101" s="15">
        <v>569</v>
      </c>
      <c r="E101" s="32">
        <f t="shared" si="46"/>
        <v>-9.1054313099041537E-2</v>
      </c>
      <c r="F101" s="18">
        <f>IF(ISNUMBER(D101), $B118 * E101, "")</f>
        <v>-9105.4313099041537</v>
      </c>
      <c r="G101" s="31">
        <v>580</v>
      </c>
      <c r="H101" s="32">
        <f t="shared" si="47"/>
        <v>-7.3482428115015971E-2</v>
      </c>
      <c r="I101" s="101">
        <f>IF(ISNUMBER(G101), $B118 * H101, "")</f>
        <v>-7348.2428115015973</v>
      </c>
      <c r="J101" s="15">
        <v>579</v>
      </c>
      <c r="K101" s="32">
        <f t="shared" si="48"/>
        <v>-7.5079872204472847E-2</v>
      </c>
      <c r="L101" s="18">
        <f>IF(ISNUMBER(J101), $B118 * K101, "")</f>
        <v>-7507.9872204472849</v>
      </c>
      <c r="M101" s="31">
        <v>527</v>
      </c>
      <c r="N101" s="32">
        <f t="shared" si="49"/>
        <v>-0.15814696485623003</v>
      </c>
      <c r="O101" s="18">
        <f>IF(ISNUMBER(M101), $B118 * N101, "")</f>
        <v>-15814.696485623002</v>
      </c>
      <c r="Q101" s="275"/>
      <c r="R101" s="275"/>
      <c r="S101" s="275"/>
    </row>
    <row r="102" spans="1:19" ht="17.25" thickBot="1">
      <c r="A102" s="127" t="s">
        <v>106</v>
      </c>
      <c r="B102" s="128">
        <v>274300</v>
      </c>
      <c r="C102" s="78">
        <v>-3.3133591800000001E-2</v>
      </c>
      <c r="D102" s="20">
        <v>263700</v>
      </c>
      <c r="E102" s="21">
        <f t="shared" si="46"/>
        <v>-3.8643820634341963E-2</v>
      </c>
      <c r="F102" s="22">
        <f>IF(ISNUMBER(D102), $B118 * E102, "")</f>
        <v>-3864.3820634341964</v>
      </c>
      <c r="G102" s="30">
        <v>261650</v>
      </c>
      <c r="H102" s="21">
        <f t="shared" si="47"/>
        <v>-4.6117389719285452E-2</v>
      </c>
      <c r="I102" s="105">
        <f>IF(ISNUMBER(G102), $B118 * H102, "")</f>
        <v>-4611.7389719285457</v>
      </c>
      <c r="J102" s="20">
        <v>264950</v>
      </c>
      <c r="K102" s="21">
        <f t="shared" si="48"/>
        <v>-3.4086766314254467E-2</v>
      </c>
      <c r="L102" s="22">
        <f>IF(ISNUMBER(J102), $B118 * K102, "")</f>
        <v>-3408.6766314254469</v>
      </c>
      <c r="M102" s="30">
        <v>263750</v>
      </c>
      <c r="N102" s="21">
        <f t="shared" si="49"/>
        <v>-3.8461538461538464E-2</v>
      </c>
      <c r="O102" s="22">
        <f>IF(ISNUMBER(M102), $B118 * N102, "")</f>
        <v>-3846.1538461538462</v>
      </c>
      <c r="Q102" s="275"/>
      <c r="R102" s="275"/>
      <c r="S102" s="275"/>
    </row>
    <row r="103" spans="1:19" ht="17.25" thickBot="1">
      <c r="A103" s="125" t="s">
        <v>206</v>
      </c>
      <c r="B103" s="129">
        <v>803</v>
      </c>
      <c r="C103" s="80">
        <v>-3.6014405800000003E-2</v>
      </c>
      <c r="D103" s="106">
        <v>721</v>
      </c>
      <c r="E103" s="107">
        <f>IF(ISNUMBER(D103), (D103 - $B103) / $B103, "")</f>
        <v>-0.10211706102117062</v>
      </c>
      <c r="F103" s="108">
        <f>IF(ISNUMBER(D103), $B118 * E103, "")</f>
        <v>-10211.706102117061</v>
      </c>
      <c r="G103" s="109">
        <v>730</v>
      </c>
      <c r="H103" s="107">
        <f>IF(ISNUMBER(G103), (G103 - $B103) / $B103, "")</f>
        <v>-9.0909090909090912E-2</v>
      </c>
      <c r="I103" s="110">
        <f>IF(ISNUMBER(G103), $B118 * H103, "")</f>
        <v>-9090.9090909090919</v>
      </c>
      <c r="J103" s="106">
        <v>742</v>
      </c>
      <c r="K103" s="107">
        <f>IF(ISNUMBER(J103), (J103 - $B103) / $B103, "")</f>
        <v>-7.5965130759651306E-2</v>
      </c>
      <c r="L103" s="108">
        <f>IF(ISNUMBER(J103), $B118 * K103, "")</f>
        <v>-7596.5130759651302</v>
      </c>
      <c r="M103" s="109">
        <v>669</v>
      </c>
      <c r="N103" s="107">
        <f>IF(ISNUMBER(M103), (M103 - $B103) / $B103, "")</f>
        <v>-0.16687422166874222</v>
      </c>
      <c r="O103" s="108">
        <f>IF(ISNUMBER(M103), $B118 * N103, "")</f>
        <v>-16687.422166874221</v>
      </c>
      <c r="Q103" s="275"/>
      <c r="R103" s="275"/>
      <c r="S103" s="275"/>
    </row>
    <row r="104" spans="1:19" ht="17.25" thickBot="1">
      <c r="A104" s="125" t="s">
        <v>82</v>
      </c>
      <c r="B104" s="126">
        <v>2680</v>
      </c>
      <c r="C104" s="77">
        <v>-4.4563279900000002E-2</v>
      </c>
      <c r="D104" s="15">
        <v>2610</v>
      </c>
      <c r="E104" s="32">
        <f t="shared" ref="E104:E107" si="50">IF(ISNUMBER(D104), (D104 - $B104) / $B104, "")</f>
        <v>-2.6119402985074626E-2</v>
      </c>
      <c r="F104" s="18">
        <f>IF(ISNUMBER(D104), $B118 * E104, "")</f>
        <v>-2611.9402985074626</v>
      </c>
      <c r="G104" s="31">
        <v>2600</v>
      </c>
      <c r="H104" s="32">
        <f t="shared" ref="H104:H107" si="51">IF(ISNUMBER(G104), (G104 - $B104) / $B104, "")</f>
        <v>-2.9850746268656716E-2</v>
      </c>
      <c r="I104" s="101">
        <f>IF(ISNUMBER(G104), $B118 * H104, "")</f>
        <v>-2985.0746268656717</v>
      </c>
      <c r="J104" s="15">
        <v>2695</v>
      </c>
      <c r="K104" s="32">
        <f t="shared" ref="K104:K107" si="52">IF(ISNUMBER(J104), (J104 - $B104) / $B104, "")</f>
        <v>5.597014925373134E-3</v>
      </c>
      <c r="L104" s="18">
        <f>IF(ISNUMBER(J104), $B118 * K104, "")</f>
        <v>559.70149253731336</v>
      </c>
      <c r="M104" s="31">
        <v>2535</v>
      </c>
      <c r="N104" s="32">
        <f t="shared" ref="N104:N107" si="53">IF(ISNUMBER(M104), (M104 - $B104) / $B104, "")</f>
        <v>-5.4104477611940295E-2</v>
      </c>
      <c r="O104" s="18">
        <f>IF(ISNUMBER(M104), $B118 * N104, "")</f>
        <v>-5410.4477611940292</v>
      </c>
      <c r="Q104" s="275"/>
      <c r="R104" s="275"/>
      <c r="S104" s="275"/>
    </row>
    <row r="105" spans="1:19" ht="17.25" thickBot="1">
      <c r="A105" s="125" t="s">
        <v>49</v>
      </c>
      <c r="B105" s="126">
        <v>54900000</v>
      </c>
      <c r="C105" s="77">
        <v>-5.3056437099999999E-2</v>
      </c>
      <c r="D105" s="15">
        <v>53186000</v>
      </c>
      <c r="E105" s="32">
        <f t="shared" si="50"/>
        <v>-3.1220400728597449E-2</v>
      </c>
      <c r="F105" s="18">
        <f>IF(ISNUMBER(D105), $B118 * E105, "")</f>
        <v>-3122.0400728597447</v>
      </c>
      <c r="G105" s="31">
        <v>52957000</v>
      </c>
      <c r="H105" s="32">
        <f t="shared" si="51"/>
        <v>-3.5391621129326048E-2</v>
      </c>
      <c r="I105" s="101">
        <f>IF(ISNUMBER(G105), $B118 * H105, "")</f>
        <v>-3539.1621129326049</v>
      </c>
      <c r="J105" s="15">
        <v>53151000</v>
      </c>
      <c r="K105" s="32">
        <f t="shared" si="52"/>
        <v>-3.1857923497267758E-2</v>
      </c>
      <c r="L105" s="18">
        <f>IF(ISNUMBER(J105), $B118 * K105, "")</f>
        <v>-3185.7923497267757</v>
      </c>
      <c r="M105" s="31">
        <v>52449000</v>
      </c>
      <c r="N105" s="32">
        <f t="shared" si="53"/>
        <v>-4.4644808743169402E-2</v>
      </c>
      <c r="O105" s="18">
        <f>IF(ISNUMBER(M105), $B118 * N105, "")</f>
        <v>-4464.4808743169406</v>
      </c>
      <c r="Q105" s="275"/>
      <c r="R105" s="275"/>
      <c r="S105" s="275"/>
    </row>
    <row r="106" spans="1:19" ht="17.25" thickBot="1">
      <c r="A106" s="125" t="s">
        <v>94</v>
      </c>
      <c r="B106" s="126">
        <v>3843000</v>
      </c>
      <c r="C106" s="77">
        <v>-5.9471365599999999E-2</v>
      </c>
      <c r="D106" s="15">
        <v>3751000</v>
      </c>
      <c r="E106" s="32">
        <f t="shared" si="50"/>
        <v>-2.3939630497007546E-2</v>
      </c>
      <c r="F106" s="18">
        <f>IF(ISNUMBER(D106), $B118 * E106, "")</f>
        <v>-2393.9630497007547</v>
      </c>
      <c r="G106" s="31">
        <v>3749000</v>
      </c>
      <c r="H106" s="32">
        <f t="shared" si="51"/>
        <v>-2.4460057246942495E-2</v>
      </c>
      <c r="I106" s="101">
        <f>IF(ISNUMBER(G106), $B118 * H106, "")</f>
        <v>-2446.0057246942492</v>
      </c>
      <c r="J106" s="15">
        <v>3760000</v>
      </c>
      <c r="K106" s="32">
        <f t="shared" si="52"/>
        <v>-2.1597710122300287E-2</v>
      </c>
      <c r="L106" s="18">
        <f>IF(ISNUMBER(J106), $B118 * K106, "")</f>
        <v>-2159.7710122300286</v>
      </c>
      <c r="M106" s="31">
        <v>3556000</v>
      </c>
      <c r="N106" s="32">
        <f t="shared" si="53"/>
        <v>-7.4681238615664849E-2</v>
      </c>
      <c r="O106" s="18">
        <f>IF(ISNUMBER(M106), $B118 * N106, "")</f>
        <v>-7468.1238615664852</v>
      </c>
      <c r="Q106" s="33"/>
      <c r="R106" s="33"/>
    </row>
    <row r="107" spans="1:19" ht="17.25" thickBot="1">
      <c r="A107" s="130" t="s">
        <v>152</v>
      </c>
      <c r="B107" s="131">
        <v>118</v>
      </c>
      <c r="C107" s="79">
        <v>-7.0866141699999996E-2</v>
      </c>
      <c r="D107" s="24">
        <v>114</v>
      </c>
      <c r="E107" s="25">
        <f t="shared" si="50"/>
        <v>-3.3898305084745763E-2</v>
      </c>
      <c r="F107" s="104">
        <f>IF(ISNUMBER(D107), $B118 * E107, "")</f>
        <v>-3389.8305084745762</v>
      </c>
      <c r="G107" s="102">
        <v>115</v>
      </c>
      <c r="H107" s="25">
        <f t="shared" si="51"/>
        <v>-2.5423728813559324E-2</v>
      </c>
      <c r="I107" s="103">
        <f>IF(ISNUMBER(G107), $B118 * H107, "")</f>
        <v>-2542.3728813559323</v>
      </c>
      <c r="J107" s="24">
        <v>116</v>
      </c>
      <c r="K107" s="25">
        <f t="shared" si="52"/>
        <v>-1.6949152542372881E-2</v>
      </c>
      <c r="L107" s="104">
        <f>IF(ISNUMBER(J107), $B118 * K107, "")</f>
        <v>-1694.9152542372881</v>
      </c>
      <c r="M107" s="102">
        <v>111</v>
      </c>
      <c r="N107" s="25">
        <f t="shared" si="53"/>
        <v>-5.9322033898305086E-2</v>
      </c>
      <c r="O107" s="104">
        <f>IF(ISNUMBER(M107), $B118 * N107, "")</f>
        <v>-5932.203389830509</v>
      </c>
      <c r="Q107" s="284"/>
      <c r="R107" s="285"/>
      <c r="S107" s="286"/>
    </row>
    <row r="108" spans="1:19">
      <c r="A108" s="123" t="s">
        <v>126</v>
      </c>
      <c r="B108" s="124">
        <v>200150</v>
      </c>
      <c r="C108" s="76">
        <v>-7.1660482400000003E-2</v>
      </c>
      <c r="D108" s="13">
        <v>197750</v>
      </c>
      <c r="E108" s="14">
        <f>IF(ISNUMBER(D108), (D108 - $B108) / $B108, "")</f>
        <v>-1.1991006744941295E-2</v>
      </c>
      <c r="F108" s="16">
        <f>IF(ISNUMBER(D108), $B118 * E108, "")</f>
        <v>-1199.1006744941294</v>
      </c>
      <c r="G108" s="29">
        <v>195800</v>
      </c>
      <c r="H108" s="14">
        <f>IF(ISNUMBER(G108), (G108 - $B108) / $B108, "")</f>
        <v>-2.1733699725206095E-2</v>
      </c>
      <c r="I108" s="100">
        <f>IF(ISNUMBER(G108), $B118 * H108, "")</f>
        <v>-2173.3699725206097</v>
      </c>
      <c r="J108" s="13">
        <v>197700</v>
      </c>
      <c r="K108" s="14">
        <f>IF(ISNUMBER(J108), (J108 - $B108) / $B108, "")</f>
        <v>-1.2240819385460905E-2</v>
      </c>
      <c r="L108" s="16">
        <f>IF(ISNUMBER(J108), $B118 * K108, "")</f>
        <v>-1224.0819385460904</v>
      </c>
      <c r="M108" s="29">
        <v>188300</v>
      </c>
      <c r="N108" s="14">
        <f>IF(ISNUMBER(M108), (M108 - $B108) / $B108, "")</f>
        <v>-5.9205595803147638E-2</v>
      </c>
      <c r="O108" s="16">
        <f>IF(ISNUMBER(M108), $B118 * N108, "")</f>
        <v>-5920.5595803147635</v>
      </c>
      <c r="Q108" s="287"/>
      <c r="R108" s="288"/>
      <c r="S108" s="289"/>
    </row>
    <row r="109" spans="1:19" ht="17.25" thickBot="1">
      <c r="A109" s="125" t="s">
        <v>118</v>
      </c>
      <c r="B109" s="126">
        <v>195</v>
      </c>
      <c r="C109" s="77">
        <v>-7.5829383900000005E-2</v>
      </c>
      <c r="D109" s="15">
        <v>184</v>
      </c>
      <c r="E109" s="32">
        <f t="shared" ref="E109:E112" si="54">IF(ISNUMBER(D109), (D109 - $B109) / $B109, "")</f>
        <v>-5.6410256410256411E-2</v>
      </c>
      <c r="F109" s="18">
        <f>IF(ISNUMBER(D109), $B118 * E109, "")</f>
        <v>-5641.0256410256407</v>
      </c>
      <c r="G109" s="31">
        <v>185</v>
      </c>
      <c r="H109" s="32">
        <f t="shared" ref="H109:H112" si="55">IF(ISNUMBER(G109), (G109 - $B109) / $B109, "")</f>
        <v>-5.128205128205128E-2</v>
      </c>
      <c r="I109" s="101">
        <f>IF(ISNUMBER(G109), $B118 * H109, "")</f>
        <v>-5128.2051282051279</v>
      </c>
      <c r="J109" s="15">
        <v>187</v>
      </c>
      <c r="K109" s="32">
        <f t="shared" ref="K109:K112" si="56">IF(ISNUMBER(J109), (J109 - $B109) / $B109, "")</f>
        <v>-4.1025641025641026E-2</v>
      </c>
      <c r="L109" s="18">
        <f>IF(ISNUMBER(J109), $B118 * K109, "")</f>
        <v>-4102.5641025641025</v>
      </c>
      <c r="M109" s="31">
        <v>179</v>
      </c>
      <c r="N109" s="32">
        <f t="shared" ref="N109:N112" si="57">IF(ISNUMBER(M109), (M109 - $B109) / $B109, "")</f>
        <v>-8.2051282051282051E-2</v>
      </c>
      <c r="O109" s="18">
        <f>IF(ISNUMBER(M109), $B118 * N109, "")</f>
        <v>-8205.1282051282051</v>
      </c>
      <c r="Q109" s="290"/>
      <c r="R109" s="291"/>
      <c r="S109" s="292"/>
    </row>
    <row r="110" spans="1:19" ht="17.25" thickBot="1">
      <c r="A110" s="125" t="s">
        <v>266</v>
      </c>
      <c r="B110" s="126">
        <v>264</v>
      </c>
      <c r="C110" s="77">
        <v>-7.6923076899999998E-2</v>
      </c>
      <c r="D110" s="15">
        <v>258</v>
      </c>
      <c r="E110" s="32">
        <f t="shared" si="54"/>
        <v>-2.2727272727272728E-2</v>
      </c>
      <c r="F110" s="18">
        <f>IF(ISNUMBER(D110), $B118 * E110, "")</f>
        <v>-2272.727272727273</v>
      </c>
      <c r="G110" s="31">
        <v>257</v>
      </c>
      <c r="H110" s="32">
        <f t="shared" si="55"/>
        <v>-2.6515151515151516E-2</v>
      </c>
      <c r="I110" s="101">
        <f>IF(ISNUMBER(G110), $B118 * H110, "")</f>
        <v>-2651.5151515151515</v>
      </c>
      <c r="J110" s="15">
        <v>263</v>
      </c>
      <c r="K110" s="32">
        <f t="shared" si="56"/>
        <v>-3.787878787878788E-3</v>
      </c>
      <c r="L110" s="18">
        <f>IF(ISNUMBER(J110), $B118 * K110, "")</f>
        <v>-378.78787878787881</v>
      </c>
      <c r="M110" s="31">
        <v>254</v>
      </c>
      <c r="N110" s="32">
        <f t="shared" si="57"/>
        <v>-3.787878787878788E-2</v>
      </c>
      <c r="O110" s="18">
        <f>IF(ISNUMBER(M110), $B118 * N110, "")</f>
        <v>-3787.878787878788</v>
      </c>
      <c r="Q110" s="275"/>
      <c r="R110" s="275"/>
      <c r="S110" s="275"/>
    </row>
    <row r="111" spans="1:19" ht="17.25" thickBot="1">
      <c r="A111" s="125" t="s">
        <v>51</v>
      </c>
      <c r="B111" s="126">
        <v>355</v>
      </c>
      <c r="C111" s="77">
        <v>-7.7922077899999997E-2</v>
      </c>
      <c r="D111" s="15">
        <v>349</v>
      </c>
      <c r="E111" s="32">
        <f t="shared" si="54"/>
        <v>-1.6901408450704224E-2</v>
      </c>
      <c r="F111" s="18">
        <f>IF(ISNUMBER(D111), $B118 * E111, "")</f>
        <v>-1690.1408450704223</v>
      </c>
      <c r="G111" s="31">
        <v>346</v>
      </c>
      <c r="H111" s="32">
        <f t="shared" si="55"/>
        <v>-2.5352112676056339E-2</v>
      </c>
      <c r="I111" s="101">
        <f>IF(ISNUMBER(G111), $B118 * H111, "")</f>
        <v>-2535.211267605634</v>
      </c>
      <c r="J111" s="15">
        <v>350</v>
      </c>
      <c r="K111" s="32">
        <f t="shared" si="56"/>
        <v>-1.4084507042253521E-2</v>
      </c>
      <c r="L111" s="18">
        <f>IF(ISNUMBER(J111), $B118 * K111, "")</f>
        <v>-1408.4507042253522</v>
      </c>
      <c r="M111" s="31">
        <v>336</v>
      </c>
      <c r="N111" s="32">
        <f t="shared" si="57"/>
        <v>-5.3521126760563378E-2</v>
      </c>
      <c r="O111" s="18">
        <f>IF(ISNUMBER(M111), $B118 * N111, "")</f>
        <v>-5352.1126760563375</v>
      </c>
      <c r="Q111" s="270"/>
      <c r="R111" s="270"/>
      <c r="S111" s="270"/>
    </row>
    <row r="112" spans="1:19" ht="17.25" thickBot="1">
      <c r="A112" s="127" t="s">
        <v>108</v>
      </c>
      <c r="B112" s="128">
        <v>2040</v>
      </c>
      <c r="C112" s="78">
        <v>-7.9006772000000003E-2</v>
      </c>
      <c r="D112" s="20">
        <v>2020</v>
      </c>
      <c r="E112" s="21">
        <f t="shared" si="54"/>
        <v>-9.8039215686274508E-3</v>
      </c>
      <c r="F112" s="22">
        <f>IF(ISNUMBER(D112), $B118 * E112, "")</f>
        <v>-980.39215686274508</v>
      </c>
      <c r="G112" s="30">
        <v>2005</v>
      </c>
      <c r="H112" s="21">
        <f t="shared" si="55"/>
        <v>-1.7156862745098041E-2</v>
      </c>
      <c r="I112" s="105">
        <f>IF(ISNUMBER(G112), $B118 * H112, "")</f>
        <v>-1715.686274509804</v>
      </c>
      <c r="J112" s="20">
        <v>2035</v>
      </c>
      <c r="K112" s="21">
        <f t="shared" si="56"/>
        <v>-2.4509803921568627E-3</v>
      </c>
      <c r="L112" s="22">
        <f>IF(ISNUMBER(J112), $B118 * K112, "")</f>
        <v>-245.09803921568627</v>
      </c>
      <c r="M112" s="30">
        <v>1865</v>
      </c>
      <c r="N112" s="21">
        <f t="shared" si="57"/>
        <v>-8.5784313725490197E-2</v>
      </c>
      <c r="O112" s="22">
        <f>IF(ISNUMBER(M112), $B118 * N112, "")</f>
        <v>-8578.4313725490192</v>
      </c>
      <c r="Q112" s="270"/>
      <c r="R112" s="270"/>
      <c r="S112" s="270"/>
    </row>
    <row r="113" spans="1:19" ht="17.25" thickBot="1">
      <c r="A113" s="125" t="s">
        <v>100</v>
      </c>
      <c r="B113" s="129">
        <v>62530</v>
      </c>
      <c r="C113" s="80">
        <v>-7.9629084500000002E-2</v>
      </c>
      <c r="D113" s="106">
        <v>61300</v>
      </c>
      <c r="E113" s="107">
        <f>IF(ISNUMBER(D113), (D113 - $B113) / $B113, "")</f>
        <v>-1.9670558132096595E-2</v>
      </c>
      <c r="F113" s="108">
        <f>IF(ISNUMBER(D113), $B118 * E113, "")</f>
        <v>-1967.0558132096596</v>
      </c>
      <c r="G113" s="109">
        <v>60670</v>
      </c>
      <c r="H113" s="107">
        <f>IF(ISNUMBER(G113), (G113 - $B113) / $B113, "")</f>
        <v>-2.9745722053414362E-2</v>
      </c>
      <c r="I113" s="110">
        <f>IF(ISNUMBER(G113), $B118 * H113, "")</f>
        <v>-2974.5722053414361</v>
      </c>
      <c r="J113" s="106">
        <v>61470</v>
      </c>
      <c r="K113" s="107">
        <f>IF(ISNUMBER(J113), (J113 - $B113) / $B113, "")</f>
        <v>-1.6951863105709258E-2</v>
      </c>
      <c r="L113" s="108">
        <f>IF(ISNUMBER(J113), $B118 * K113, "")</f>
        <v>-1695.1863105709258</v>
      </c>
      <c r="M113" s="109">
        <v>58530</v>
      </c>
      <c r="N113" s="107">
        <f>IF(ISNUMBER(M113), (M113 - $B113) / $B113, "")</f>
        <v>-6.3969294738525515E-2</v>
      </c>
      <c r="O113" s="108">
        <f>IF(ISNUMBER(M113), $B118 * N113, "")</f>
        <v>-6396.9294738525514</v>
      </c>
      <c r="Q113" s="275"/>
      <c r="R113" s="275"/>
      <c r="S113" s="275"/>
    </row>
    <row r="114" spans="1:19" ht="17.25" thickBot="1">
      <c r="A114" s="125" t="s">
        <v>80</v>
      </c>
      <c r="B114" s="126">
        <v>832</v>
      </c>
      <c r="C114" s="77">
        <v>-8.1677704200000006E-2</v>
      </c>
      <c r="D114" s="15">
        <v>811</v>
      </c>
      <c r="E114" s="32">
        <f t="shared" ref="E114:E117" si="58">IF(ISNUMBER(D114), (D114 - $B114) / $B114, "")</f>
        <v>-2.5240384615384616E-2</v>
      </c>
      <c r="F114" s="18">
        <f>IF(ISNUMBER(D114), $B118 * E114, "")</f>
        <v>-2524.0384615384614</v>
      </c>
      <c r="G114" s="31">
        <v>811</v>
      </c>
      <c r="H114" s="32">
        <f t="shared" ref="H114:H117" si="59">IF(ISNUMBER(G114), (G114 - $B114) / $B114, "")</f>
        <v>-2.5240384615384616E-2</v>
      </c>
      <c r="I114" s="101">
        <f>IF(ISNUMBER(G114), $B118 * H114, "")</f>
        <v>-2524.0384615384614</v>
      </c>
      <c r="J114" s="15">
        <v>825</v>
      </c>
      <c r="K114" s="32">
        <f t="shared" ref="K114:K117" si="60">IF(ISNUMBER(J114), (J114 - $B114) / $B114, "")</f>
        <v>-8.4134615384615381E-3</v>
      </c>
      <c r="L114" s="18">
        <f>IF(ISNUMBER(J114), $B118 * K114, "")</f>
        <v>-841.34615384615381</v>
      </c>
      <c r="M114" s="31">
        <v>777</v>
      </c>
      <c r="N114" s="32">
        <f t="shared" ref="N114:N117" si="61">IF(ISNUMBER(M114), (M114 - $B114) / $B114, "")</f>
        <v>-6.6105769230769232E-2</v>
      </c>
      <c r="O114" s="18">
        <f>IF(ISNUMBER(M114), $B118 * N114, "")</f>
        <v>-6610.5769230769229</v>
      </c>
      <c r="Q114" s="275"/>
      <c r="R114" s="275"/>
      <c r="S114" s="275"/>
    </row>
    <row r="115" spans="1:19" ht="17.25" thickBot="1">
      <c r="A115" s="125" t="s">
        <v>78</v>
      </c>
      <c r="B115" s="126">
        <v>686300</v>
      </c>
      <c r="C115" s="77">
        <v>-8.1750066900000001E-2</v>
      </c>
      <c r="D115" s="15">
        <v>667800</v>
      </c>
      <c r="E115" s="32">
        <f t="shared" si="58"/>
        <v>-2.6956141629025206E-2</v>
      </c>
      <c r="F115" s="18">
        <f>IF(ISNUMBER(D115), $B118 * E115, "")</f>
        <v>-2695.6141629025205</v>
      </c>
      <c r="G115" s="31">
        <v>668600</v>
      </c>
      <c r="H115" s="32">
        <f t="shared" si="59"/>
        <v>-2.5790470639661955E-2</v>
      </c>
      <c r="I115" s="101">
        <f>IF(ISNUMBER(G115), $B118 * H115, "")</f>
        <v>-2579.0470639661953</v>
      </c>
      <c r="J115" s="15">
        <v>672100</v>
      </c>
      <c r="K115" s="32">
        <f t="shared" si="60"/>
        <v>-2.0690660061197727E-2</v>
      </c>
      <c r="L115" s="18">
        <f>IF(ISNUMBER(J115), $B118 * K115, "")</f>
        <v>-2069.0660061197727</v>
      </c>
      <c r="M115" s="31">
        <v>641600</v>
      </c>
      <c r="N115" s="32">
        <f t="shared" si="61"/>
        <v>-6.5131866530671712E-2</v>
      </c>
      <c r="O115" s="18">
        <f>IF(ISNUMBER(M115), $B118 * N115, "")</f>
        <v>-6513.1866530671714</v>
      </c>
      <c r="Q115" s="275"/>
      <c r="R115" s="275"/>
      <c r="S115" s="275"/>
    </row>
    <row r="116" spans="1:19">
      <c r="A116" s="125" t="s">
        <v>228</v>
      </c>
      <c r="B116" s="126">
        <v>874</v>
      </c>
      <c r="C116" s="77">
        <v>-8.3857442300000001E-2</v>
      </c>
      <c r="D116" s="15">
        <v>806</v>
      </c>
      <c r="E116" s="32">
        <f t="shared" si="58"/>
        <v>-7.780320366132723E-2</v>
      </c>
      <c r="F116" s="18">
        <f>IF(ISNUMBER(D116), $B118 * E116, "")</f>
        <v>-7780.3203661327234</v>
      </c>
      <c r="G116" s="31">
        <v>808</v>
      </c>
      <c r="H116" s="32">
        <f t="shared" si="59"/>
        <v>-7.5514874141876437E-2</v>
      </c>
      <c r="I116" s="101">
        <f>IF(ISNUMBER(G116), $B118 * H116, "")</f>
        <v>-7551.4874141876435</v>
      </c>
      <c r="J116" s="15">
        <v>816</v>
      </c>
      <c r="K116" s="32">
        <f t="shared" si="60"/>
        <v>-6.6361556064073221E-2</v>
      </c>
      <c r="L116" s="18">
        <f>IF(ISNUMBER(J116), $B118 * K116, "")</f>
        <v>-6636.155606407322</v>
      </c>
      <c r="M116" s="31">
        <v>736</v>
      </c>
      <c r="N116" s="32">
        <f t="shared" si="61"/>
        <v>-0.15789473684210525</v>
      </c>
      <c r="O116" s="18">
        <f>IF(ISNUMBER(M116), $B118 * N116, "")</f>
        <v>-15789.473684210525</v>
      </c>
      <c r="Q116" s="297"/>
      <c r="R116" s="298"/>
      <c r="S116" s="299"/>
    </row>
    <row r="117" spans="1:19" ht="17.25" thickBot="1">
      <c r="A117" s="130" t="s">
        <v>98</v>
      </c>
      <c r="B117" s="131">
        <v>4.29</v>
      </c>
      <c r="C117" s="79">
        <v>-8.7234042600000006E-2</v>
      </c>
      <c r="D117" s="24">
        <v>4.1399999999999997</v>
      </c>
      <c r="E117" s="25">
        <f t="shared" si="58"/>
        <v>-3.4965034965035051E-2</v>
      </c>
      <c r="F117" s="104">
        <f>IF(ISNUMBER(D117), $B118 * E117, "")</f>
        <v>-3496.5034965035052</v>
      </c>
      <c r="G117" s="102">
        <v>4.1399999999999997</v>
      </c>
      <c r="H117" s="25">
        <f t="shared" si="59"/>
        <v>-3.4965034965035051E-2</v>
      </c>
      <c r="I117" s="103">
        <f>IF(ISNUMBER(G117), $B118 * H117, "")</f>
        <v>-3496.5034965035052</v>
      </c>
      <c r="J117" s="24">
        <v>4.2</v>
      </c>
      <c r="K117" s="25">
        <f t="shared" si="60"/>
        <v>-2.0979020979020945E-2</v>
      </c>
      <c r="L117" s="104">
        <f>IF(ISNUMBER(J117), $B118 * K117, "")</f>
        <v>-2097.9020979020947</v>
      </c>
      <c r="M117" s="102">
        <v>4.03</v>
      </c>
      <c r="N117" s="25">
        <f t="shared" si="61"/>
        <v>-6.0606060606060559E-2</v>
      </c>
      <c r="O117" s="104">
        <f>IF(ISNUMBER(M117), $B118 * N117, "")</f>
        <v>-6060.6060606060555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-4.4695937243915393E-2</v>
      </c>
      <c r="F118" s="28">
        <f>SUM(F98:F117)</f>
        <v>-89391.874487830806</v>
      </c>
      <c r="G118" s="26" t="s">
        <v>271</v>
      </c>
      <c r="H118" s="27">
        <f>IF(COUNT(H98:H117), SUM(H98:H117) / COUNT(H98:H117), 0)</f>
        <v>-4.6219741525055605E-2</v>
      </c>
      <c r="I118" s="28">
        <f>SUM(I98:I117)</f>
        <v>-92439.483050111201</v>
      </c>
      <c r="J118" s="26" t="s">
        <v>271</v>
      </c>
      <c r="K118" s="27">
        <f>IF(COUNT(K98:K117), SUM(K98:K117) / COUNT(K98:K117), 0)</f>
        <v>-3.5685660389410685E-2</v>
      </c>
      <c r="L118" s="28">
        <f>SUM(L98:L117)</f>
        <v>-71371.320778821377</v>
      </c>
      <c r="M118" s="26" t="s">
        <v>271</v>
      </c>
      <c r="N118" s="27">
        <f>IF(COUNT(N98:N117), SUM(N98:N117) / COUNT(N98:N117), 0)</f>
        <v>-9.4082351903509928E-2</v>
      </c>
      <c r="O118" s="28">
        <f>SUM(O98:O117)</f>
        <v>-188164.70380701992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37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2021-09-21(화) 오전 00:00</v>
      </c>
      <c r="C123" s="313"/>
      <c r="D123" s="272" t="str">
        <f>TEXT($G$1, "[$-ko-KR]yyyy-mm-dd(ddd) ") &amp; "오후 14:00"</f>
        <v>2021-09-21(화) 오후 14:00</v>
      </c>
      <c r="E123" s="273"/>
      <c r="F123" s="274"/>
      <c r="G123" s="272" t="str">
        <f>TEXT($G$1, "[$-ko-KR]yyyy-mm-dd(ddd) ") &amp; "오후 19:00"</f>
        <v>2021-09-21(화) 오후 19:00</v>
      </c>
      <c r="H123" s="273"/>
      <c r="I123" s="274"/>
      <c r="J123" s="272" t="str">
        <f>TEXT($G$1, "[$-ko-KR]yyyy-mm-dd(ddd) ") &amp; "오후 21:00"</f>
        <v>2021-09-21(화) 오후 21:00</v>
      </c>
      <c r="K123" s="273"/>
      <c r="L123" s="274"/>
      <c r="M123" s="272" t="str">
        <f>TEXT($G$1+1, "[$-ko-KR]yyyy-mm-dd(ddd) ") &amp; "오전 00:00"</f>
        <v>2021-09-22(수)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8" t="s">
        <v>58</v>
      </c>
      <c r="H124" s="239" t="s">
        <v>268</v>
      </c>
      <c r="I124" s="24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98</v>
      </c>
      <c r="B125" s="124">
        <v>4.29</v>
      </c>
      <c r="C125" s="76">
        <v>-8.7234042600000006E-2</v>
      </c>
      <c r="D125" s="13">
        <v>4.1399999999999997</v>
      </c>
      <c r="E125" s="14">
        <f>IF(ISNUMBER(D125), (D125 - $B125) / $B125, "")</f>
        <v>-3.4965034965035051E-2</v>
      </c>
      <c r="F125" s="16">
        <f>IF(ISNUMBER(D125), $B145 * E125, "")</f>
        <v>-3496.5034965035052</v>
      </c>
      <c r="G125" s="29">
        <v>4.1399999999999997</v>
      </c>
      <c r="H125" s="14">
        <f>IF(ISNUMBER(G125), (G125 - $B125) / $B125, "")</f>
        <v>-3.4965034965035051E-2</v>
      </c>
      <c r="I125" s="100">
        <f>IF(ISNUMBER(G125), $B145 * H125, "")</f>
        <v>-3496.5034965035052</v>
      </c>
      <c r="J125" s="13">
        <v>4.2</v>
      </c>
      <c r="K125" s="14">
        <f>IF(ISNUMBER(J125), (J125 - $B125) / $B125, "")</f>
        <v>-2.0979020979020945E-2</v>
      </c>
      <c r="L125" s="16">
        <f>IF(ISNUMBER(J125), $B145 * K125, "")</f>
        <v>-2097.9020979020947</v>
      </c>
      <c r="M125" s="29">
        <v>4.03</v>
      </c>
      <c r="N125" s="14">
        <f>IF(ISNUMBER(M125), (M125 - $B125) / $B125, "")</f>
        <v>-6.0606060606060559E-2</v>
      </c>
      <c r="O125" s="16">
        <f>IF(ISNUMBER(M125), $B145 * N125, "")</f>
        <v>-6060.6060606060555</v>
      </c>
      <c r="Q125" s="270"/>
      <c r="R125" s="270"/>
      <c r="S125" s="270"/>
    </row>
    <row r="126" spans="1:19" ht="17.25" thickBot="1">
      <c r="A126" s="125" t="s">
        <v>148</v>
      </c>
      <c r="B126" s="126">
        <v>20</v>
      </c>
      <c r="C126" s="77">
        <v>-9.5022624400000005E-2</v>
      </c>
      <c r="D126" s="15">
        <v>19</v>
      </c>
      <c r="E126" s="32">
        <f t="shared" ref="E126:E129" si="62">IF(ISNUMBER(D126), (D126 - $B126) / $B126, "")</f>
        <v>-0.05</v>
      </c>
      <c r="F126" s="18">
        <f>IF(ISNUMBER(D126), $B145 * E126, "")</f>
        <v>-5000</v>
      </c>
      <c r="G126" s="31">
        <v>19.2</v>
      </c>
      <c r="H126" s="32">
        <f t="shared" ref="H126:H129" si="63">IF(ISNUMBER(G126), (G126 - $B126) / $B126, "")</f>
        <v>-4.0000000000000036E-2</v>
      </c>
      <c r="I126" s="101">
        <f>IF(ISNUMBER(G126), $B145 * H126, "")</f>
        <v>-4000.0000000000036</v>
      </c>
      <c r="J126" s="15">
        <v>19.399999999999999</v>
      </c>
      <c r="K126" s="32">
        <f t="shared" ref="K126:K129" si="64">IF(ISNUMBER(J126), (J126 - $B126) / $B126, "")</f>
        <v>-3.0000000000000072E-2</v>
      </c>
      <c r="L126" s="18">
        <f>IF(ISNUMBER(J126), $B145 * K126, "")</f>
        <v>-3000.0000000000073</v>
      </c>
      <c r="M126" s="31">
        <v>18.399999999999999</v>
      </c>
      <c r="N126" s="32">
        <f t="shared" ref="N126:N129" si="65">IF(ISNUMBER(M126), (M126 - $B126) / $B126, "")</f>
        <v>-8.0000000000000071E-2</v>
      </c>
      <c r="O126" s="18">
        <f>IF(ISNUMBER(M126), $B145 * N126, "")</f>
        <v>-8000.0000000000073</v>
      </c>
      <c r="Q126" s="270"/>
      <c r="R126" s="270"/>
      <c r="S126" s="270"/>
    </row>
    <row r="127" spans="1:19" ht="17.25" thickBot="1">
      <c r="A127" s="125" t="s">
        <v>190</v>
      </c>
      <c r="B127" s="126">
        <v>16.8</v>
      </c>
      <c r="C127" s="77">
        <v>-0.1016042781</v>
      </c>
      <c r="D127" s="15">
        <v>16.3</v>
      </c>
      <c r="E127" s="32">
        <f t="shared" si="62"/>
        <v>-2.976190476190476E-2</v>
      </c>
      <c r="F127" s="18">
        <f>IF(ISNUMBER(D127), $B145 * E127, "")</f>
        <v>-2976.1904761904761</v>
      </c>
      <c r="G127" s="31">
        <v>16.5</v>
      </c>
      <c r="H127" s="32">
        <f t="shared" si="63"/>
        <v>-1.7857142857142898E-2</v>
      </c>
      <c r="I127" s="101">
        <f>IF(ISNUMBER(G127), $B145 * H127, "")</f>
        <v>-1785.7142857142899</v>
      </c>
      <c r="J127" s="15">
        <v>16.3</v>
      </c>
      <c r="K127" s="32">
        <f t="shared" si="64"/>
        <v>-2.976190476190476E-2</v>
      </c>
      <c r="L127" s="18">
        <f>IF(ISNUMBER(J127), $B145 * K127, "")</f>
        <v>-2976.1904761904761</v>
      </c>
      <c r="M127" s="31">
        <v>15.1</v>
      </c>
      <c r="N127" s="32">
        <f t="shared" si="65"/>
        <v>-0.10119047619047625</v>
      </c>
      <c r="O127" s="18">
        <f>IF(ISNUMBER(M127), $B145 * N127, "")</f>
        <v>-10119.047619047626</v>
      </c>
      <c r="Q127" s="275"/>
      <c r="R127" s="275"/>
      <c r="S127" s="275"/>
    </row>
    <row r="128" spans="1:19" ht="17.25" thickBot="1">
      <c r="A128" s="125" t="s">
        <v>234</v>
      </c>
      <c r="B128" s="126">
        <v>78.2</v>
      </c>
      <c r="C128" s="77">
        <v>-0.10218140069999999</v>
      </c>
      <c r="D128" s="15">
        <v>74</v>
      </c>
      <c r="E128" s="32">
        <f t="shared" si="62"/>
        <v>-5.3708439897698246E-2</v>
      </c>
      <c r="F128" s="18">
        <f>IF(ISNUMBER(D128), $B145 * E128, "")</f>
        <v>-5370.8439897698245</v>
      </c>
      <c r="G128" s="31">
        <v>73.8</v>
      </c>
      <c r="H128" s="32">
        <f t="shared" si="63"/>
        <v>-5.6265984654731531E-2</v>
      </c>
      <c r="I128" s="101">
        <f>IF(ISNUMBER(G128), $B145 * H128, "")</f>
        <v>-5626.5984654731528</v>
      </c>
      <c r="J128" s="15">
        <v>74.2</v>
      </c>
      <c r="K128" s="32">
        <f t="shared" si="64"/>
        <v>-5.1150895140664961E-2</v>
      </c>
      <c r="L128" s="18">
        <f>IF(ISNUMBER(J128), $B145 * K128, "")</f>
        <v>-5115.0895140664961</v>
      </c>
      <c r="M128" s="31">
        <v>69.2</v>
      </c>
      <c r="N128" s="32">
        <f t="shared" si="65"/>
        <v>-0.11508951406649616</v>
      </c>
      <c r="O128" s="18">
        <f>IF(ISNUMBER(M128), $B145 * N128, "")</f>
        <v>-11508.951406649616</v>
      </c>
      <c r="Q128" s="275"/>
      <c r="R128" s="275"/>
      <c r="S128" s="275"/>
    </row>
    <row r="129" spans="1:19" ht="17.25" thickBot="1">
      <c r="A129" s="127" t="s">
        <v>250</v>
      </c>
      <c r="B129" s="128">
        <v>94.1</v>
      </c>
      <c r="C129" s="78">
        <v>-0.1038095238</v>
      </c>
      <c r="D129" s="20">
        <v>89.3</v>
      </c>
      <c r="E129" s="21">
        <f t="shared" si="62"/>
        <v>-5.1009564293304971E-2</v>
      </c>
      <c r="F129" s="22">
        <f>IF(ISNUMBER(D129), $B145 * E129, "")</f>
        <v>-5100.9564293304975</v>
      </c>
      <c r="G129" s="30">
        <v>89</v>
      </c>
      <c r="H129" s="21">
        <f t="shared" si="63"/>
        <v>-5.4197662061636502E-2</v>
      </c>
      <c r="I129" s="105">
        <f>IF(ISNUMBER(G129), $B145 * H129, "")</f>
        <v>-5419.7662061636502</v>
      </c>
      <c r="J129" s="20">
        <v>90.3</v>
      </c>
      <c r="K129" s="21">
        <f t="shared" si="64"/>
        <v>-4.0382571732199758E-2</v>
      </c>
      <c r="L129" s="22">
        <f>IF(ISNUMBER(J129), $B145 * K129, "")</f>
        <v>-4038.2571732199758</v>
      </c>
      <c r="M129" s="30">
        <v>84</v>
      </c>
      <c r="N129" s="21">
        <f t="shared" si="65"/>
        <v>-0.10733262486716254</v>
      </c>
      <c r="O129" s="22">
        <f>IF(ISNUMBER(M129), $B145 * N129, "")</f>
        <v>-10733.262486716254</v>
      </c>
      <c r="Q129" s="275"/>
      <c r="R129" s="275"/>
      <c r="S129" s="275"/>
    </row>
    <row r="130" spans="1:19" ht="17.25" thickBot="1">
      <c r="A130" s="125" t="s">
        <v>162</v>
      </c>
      <c r="B130" s="129">
        <v>99.2</v>
      </c>
      <c r="C130" s="80">
        <v>-0.1063063063</v>
      </c>
      <c r="D130" s="106">
        <v>96.4</v>
      </c>
      <c r="E130" s="107">
        <f>IF(ISNUMBER(D130), (D130 - $B130) / $B130, "")</f>
        <v>-2.8225806451612875E-2</v>
      </c>
      <c r="F130" s="108">
        <f>IF(ISNUMBER(D130), $B145 * E130, "")</f>
        <v>-2822.5806451612875</v>
      </c>
      <c r="G130" s="109">
        <v>97</v>
      </c>
      <c r="H130" s="107">
        <f>IF(ISNUMBER(G130), (G130 - $B130) / $B130, "")</f>
        <v>-2.2177419354838739E-2</v>
      </c>
      <c r="I130" s="110">
        <f>IF(ISNUMBER(G130), $B145 * H130, "")</f>
        <v>-2217.7419354838739</v>
      </c>
      <c r="J130" s="106">
        <v>97.4</v>
      </c>
      <c r="K130" s="107">
        <f>IF(ISNUMBER(J130), (J130 - $B130) / $B130, "")</f>
        <v>-1.8145161290322551E-2</v>
      </c>
      <c r="L130" s="108">
        <f>IF(ISNUMBER(J130), $B145 * K130, "")</f>
        <v>-1814.5161290322551</v>
      </c>
      <c r="M130" s="109">
        <v>91.4</v>
      </c>
      <c r="N130" s="107">
        <f>IF(ISNUMBER(M130), (M130 - $B130) / $B130, "")</f>
        <v>-7.8629032258064488E-2</v>
      </c>
      <c r="O130" s="108">
        <f>IF(ISNUMBER(M130), $B145 * N130, "")</f>
        <v>-7862.903225806449</v>
      </c>
      <c r="Q130" s="275"/>
      <c r="R130" s="275"/>
      <c r="S130" s="275"/>
    </row>
    <row r="131" spans="1:19" ht="17.25" thickBot="1">
      <c r="A131" s="125" t="s">
        <v>240</v>
      </c>
      <c r="B131" s="126">
        <v>64.2</v>
      </c>
      <c r="C131" s="77">
        <v>-0.1108033241</v>
      </c>
      <c r="D131" s="15">
        <v>61.3</v>
      </c>
      <c r="E131" s="32">
        <f t="shared" ref="E131:E134" si="66">IF(ISNUMBER(D131), (D131 - $B131) / $B131, "")</f>
        <v>-4.5171339563863017E-2</v>
      </c>
      <c r="F131" s="18">
        <f>IF(ISNUMBER(D131), $B145 * E131, "")</f>
        <v>-4517.1339563863021</v>
      </c>
      <c r="G131" s="31">
        <v>61.1</v>
      </c>
      <c r="H131" s="32">
        <f t="shared" ref="H131:H134" si="67">IF(ISNUMBER(G131), (G131 - $B131) / $B131, "")</f>
        <v>-4.8286604361370736E-2</v>
      </c>
      <c r="I131" s="101">
        <f>IF(ISNUMBER(G131), $B145 * H131, "")</f>
        <v>-4828.6604361370737</v>
      </c>
      <c r="J131" s="15">
        <v>61.7</v>
      </c>
      <c r="K131" s="32">
        <f t="shared" ref="K131:K134" si="68">IF(ISNUMBER(J131), (J131 - $B131) / $B131, "")</f>
        <v>-3.8940809968847349E-2</v>
      </c>
      <c r="L131" s="18">
        <f>IF(ISNUMBER(J131), $B145 * K131, "")</f>
        <v>-3894.0809968847348</v>
      </c>
      <c r="M131" s="31">
        <v>56.4</v>
      </c>
      <c r="N131" s="32">
        <f t="shared" ref="N131:N134" si="69">IF(ISNUMBER(M131), (M131 - $B131) / $B131, "")</f>
        <v>-0.12149532710280379</v>
      </c>
      <c r="O131" s="18">
        <f>IF(ISNUMBER(M131), $B145 * N131, "")</f>
        <v>-12149.532710280379</v>
      </c>
      <c r="Q131" s="275"/>
      <c r="R131" s="275"/>
      <c r="S131" s="275"/>
    </row>
    <row r="132" spans="1:19" ht="17.25" thickBot="1">
      <c r="A132" s="125" t="s">
        <v>202</v>
      </c>
      <c r="B132" s="126">
        <v>77.599999999999994</v>
      </c>
      <c r="C132" s="77">
        <v>-0.11111111110000001</v>
      </c>
      <c r="D132" s="15">
        <v>72.7</v>
      </c>
      <c r="E132" s="32">
        <f t="shared" si="66"/>
        <v>-6.3144329896907117E-2</v>
      </c>
      <c r="F132" s="18">
        <f>IF(ISNUMBER(D132), $B145 * E132, "")</f>
        <v>-6314.432989690712</v>
      </c>
      <c r="G132" s="31">
        <v>72.400000000000006</v>
      </c>
      <c r="H132" s="32">
        <f t="shared" si="67"/>
        <v>-6.7010309278350375E-2</v>
      </c>
      <c r="I132" s="101">
        <f>IF(ISNUMBER(G132), $B145 * H132, "")</f>
        <v>-6701.0309278350378</v>
      </c>
      <c r="J132" s="15">
        <v>73.099999999999994</v>
      </c>
      <c r="K132" s="32">
        <f t="shared" si="68"/>
        <v>-5.7989690721649487E-2</v>
      </c>
      <c r="L132" s="18">
        <f>IF(ISNUMBER(J132), $B145 * K132, "")</f>
        <v>-5798.9690721649486</v>
      </c>
      <c r="M132" s="31">
        <v>67.900000000000006</v>
      </c>
      <c r="N132" s="32">
        <f t="shared" si="69"/>
        <v>-0.12499999999999986</v>
      </c>
      <c r="O132" s="18">
        <f>IF(ISNUMBER(M132), $B145 * N132, "")</f>
        <v>-12499.999999999985</v>
      </c>
      <c r="Q132" s="275"/>
      <c r="R132" s="275"/>
      <c r="S132" s="275"/>
    </row>
    <row r="133" spans="1:19" ht="17.25" thickBot="1">
      <c r="A133" s="125" t="s">
        <v>65</v>
      </c>
      <c r="B133" s="126">
        <v>72.5</v>
      </c>
      <c r="C133" s="77">
        <v>-0.11477411479999999</v>
      </c>
      <c r="D133" s="15">
        <v>70.5</v>
      </c>
      <c r="E133" s="32">
        <f t="shared" si="66"/>
        <v>-2.7586206896551724E-2</v>
      </c>
      <c r="F133" s="18">
        <f>IF(ISNUMBER(D133), $B145 * E133, "")</f>
        <v>-2758.6206896551726</v>
      </c>
      <c r="G133" s="31">
        <v>71.3</v>
      </c>
      <c r="H133" s="32">
        <f t="shared" si="67"/>
        <v>-1.6551724137931073E-2</v>
      </c>
      <c r="I133" s="101">
        <f>IF(ISNUMBER(G133), $B145 * H133, "")</f>
        <v>-1655.1724137931074</v>
      </c>
      <c r="J133" s="15">
        <v>72.7</v>
      </c>
      <c r="K133" s="32">
        <f t="shared" si="68"/>
        <v>2.7586206896552117E-3</v>
      </c>
      <c r="L133" s="18">
        <f>IF(ISNUMBER(J133), $B145 * K133, "")</f>
        <v>275.86206896552119</v>
      </c>
      <c r="M133" s="31">
        <v>67.2</v>
      </c>
      <c r="N133" s="32">
        <f t="shared" si="69"/>
        <v>-7.3103448275862029E-2</v>
      </c>
      <c r="O133" s="18">
        <f>IF(ISNUMBER(M133), $B145 * N133, "")</f>
        <v>-7310.3448275862029</v>
      </c>
      <c r="Q133" s="33"/>
      <c r="R133" s="33"/>
    </row>
    <row r="134" spans="1:19" ht="17.25" thickBot="1">
      <c r="A134" s="130" t="s">
        <v>72</v>
      </c>
      <c r="B134" s="131">
        <v>23.8</v>
      </c>
      <c r="C134" s="79">
        <v>-0.1152416357</v>
      </c>
      <c r="D134" s="24">
        <v>22</v>
      </c>
      <c r="E134" s="25">
        <f t="shared" si="66"/>
        <v>-7.5630252100840359E-2</v>
      </c>
      <c r="F134" s="104">
        <f>IF(ISNUMBER(D134), $B145 * E134, "")</f>
        <v>-7563.0252100840362</v>
      </c>
      <c r="G134" s="102">
        <v>22.3</v>
      </c>
      <c r="H134" s="25">
        <f t="shared" si="67"/>
        <v>-6.3025210084033612E-2</v>
      </c>
      <c r="I134" s="103">
        <f>IF(ISNUMBER(G134), $B145 * H134, "")</f>
        <v>-6302.5210084033615</v>
      </c>
      <c r="J134" s="24">
        <v>22.5</v>
      </c>
      <c r="K134" s="25">
        <f t="shared" si="68"/>
        <v>-5.4621848739495826E-2</v>
      </c>
      <c r="L134" s="104">
        <f>IF(ISNUMBER(J134), $B145 * K134, "")</f>
        <v>-5462.1848739495827</v>
      </c>
      <c r="M134" s="102">
        <v>21.3</v>
      </c>
      <c r="N134" s="25">
        <f t="shared" si="69"/>
        <v>-0.10504201680672269</v>
      </c>
      <c r="O134" s="104">
        <f>IF(ISNUMBER(M134), $B145 * N134, "")</f>
        <v>-10504.20168067227</v>
      </c>
      <c r="Q134" s="284"/>
      <c r="R134" s="285"/>
      <c r="S134" s="286"/>
    </row>
    <row r="135" spans="1:19">
      <c r="A135" s="123" t="s">
        <v>216</v>
      </c>
      <c r="B135" s="124">
        <v>10.6</v>
      </c>
      <c r="C135" s="76">
        <v>-0.1166666667</v>
      </c>
      <c r="D135" s="13">
        <v>10.199999999999999</v>
      </c>
      <c r="E135" s="14">
        <f>IF(ISNUMBER(D135), (D135 - $B135) / $B135, "")</f>
        <v>-3.7735849056603807E-2</v>
      </c>
      <c r="F135" s="16">
        <f>IF(ISNUMBER(D135), $B145 * E135, "")</f>
        <v>-3773.5849056603806</v>
      </c>
      <c r="G135" s="29">
        <v>10.3</v>
      </c>
      <c r="H135" s="14">
        <f>IF(ISNUMBER(G135), (G135 - $B135) / $B135, "")</f>
        <v>-2.830188679245273E-2</v>
      </c>
      <c r="I135" s="100">
        <f>IF(ISNUMBER(G135), $B145 * H135, "")</f>
        <v>-2830.1886792452729</v>
      </c>
      <c r="J135" s="13">
        <v>10.199999999999999</v>
      </c>
      <c r="K135" s="14">
        <f>IF(ISNUMBER(J135), (J135 - $B135) / $B135, "")</f>
        <v>-3.7735849056603807E-2</v>
      </c>
      <c r="L135" s="16">
        <f>IF(ISNUMBER(J135), $B145 * K135, "")</f>
        <v>-3773.5849056603806</v>
      </c>
      <c r="M135" s="29">
        <v>9.31</v>
      </c>
      <c r="N135" s="14">
        <f>IF(ISNUMBER(M135), (M135 - $B135) / $B135, "")</f>
        <v>-0.12169811320754709</v>
      </c>
      <c r="O135" s="16">
        <f>IF(ISNUMBER(M135), $B145 * N135, "")</f>
        <v>-12169.811320754709</v>
      </c>
      <c r="Q135" s="287"/>
      <c r="R135" s="288"/>
      <c r="S135" s="289"/>
    </row>
    <row r="136" spans="1:19" ht="17.25" thickBot="1">
      <c r="A136" s="125" t="s">
        <v>178</v>
      </c>
      <c r="B136" s="126">
        <v>17.399999999999999</v>
      </c>
      <c r="C136" s="77">
        <v>-0.116751269</v>
      </c>
      <c r="D136" s="15">
        <v>16.600000000000001</v>
      </c>
      <c r="E136" s="32">
        <f t="shared" ref="E136:E139" si="70">IF(ISNUMBER(D136), (D136 - $B136) / $B136, "")</f>
        <v>-4.5977011494252713E-2</v>
      </c>
      <c r="F136" s="18">
        <f>IF(ISNUMBER(D136), $B145 * E136, "")</f>
        <v>-4597.7011494252711</v>
      </c>
      <c r="G136" s="31">
        <v>16.7</v>
      </c>
      <c r="H136" s="32">
        <f t="shared" ref="H136:H139" si="71">IF(ISNUMBER(G136), (G136 - $B136) / $B136, "")</f>
        <v>-4.0229885057471229E-2</v>
      </c>
      <c r="I136" s="101">
        <f>IF(ISNUMBER(G136), $B145 * H136, "")</f>
        <v>-4022.9885057471229</v>
      </c>
      <c r="J136" s="15">
        <v>16.600000000000001</v>
      </c>
      <c r="K136" s="32">
        <f t="shared" ref="K136:K139" si="72">IF(ISNUMBER(J136), (J136 - $B136) / $B136, "")</f>
        <v>-4.5977011494252713E-2</v>
      </c>
      <c r="L136" s="18">
        <f>IF(ISNUMBER(J136), $B145 * K136, "")</f>
        <v>-4597.7011494252711</v>
      </c>
      <c r="M136" s="31">
        <v>15.4</v>
      </c>
      <c r="N136" s="32">
        <f t="shared" ref="N136:N139" si="73">IF(ISNUMBER(M136), (M136 - $B136) / $B136, "")</f>
        <v>-0.11494252873563209</v>
      </c>
      <c r="O136" s="18">
        <f>IF(ISNUMBER(M136), $B145 * N136, "")</f>
        <v>-11494.252873563208</v>
      </c>
      <c r="Q136" s="290"/>
      <c r="R136" s="291"/>
      <c r="S136" s="292"/>
    </row>
    <row r="137" spans="1:19" ht="17.25" thickBot="1">
      <c r="A137" s="125" t="s">
        <v>150</v>
      </c>
      <c r="B137" s="126">
        <v>11.8</v>
      </c>
      <c r="C137" s="77">
        <v>-0.1194029851</v>
      </c>
      <c r="D137" s="15">
        <v>11.2</v>
      </c>
      <c r="E137" s="32">
        <f t="shared" si="70"/>
        <v>-5.0847457627118758E-2</v>
      </c>
      <c r="F137" s="18">
        <f>IF(ISNUMBER(D137), $B145 * E137, "")</f>
        <v>-5084.7457627118756</v>
      </c>
      <c r="G137" s="31">
        <v>11.1</v>
      </c>
      <c r="H137" s="32">
        <f t="shared" si="71"/>
        <v>-5.932203389830517E-2</v>
      </c>
      <c r="I137" s="101">
        <f>IF(ISNUMBER(G137), $B145 * H137, "")</f>
        <v>-5932.2033898305172</v>
      </c>
      <c r="J137" s="15">
        <v>11.2</v>
      </c>
      <c r="K137" s="32">
        <f t="shared" si="72"/>
        <v>-5.0847457627118758E-2</v>
      </c>
      <c r="L137" s="18">
        <f>IF(ISNUMBER(J137), $B145 * K137, "")</f>
        <v>-5084.7457627118756</v>
      </c>
      <c r="M137" s="31">
        <v>10.6</v>
      </c>
      <c r="N137" s="32">
        <f t="shared" si="73"/>
        <v>-0.10169491525423738</v>
      </c>
      <c r="O137" s="18">
        <f>IF(ISNUMBER(M137), $B145 * N137, "")</f>
        <v>-10169.491525423738</v>
      </c>
      <c r="Q137" s="275"/>
      <c r="R137" s="275"/>
      <c r="S137" s="275"/>
    </row>
    <row r="138" spans="1:19" ht="17.25" thickBot="1">
      <c r="A138" s="125" t="s">
        <v>204</v>
      </c>
      <c r="B138" s="126">
        <v>16</v>
      </c>
      <c r="C138" s="77">
        <v>-0.1208791209</v>
      </c>
      <c r="D138" s="15">
        <v>15.5</v>
      </c>
      <c r="E138" s="32">
        <f t="shared" si="70"/>
        <v>-3.125E-2</v>
      </c>
      <c r="F138" s="18">
        <f>IF(ISNUMBER(D138), $B145 * E138, "")</f>
        <v>-3125</v>
      </c>
      <c r="G138" s="31">
        <v>15.5</v>
      </c>
      <c r="H138" s="32">
        <f t="shared" si="71"/>
        <v>-3.125E-2</v>
      </c>
      <c r="I138" s="101">
        <f>IF(ISNUMBER(G138), $B145 * H138, "")</f>
        <v>-3125</v>
      </c>
      <c r="J138" s="15">
        <v>15.6</v>
      </c>
      <c r="K138" s="32">
        <f t="shared" si="72"/>
        <v>-2.5000000000000022E-2</v>
      </c>
      <c r="L138" s="18">
        <f>IF(ISNUMBER(J138), $B145 * K138, "")</f>
        <v>-2500.0000000000023</v>
      </c>
      <c r="M138" s="31">
        <v>14.6</v>
      </c>
      <c r="N138" s="32">
        <f t="shared" si="73"/>
        <v>-8.7500000000000022E-2</v>
      </c>
      <c r="O138" s="18">
        <f>IF(ISNUMBER(M138), $B145 * N138, "")</f>
        <v>-8750.0000000000018</v>
      </c>
      <c r="Q138" s="270"/>
      <c r="R138" s="270"/>
      <c r="S138" s="270"/>
    </row>
    <row r="139" spans="1:19" ht="17.25" thickBot="1">
      <c r="A139" s="127" t="s">
        <v>210</v>
      </c>
      <c r="B139" s="128">
        <v>14.5</v>
      </c>
      <c r="C139" s="78">
        <v>-0.12121212119999999</v>
      </c>
      <c r="D139" s="20">
        <v>13.7</v>
      </c>
      <c r="E139" s="21">
        <f t="shared" si="70"/>
        <v>-5.5172413793103496E-2</v>
      </c>
      <c r="F139" s="22">
        <f>IF(ISNUMBER(D139), $B145 * E139, "")</f>
        <v>-5517.2413793103497</v>
      </c>
      <c r="G139" s="30">
        <v>13.7</v>
      </c>
      <c r="H139" s="21">
        <f t="shared" si="71"/>
        <v>-5.5172413793103496E-2</v>
      </c>
      <c r="I139" s="105">
        <f>IF(ISNUMBER(G139), $B145 * H139, "")</f>
        <v>-5517.2413793103497</v>
      </c>
      <c r="J139" s="20">
        <v>13.9</v>
      </c>
      <c r="K139" s="21">
        <f t="shared" si="72"/>
        <v>-4.1379310344827565E-2</v>
      </c>
      <c r="L139" s="22">
        <f>IF(ISNUMBER(J139), $B145 * K139, "")</f>
        <v>-4137.9310344827563</v>
      </c>
      <c r="M139" s="30">
        <v>12.6</v>
      </c>
      <c r="N139" s="21">
        <f t="shared" si="73"/>
        <v>-0.1310344827586207</v>
      </c>
      <c r="O139" s="22">
        <f>IF(ISNUMBER(M139), $B145 * N139, "")</f>
        <v>-13103.448275862071</v>
      </c>
      <c r="Q139" s="270"/>
      <c r="R139" s="270"/>
      <c r="S139" s="270"/>
    </row>
    <row r="140" spans="1:19" ht="17.25" thickBot="1">
      <c r="A140" s="125" t="s">
        <v>122</v>
      </c>
      <c r="B140" s="129">
        <v>36</v>
      </c>
      <c r="C140" s="80">
        <v>-0.1219512195</v>
      </c>
      <c r="D140" s="106">
        <v>34.4</v>
      </c>
      <c r="E140" s="107">
        <f>IF(ISNUMBER(D140), (D140 - $B140) / $B140, "")</f>
        <v>-4.4444444444444481E-2</v>
      </c>
      <c r="F140" s="108">
        <f>IF(ISNUMBER(D140), $B145 * E140, "")</f>
        <v>-4444.444444444448</v>
      </c>
      <c r="G140" s="109">
        <v>34.200000000000003</v>
      </c>
      <c r="H140" s="107">
        <f>IF(ISNUMBER(G140), (G140 - $B140) / $B140, "")</f>
        <v>-4.999999999999992E-2</v>
      </c>
      <c r="I140" s="110">
        <f>IF(ISNUMBER(G140), $B145 * H140, "")</f>
        <v>-4999.9999999999918</v>
      </c>
      <c r="J140" s="106">
        <v>34.9</v>
      </c>
      <c r="K140" s="107">
        <f>IF(ISNUMBER(J140), (J140 - $B140) / $B140, "")</f>
        <v>-3.0555555555555596E-2</v>
      </c>
      <c r="L140" s="108">
        <f>IF(ISNUMBER(J140), $B145 * K140, "")</f>
        <v>-3055.5555555555597</v>
      </c>
      <c r="M140" s="109">
        <v>31.5</v>
      </c>
      <c r="N140" s="107">
        <f>IF(ISNUMBER(M140), (M140 - $B140) / $B140, "")</f>
        <v>-0.125</v>
      </c>
      <c r="O140" s="108">
        <f>IF(ISNUMBER(M140), $B145 * N140, "")</f>
        <v>-12500</v>
      </c>
      <c r="Q140" s="275"/>
      <c r="R140" s="275"/>
      <c r="S140" s="275"/>
    </row>
    <row r="141" spans="1:19" ht="17.25" thickBot="1">
      <c r="A141" s="125" t="s">
        <v>208</v>
      </c>
      <c r="B141" s="126">
        <v>12.5</v>
      </c>
      <c r="C141" s="77">
        <v>-0.12587412589999999</v>
      </c>
      <c r="D141" s="15">
        <v>13.8</v>
      </c>
      <c r="E141" s="32">
        <f t="shared" ref="E141:E144" si="74">IF(ISNUMBER(D141), (D141 - $B141) / $B141, "")</f>
        <v>0.10400000000000005</v>
      </c>
      <c r="F141" s="18">
        <f>IF(ISNUMBER(D141), $B145 * E141, "")</f>
        <v>10400.000000000005</v>
      </c>
      <c r="G141" s="31">
        <v>14.1</v>
      </c>
      <c r="H141" s="32">
        <f t="shared" ref="H141:H144" si="75">IF(ISNUMBER(G141), (G141 - $B141) / $B141, "")</f>
        <v>0.12799999999999997</v>
      </c>
      <c r="I141" s="101">
        <f>IF(ISNUMBER(G141), $B145 * H141, "")</f>
        <v>12799.999999999998</v>
      </c>
      <c r="J141" s="15">
        <v>14.1</v>
      </c>
      <c r="K141" s="32">
        <f t="shared" ref="K141:K144" si="76">IF(ISNUMBER(J141), (J141 - $B141) / $B141, "")</f>
        <v>0.12799999999999997</v>
      </c>
      <c r="L141" s="18">
        <f>IF(ISNUMBER(J141), $B145 * K141, "")</f>
        <v>12799.999999999998</v>
      </c>
      <c r="M141" s="31">
        <v>12.9</v>
      </c>
      <c r="N141" s="32">
        <f t="shared" ref="N141:N144" si="77">IF(ISNUMBER(M141), (M141 - $B141) / $B141, "")</f>
        <v>3.2000000000000028E-2</v>
      </c>
      <c r="O141" s="18">
        <f>IF(ISNUMBER(M141), $B145 * N141, "")</f>
        <v>3200.0000000000027</v>
      </c>
      <c r="Q141" s="275"/>
      <c r="R141" s="275"/>
      <c r="S141" s="275"/>
    </row>
    <row r="142" spans="1:19" ht="17.25" thickBot="1">
      <c r="A142" s="125" t="s">
        <v>188</v>
      </c>
      <c r="B142" s="126">
        <v>13.4</v>
      </c>
      <c r="C142" s="77">
        <v>-0.12987012989999999</v>
      </c>
      <c r="D142" s="15">
        <v>13</v>
      </c>
      <c r="E142" s="32">
        <f t="shared" si="74"/>
        <v>-2.9850746268656744E-2</v>
      </c>
      <c r="F142" s="18">
        <f>IF(ISNUMBER(D142), $B145 * E142, "")</f>
        <v>-2985.0746268656744</v>
      </c>
      <c r="G142" s="31">
        <v>13</v>
      </c>
      <c r="H142" s="32">
        <f t="shared" si="75"/>
        <v>-2.9850746268656744E-2</v>
      </c>
      <c r="I142" s="101">
        <f>IF(ISNUMBER(G142), $B145 * H142, "")</f>
        <v>-2985.0746268656744</v>
      </c>
      <c r="J142" s="15">
        <v>13.1</v>
      </c>
      <c r="K142" s="32">
        <f t="shared" si="76"/>
        <v>-2.2388059701492588E-2</v>
      </c>
      <c r="L142" s="18">
        <f>IF(ISNUMBER(J142), $B145 * K142, "")</f>
        <v>-2238.8059701492589</v>
      </c>
      <c r="M142" s="31">
        <v>12</v>
      </c>
      <c r="N142" s="32">
        <f t="shared" si="77"/>
        <v>-0.10447761194029853</v>
      </c>
      <c r="O142" s="18">
        <f>IF(ISNUMBER(M142), $B145 * N142, "")</f>
        <v>-10447.761194029854</v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-3.6137822306216552E-2</v>
      </c>
      <c r="F145" s="28">
        <f>SUM(F125:F144)</f>
        <v>-65048.080151189832</v>
      </c>
      <c r="G145" s="26" t="s">
        <v>271</v>
      </c>
      <c r="H145" s="27">
        <f>IF(COUNT(H125:H144), SUM(H125:H144) / COUNT(H125:H144), 0)</f>
        <v>-3.258133653139221E-2</v>
      </c>
      <c r="I145" s="28">
        <f>SUM(I125:I144)</f>
        <v>-58646.405756505985</v>
      </c>
      <c r="J145" s="26" t="s">
        <v>271</v>
      </c>
      <c r="K145" s="27">
        <f>IF(COUNT(K125:K144), SUM(K125:K144) / COUNT(K125:K144), 0)</f>
        <v>-2.5838695912461199E-2</v>
      </c>
      <c r="L145" s="28">
        <f>SUM(L125:L144)</f>
        <v>-46509.652642430163</v>
      </c>
      <c r="M145" s="26" t="s">
        <v>271</v>
      </c>
      <c r="N145" s="27">
        <f>IF(COUNT(N125:N144), SUM(N125:N144) / COUNT(N125:N144), 0)</f>
        <v>-9.5657564003888015E-2</v>
      </c>
      <c r="O145" s="28">
        <f>SUM(O125:O144)</f>
        <v>-172183.61520699842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37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2021-09-21(화) 오전 00:00</v>
      </c>
      <c r="C150" s="313"/>
      <c r="D150" s="272" t="str">
        <f>TEXT($G$1, "[$-ko-KR]yyyy-mm-dd(ddd) ") &amp; "오후 14:00"</f>
        <v>2021-09-21(화) 오후 14:00</v>
      </c>
      <c r="E150" s="273"/>
      <c r="F150" s="274"/>
      <c r="G150" s="272" t="str">
        <f>TEXT($G$1, "[$-ko-KR]yyyy-mm-dd(ddd) ") &amp; "오후 19:00"</f>
        <v>2021-09-21(화) 오후 19:00</v>
      </c>
      <c r="H150" s="273"/>
      <c r="I150" s="274"/>
      <c r="J150" s="272" t="str">
        <f>TEXT($G$1, "[$-ko-KR]yyyy-mm-dd(ddd) ") &amp; "오후 21:00"</f>
        <v>2021-09-21(화) 오후 21:00</v>
      </c>
      <c r="K150" s="273"/>
      <c r="L150" s="274"/>
      <c r="M150" s="272" t="str">
        <f>TEXT($G$1+1, "[$-ko-KR]yyyy-mm-dd(ddd) ") &amp; "오전 00:00"</f>
        <v>2021-09-22(수)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8" t="s">
        <v>58</v>
      </c>
      <c r="H151" s="239" t="s">
        <v>268</v>
      </c>
      <c r="I151" s="24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130</v>
      </c>
      <c r="B152" s="124">
        <v>147</v>
      </c>
      <c r="C152" s="76">
        <v>-9.8159509199999995E-2</v>
      </c>
      <c r="D152" s="13">
        <v>137</v>
      </c>
      <c r="E152" s="14">
        <f>IF(ISNUMBER(D152), (D152 - $B152) / $B152, "")</f>
        <v>-6.8027210884353748E-2</v>
      </c>
      <c r="F152" s="16">
        <f>IF(ISNUMBER(D152), $B172 * E152, "")</f>
        <v>-6802.7210884353744</v>
      </c>
      <c r="G152" s="29">
        <v>137</v>
      </c>
      <c r="H152" s="14">
        <f>IF(ISNUMBER(G152), (G152 - $B152) / $B152, "")</f>
        <v>-6.8027210884353748E-2</v>
      </c>
      <c r="I152" s="100">
        <f>IF(ISNUMBER(G152), $B172 * H152, "")</f>
        <v>-6802.7210884353744</v>
      </c>
      <c r="J152" s="13">
        <v>139</v>
      </c>
      <c r="K152" s="14">
        <f>IF(ISNUMBER(J152), (J152 - $B152) / $B152, "")</f>
        <v>-5.4421768707482991E-2</v>
      </c>
      <c r="L152" s="16">
        <f>IF(ISNUMBER(J152), $B172 * K152, "")</f>
        <v>-5442.1768707482988</v>
      </c>
      <c r="M152" s="29">
        <v>123</v>
      </c>
      <c r="N152" s="14">
        <f>IF(ISNUMBER(M152), (M152 - $B152) / $B152, "")</f>
        <v>-0.16326530612244897</v>
      </c>
      <c r="O152" s="16">
        <f>IF(ISNUMBER(M152), $B172 * N152, "")</f>
        <v>-16326.530612244896</v>
      </c>
      <c r="Q152" s="270"/>
      <c r="R152" s="270"/>
      <c r="S152" s="270"/>
    </row>
    <row r="153" spans="1:19" ht="17.25" thickBot="1">
      <c r="A153" s="125" t="s">
        <v>61</v>
      </c>
      <c r="B153" s="126">
        <v>882</v>
      </c>
      <c r="C153" s="77">
        <v>-0.1</v>
      </c>
      <c r="D153" s="15">
        <v>832</v>
      </c>
      <c r="E153" s="32">
        <f t="shared" ref="E153:E156" si="78">IF(ISNUMBER(D153), (D153 - $B153) / $B153, "")</f>
        <v>-5.6689342403628121E-2</v>
      </c>
      <c r="F153" s="18">
        <f>IF(ISNUMBER(D153), $B172 * E153, "")</f>
        <v>-5668.9342403628125</v>
      </c>
      <c r="G153" s="31">
        <v>833</v>
      </c>
      <c r="H153" s="32">
        <f t="shared" ref="H153:H156" si="79">IF(ISNUMBER(G153), (G153 - $B153) / $B153, "")</f>
        <v>-5.5555555555555552E-2</v>
      </c>
      <c r="I153" s="101">
        <f>IF(ISNUMBER(G153), $B172 * H153, "")</f>
        <v>-5555.5555555555557</v>
      </c>
      <c r="J153" s="15">
        <v>846</v>
      </c>
      <c r="K153" s="32">
        <f t="shared" ref="K153:K156" si="80">IF(ISNUMBER(J153), (J153 - $B153) / $B153, "")</f>
        <v>-4.0816326530612242E-2</v>
      </c>
      <c r="L153" s="18">
        <f>IF(ISNUMBER(J153), $B172 * K153, "")</f>
        <v>-4081.6326530612241</v>
      </c>
      <c r="M153" s="31">
        <v>793</v>
      </c>
      <c r="N153" s="32">
        <f t="shared" ref="N153:N156" si="81">IF(ISNUMBER(M153), (M153 - $B153) / $B153, "")</f>
        <v>-0.10090702947845805</v>
      </c>
      <c r="O153" s="18">
        <f>IF(ISNUMBER(M153), $B172 * N153, "")</f>
        <v>-10090.702947845804</v>
      </c>
      <c r="Q153" s="270"/>
      <c r="R153" s="270"/>
      <c r="S153" s="270"/>
    </row>
    <row r="154" spans="1:19" ht="17.25" thickBot="1">
      <c r="A154" s="125" t="s">
        <v>218</v>
      </c>
      <c r="B154" s="126">
        <v>144</v>
      </c>
      <c r="C154" s="77">
        <v>-0.1</v>
      </c>
      <c r="D154" s="15">
        <v>135</v>
      </c>
      <c r="E154" s="32">
        <f t="shared" si="78"/>
        <v>-6.25E-2</v>
      </c>
      <c r="F154" s="18">
        <f>IF(ISNUMBER(D154), $B172 * E154, "")</f>
        <v>-6250</v>
      </c>
      <c r="G154" s="31">
        <v>133</v>
      </c>
      <c r="H154" s="32">
        <f t="shared" si="79"/>
        <v>-7.6388888888888895E-2</v>
      </c>
      <c r="I154" s="101">
        <f>IF(ISNUMBER(G154), $B172 * H154, "")</f>
        <v>-7638.8888888888896</v>
      </c>
      <c r="J154" s="15">
        <v>136</v>
      </c>
      <c r="K154" s="32">
        <f t="shared" si="80"/>
        <v>-5.5555555555555552E-2</v>
      </c>
      <c r="L154" s="18">
        <f>IF(ISNUMBER(J154), $B172 * K154, "")</f>
        <v>-5555.5555555555557</v>
      </c>
      <c r="M154" s="31">
        <v>128</v>
      </c>
      <c r="N154" s="32">
        <f t="shared" si="81"/>
        <v>-0.1111111111111111</v>
      </c>
      <c r="O154" s="18">
        <f>IF(ISNUMBER(M154), $B172 * N154, "")</f>
        <v>-11111.111111111111</v>
      </c>
      <c r="Q154" s="275"/>
      <c r="R154" s="275"/>
      <c r="S154" s="275"/>
    </row>
    <row r="155" spans="1:19" ht="17.25" thickBot="1">
      <c r="A155" s="125" t="s">
        <v>174</v>
      </c>
      <c r="B155" s="126">
        <v>421</v>
      </c>
      <c r="C155" s="77">
        <v>-0.1004273504</v>
      </c>
      <c r="D155" s="15">
        <v>385</v>
      </c>
      <c r="E155" s="32">
        <f t="shared" si="78"/>
        <v>-8.5510688836104506E-2</v>
      </c>
      <c r="F155" s="18">
        <f>IF(ISNUMBER(D155), $B172 * E155, "")</f>
        <v>-8551.0688836104509</v>
      </c>
      <c r="G155" s="31">
        <v>386</v>
      </c>
      <c r="H155" s="32">
        <f t="shared" si="79"/>
        <v>-8.3135391923990498E-2</v>
      </c>
      <c r="I155" s="101">
        <f>IF(ISNUMBER(G155), $B172 * H155, "")</f>
        <v>-8313.5391923990501</v>
      </c>
      <c r="J155" s="15">
        <v>395</v>
      </c>
      <c r="K155" s="32">
        <f t="shared" si="80"/>
        <v>-6.1757719714964368E-2</v>
      </c>
      <c r="L155" s="18">
        <f>IF(ISNUMBER(J155), $B172 * K155, "")</f>
        <v>-6175.7719714964369</v>
      </c>
      <c r="M155" s="31">
        <v>359</v>
      </c>
      <c r="N155" s="32">
        <f t="shared" si="81"/>
        <v>-0.14726840855106887</v>
      </c>
      <c r="O155" s="18">
        <f>IF(ISNUMBER(M155), $B172 * N155, "")</f>
        <v>-14726.840855106888</v>
      </c>
      <c r="Q155" s="275"/>
      <c r="R155" s="275"/>
      <c r="S155" s="275"/>
    </row>
    <row r="156" spans="1:19" ht="17.25" thickBot="1">
      <c r="A156" s="127" t="s">
        <v>220</v>
      </c>
      <c r="B156" s="128">
        <v>223</v>
      </c>
      <c r="C156" s="78">
        <v>-0.1008064516</v>
      </c>
      <c r="D156" s="20">
        <v>213</v>
      </c>
      <c r="E156" s="21">
        <f t="shared" si="78"/>
        <v>-4.4843049327354258E-2</v>
      </c>
      <c r="F156" s="22">
        <f>IF(ISNUMBER(D156), $B172 * E156, "")</f>
        <v>-4484.3049327354256</v>
      </c>
      <c r="G156" s="30">
        <v>209</v>
      </c>
      <c r="H156" s="21">
        <f t="shared" si="79"/>
        <v>-6.2780269058295965E-2</v>
      </c>
      <c r="I156" s="105">
        <f>IF(ISNUMBER(G156), $B172 * H156, "")</f>
        <v>-6278.0269058295962</v>
      </c>
      <c r="J156" s="20">
        <v>212</v>
      </c>
      <c r="K156" s="21">
        <f t="shared" si="80"/>
        <v>-4.9327354260089683E-2</v>
      </c>
      <c r="L156" s="22">
        <f>IF(ISNUMBER(J156), $B172 * K156, "")</f>
        <v>-4932.7354260089687</v>
      </c>
      <c r="M156" s="30">
        <v>198</v>
      </c>
      <c r="N156" s="21">
        <f t="shared" si="81"/>
        <v>-0.11210762331838565</v>
      </c>
      <c r="O156" s="22">
        <f>IF(ISNUMBER(M156), $B172 * N156, "")</f>
        <v>-11210.762331838565</v>
      </c>
      <c r="Q156" s="275"/>
      <c r="R156" s="275"/>
      <c r="S156" s="275"/>
    </row>
    <row r="157" spans="1:19" ht="17.25" thickBot="1">
      <c r="A157" s="125" t="s">
        <v>114</v>
      </c>
      <c r="B157" s="129">
        <v>821</v>
      </c>
      <c r="C157" s="80">
        <v>-0.101750547</v>
      </c>
      <c r="D157" s="106">
        <v>812</v>
      </c>
      <c r="E157" s="107">
        <f>IF(ISNUMBER(D157), (D157 - $B157) / $B157, "")</f>
        <v>-1.0962241169305725E-2</v>
      </c>
      <c r="F157" s="108">
        <f>IF(ISNUMBER(D157), $B172 * E157, "")</f>
        <v>-1096.2241169305726</v>
      </c>
      <c r="G157" s="109">
        <v>802</v>
      </c>
      <c r="H157" s="107">
        <f>IF(ISNUMBER(G157), (G157 - $B157) / $B157, "")</f>
        <v>-2.3142509135200974E-2</v>
      </c>
      <c r="I157" s="110">
        <f>IF(ISNUMBER(G157), $B172 * H157, "")</f>
        <v>-2314.2509135200976</v>
      </c>
      <c r="J157" s="106">
        <v>811</v>
      </c>
      <c r="K157" s="107">
        <f>IF(ISNUMBER(J157), (J157 - $B157) / $B157, "")</f>
        <v>-1.2180267965895249E-2</v>
      </c>
      <c r="L157" s="108">
        <f>IF(ISNUMBER(J157), $B172 * K157, "")</f>
        <v>-1218.0267965895248</v>
      </c>
      <c r="M157" s="109">
        <v>783</v>
      </c>
      <c r="N157" s="107">
        <f>IF(ISNUMBER(M157), (M157 - $B157) / $B157, "")</f>
        <v>-4.6285018270401948E-2</v>
      </c>
      <c r="O157" s="108">
        <f>IF(ISNUMBER(M157), $B172 * N157, "")</f>
        <v>-4628.5018270401952</v>
      </c>
      <c r="Q157" s="275"/>
      <c r="R157" s="275"/>
      <c r="S157" s="275"/>
    </row>
    <row r="158" spans="1:19" ht="17.25" thickBot="1">
      <c r="A158" s="125" t="s">
        <v>232</v>
      </c>
      <c r="B158" s="126">
        <v>809</v>
      </c>
      <c r="C158" s="77">
        <v>-0.10310421290000001</v>
      </c>
      <c r="D158" s="15">
        <v>736</v>
      </c>
      <c r="E158" s="32">
        <f t="shared" ref="E158:E161" si="82">IF(ISNUMBER(D158), (D158 - $B158) / $B158, "")</f>
        <v>-9.0234857849196534E-2</v>
      </c>
      <c r="F158" s="18">
        <f>IF(ISNUMBER(D158), $B172 * E158, "")</f>
        <v>-9023.4857849196542</v>
      </c>
      <c r="G158" s="31">
        <v>738</v>
      </c>
      <c r="H158" s="32">
        <f t="shared" ref="H158:H161" si="83">IF(ISNUMBER(G158), (G158 - $B158) / $B158, "")</f>
        <v>-8.7762669962917178E-2</v>
      </c>
      <c r="I158" s="101">
        <f>IF(ISNUMBER(G158), $B172 * H158, "")</f>
        <v>-8776.2669962917171</v>
      </c>
      <c r="J158" s="15">
        <v>747</v>
      </c>
      <c r="K158" s="32">
        <f t="shared" ref="K158:K161" si="84">IF(ISNUMBER(J158), (J158 - $B158) / $B158, "")</f>
        <v>-7.6637824474660068E-2</v>
      </c>
      <c r="L158" s="18">
        <f>IF(ISNUMBER(J158), $B172 * K158, "")</f>
        <v>-7663.7824474660065</v>
      </c>
      <c r="M158" s="31">
        <v>688</v>
      </c>
      <c r="N158" s="32">
        <f t="shared" ref="N158:N161" si="85">IF(ISNUMBER(M158), (M158 - $B158) / $B158, "")</f>
        <v>-0.14956736711990112</v>
      </c>
      <c r="O158" s="18">
        <f>IF(ISNUMBER(M158), $B172 * N158, "")</f>
        <v>-14956.736711990112</v>
      </c>
      <c r="Q158" s="275"/>
      <c r="R158" s="275"/>
      <c r="S158" s="275"/>
    </row>
    <row r="159" spans="1:19" ht="17.25" thickBot="1">
      <c r="A159" s="125" t="s">
        <v>166</v>
      </c>
      <c r="B159" s="126">
        <v>208</v>
      </c>
      <c r="C159" s="77">
        <v>-0.1072961373</v>
      </c>
      <c r="D159" s="15">
        <v>201</v>
      </c>
      <c r="E159" s="32">
        <f t="shared" si="82"/>
        <v>-3.3653846153846152E-2</v>
      </c>
      <c r="F159" s="18">
        <f>IF(ISNUMBER(D159), $B172 * E159, "")</f>
        <v>-3365.3846153846152</v>
      </c>
      <c r="G159" s="31">
        <v>198</v>
      </c>
      <c r="H159" s="32">
        <f t="shared" si="83"/>
        <v>-4.807692307692308E-2</v>
      </c>
      <c r="I159" s="101">
        <f>IF(ISNUMBER(G159), $B172 * H159, "")</f>
        <v>-4807.6923076923076</v>
      </c>
      <c r="J159" s="15">
        <v>197</v>
      </c>
      <c r="K159" s="32">
        <f t="shared" si="84"/>
        <v>-5.2884615384615384E-2</v>
      </c>
      <c r="L159" s="18">
        <f>IF(ISNUMBER(J159), $B172 * K159, "")</f>
        <v>-5288.4615384615381</v>
      </c>
      <c r="M159" s="31">
        <v>181</v>
      </c>
      <c r="N159" s="32">
        <f t="shared" si="85"/>
        <v>-0.12980769230769232</v>
      </c>
      <c r="O159" s="18">
        <f>IF(ISNUMBER(M159), $B172 * N159, "")</f>
        <v>-12980.769230769232</v>
      </c>
      <c r="Q159" s="275"/>
      <c r="R159" s="275"/>
      <c r="S159" s="275"/>
    </row>
    <row r="160" spans="1:19" ht="17.25" thickBot="1">
      <c r="A160" s="125" t="s">
        <v>124</v>
      </c>
      <c r="B160" s="126">
        <v>549</v>
      </c>
      <c r="C160" s="77">
        <v>-0.1087662338</v>
      </c>
      <c r="D160" s="15">
        <v>516</v>
      </c>
      <c r="E160" s="32">
        <f t="shared" si="82"/>
        <v>-6.0109289617486336E-2</v>
      </c>
      <c r="F160" s="18">
        <f>IF(ISNUMBER(D160), $B172 * E160, "")</f>
        <v>-6010.9289617486338</v>
      </c>
      <c r="G160" s="31">
        <v>516</v>
      </c>
      <c r="H160" s="32">
        <f t="shared" si="83"/>
        <v>-6.0109289617486336E-2</v>
      </c>
      <c r="I160" s="101">
        <f>IF(ISNUMBER(G160), $B172 * H160, "")</f>
        <v>-6010.9289617486338</v>
      </c>
      <c r="J160" s="15">
        <v>527</v>
      </c>
      <c r="K160" s="32">
        <f t="shared" si="84"/>
        <v>-4.0072859744990891E-2</v>
      </c>
      <c r="L160" s="18">
        <f>IF(ISNUMBER(J160), $B172 * K160, "")</f>
        <v>-4007.2859744990892</v>
      </c>
      <c r="M160" s="31">
        <v>494</v>
      </c>
      <c r="N160" s="32">
        <f t="shared" si="85"/>
        <v>-0.10018214936247723</v>
      </c>
      <c r="O160" s="18">
        <f>IF(ISNUMBER(M160), $B172 * N160, "")</f>
        <v>-10018.214936247723</v>
      </c>
      <c r="Q160" s="33"/>
      <c r="R160" s="33"/>
    </row>
    <row r="161" spans="1:19" ht="17.25" thickBot="1">
      <c r="A161" s="130" t="s">
        <v>214</v>
      </c>
      <c r="B161" s="131">
        <v>940</v>
      </c>
      <c r="C161" s="79">
        <v>-0.1090047393</v>
      </c>
      <c r="D161" s="24">
        <v>886</v>
      </c>
      <c r="E161" s="25">
        <f t="shared" si="82"/>
        <v>-5.7446808510638298E-2</v>
      </c>
      <c r="F161" s="104">
        <f>IF(ISNUMBER(D161), $B172 * E161, "")</f>
        <v>-5744.6808510638293</v>
      </c>
      <c r="G161" s="102">
        <v>882</v>
      </c>
      <c r="H161" s="25">
        <f t="shared" si="83"/>
        <v>-6.1702127659574467E-2</v>
      </c>
      <c r="I161" s="103">
        <f>IF(ISNUMBER(G161), $B172 * H161, "")</f>
        <v>-6170.2127659574471</v>
      </c>
      <c r="J161" s="24">
        <v>887</v>
      </c>
      <c r="K161" s="25">
        <f t="shared" si="84"/>
        <v>-5.6382978723404253E-2</v>
      </c>
      <c r="L161" s="104">
        <f>IF(ISNUMBER(J161), $B172 * K161, "")</f>
        <v>-5638.2978723404258</v>
      </c>
      <c r="M161" s="102">
        <v>892</v>
      </c>
      <c r="N161" s="25">
        <f t="shared" si="85"/>
        <v>-5.106382978723404E-2</v>
      </c>
      <c r="O161" s="104">
        <f>IF(ISNUMBER(M161), $B172 * N161, "")</f>
        <v>-5106.3829787234035</v>
      </c>
      <c r="Q161" s="284"/>
      <c r="R161" s="285"/>
      <c r="S161" s="286"/>
    </row>
    <row r="162" spans="1:19">
      <c r="A162" s="123" t="s">
        <v>132</v>
      </c>
      <c r="B162" s="124">
        <v>112</v>
      </c>
      <c r="C162" s="76">
        <v>-0.11111111110000001</v>
      </c>
      <c r="D162" s="13">
        <v>109</v>
      </c>
      <c r="E162" s="14">
        <f>IF(ISNUMBER(D162), (D162 - $B162) / $B162, "")</f>
        <v>-2.6785714285714284E-2</v>
      </c>
      <c r="F162" s="16">
        <f>IF(ISNUMBER(D162), $B172 * E162, "")</f>
        <v>-2678.5714285714284</v>
      </c>
      <c r="G162" s="29">
        <v>109</v>
      </c>
      <c r="H162" s="14">
        <f>IF(ISNUMBER(G162), (G162 - $B162) / $B162, "")</f>
        <v>-2.6785714285714284E-2</v>
      </c>
      <c r="I162" s="100">
        <f>IF(ISNUMBER(G162), $B172 * H162, "")</f>
        <v>-2678.5714285714284</v>
      </c>
      <c r="J162" s="13">
        <v>111</v>
      </c>
      <c r="K162" s="14">
        <f>IF(ISNUMBER(J162), (J162 - $B162) / $B162, "")</f>
        <v>-8.9285714285714281E-3</v>
      </c>
      <c r="L162" s="16">
        <f>IF(ISNUMBER(J162), $B172 * K162, "")</f>
        <v>-892.85714285714278</v>
      </c>
      <c r="M162" s="29">
        <v>102</v>
      </c>
      <c r="N162" s="14">
        <f>IF(ISNUMBER(M162), (M162 - $B162) / $B162, "")</f>
        <v>-8.9285714285714288E-2</v>
      </c>
      <c r="O162" s="16">
        <f>IF(ISNUMBER(M162), $B172 * N162, "")</f>
        <v>-8928.5714285714294</v>
      </c>
      <c r="Q162" s="287"/>
      <c r="R162" s="288"/>
      <c r="S162" s="289"/>
    </row>
    <row r="163" spans="1:19" ht="17.25" thickBot="1">
      <c r="A163" s="125" t="s">
        <v>236</v>
      </c>
      <c r="B163" s="126">
        <v>659</v>
      </c>
      <c r="C163" s="77">
        <v>-0.11305518169999999</v>
      </c>
      <c r="D163" s="15">
        <v>618</v>
      </c>
      <c r="E163" s="32">
        <f t="shared" ref="E163:E166" si="86">IF(ISNUMBER(D163), (D163 - $B163) / $B163, "")</f>
        <v>-6.2215477996965099E-2</v>
      </c>
      <c r="F163" s="18">
        <f>IF(ISNUMBER(D163), $B172 * E163, "")</f>
        <v>-6221.5477996965101</v>
      </c>
      <c r="G163" s="31">
        <v>616</v>
      </c>
      <c r="H163" s="32">
        <f t="shared" ref="H163:H166" si="87">IF(ISNUMBER(G163), (G163 - $B163) / $B163, "")</f>
        <v>-6.525037936267071E-2</v>
      </c>
      <c r="I163" s="101">
        <f>IF(ISNUMBER(G163), $B172 * H163, "")</f>
        <v>-6525.037936267071</v>
      </c>
      <c r="J163" s="15">
        <v>621</v>
      </c>
      <c r="K163" s="32">
        <f t="shared" ref="K163:K166" si="88">IF(ISNUMBER(J163), (J163 - $B163) / $B163, "")</f>
        <v>-5.7663125948406675E-2</v>
      </c>
      <c r="L163" s="18">
        <f>IF(ISNUMBER(J163), $B172 * K163, "")</f>
        <v>-5766.3125948406678</v>
      </c>
      <c r="M163" s="31">
        <v>582</v>
      </c>
      <c r="N163" s="32">
        <f t="shared" ref="N163:N166" si="89">IF(ISNUMBER(M163), (M163 - $B163) / $B163, "")</f>
        <v>-0.11684370257966616</v>
      </c>
      <c r="O163" s="18">
        <f>IF(ISNUMBER(M163), $B172 * N163, "")</f>
        <v>-11684.370257966615</v>
      </c>
      <c r="Q163" s="290"/>
      <c r="R163" s="291"/>
      <c r="S163" s="292"/>
    </row>
    <row r="164" spans="1:19" ht="17.25" thickBot="1">
      <c r="A164" s="125" t="s">
        <v>192</v>
      </c>
      <c r="B164" s="126">
        <v>373</v>
      </c>
      <c r="C164" s="77">
        <v>-0.11401425179999999</v>
      </c>
      <c r="D164" s="15">
        <v>333</v>
      </c>
      <c r="E164" s="32">
        <f t="shared" si="86"/>
        <v>-0.10723860589812333</v>
      </c>
      <c r="F164" s="18">
        <f>IF(ISNUMBER(D164), $B172 * E164, "")</f>
        <v>-10723.860589812333</v>
      </c>
      <c r="G164" s="31">
        <v>338</v>
      </c>
      <c r="H164" s="32">
        <f t="shared" si="87"/>
        <v>-9.3833780160857902E-2</v>
      </c>
      <c r="I164" s="101">
        <f>IF(ISNUMBER(G164), $B172 * H164, "")</f>
        <v>-9383.3780160857896</v>
      </c>
      <c r="J164" s="15">
        <v>341</v>
      </c>
      <c r="K164" s="32">
        <f t="shared" si="88"/>
        <v>-8.5790884718498661E-2</v>
      </c>
      <c r="L164" s="18">
        <f>IF(ISNUMBER(J164), $B172 * K164, "")</f>
        <v>-8579.0884718498655</v>
      </c>
      <c r="M164" s="31">
        <v>312</v>
      </c>
      <c r="N164" s="32">
        <f t="shared" si="89"/>
        <v>-0.16353887399463807</v>
      </c>
      <c r="O164" s="18">
        <f>IF(ISNUMBER(M164), $B172 * N164, "")</f>
        <v>-16353.887399463807</v>
      </c>
      <c r="Q164" s="275"/>
      <c r="R164" s="275"/>
      <c r="S164" s="275"/>
    </row>
    <row r="165" spans="1:19" ht="17.25" thickBot="1">
      <c r="A165" s="125" t="s">
        <v>194</v>
      </c>
      <c r="B165" s="126">
        <v>113</v>
      </c>
      <c r="C165" s="77">
        <v>-0.1171875</v>
      </c>
      <c r="D165" s="15">
        <v>114</v>
      </c>
      <c r="E165" s="32">
        <f t="shared" si="86"/>
        <v>8.8495575221238937E-3</v>
      </c>
      <c r="F165" s="18">
        <f>IF(ISNUMBER(D165), $B172 * E165, "")</f>
        <v>884.95575221238937</v>
      </c>
      <c r="G165" s="31">
        <v>114</v>
      </c>
      <c r="H165" s="32">
        <f t="shared" si="87"/>
        <v>8.8495575221238937E-3</v>
      </c>
      <c r="I165" s="101">
        <f>IF(ISNUMBER(G165), $B172 * H165, "")</f>
        <v>884.95575221238937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107</v>
      </c>
      <c r="N165" s="32">
        <f t="shared" si="89"/>
        <v>-5.3097345132743362E-2</v>
      </c>
      <c r="O165" s="18">
        <f>IF(ISNUMBER(M165), $B172 * N165, "")</f>
        <v>-5309.7345132743358</v>
      </c>
      <c r="Q165" s="270"/>
      <c r="R165" s="270"/>
      <c r="S165" s="270"/>
    </row>
    <row r="166" spans="1:19" ht="17.25" thickBot="1">
      <c r="A166" s="127" t="s">
        <v>110</v>
      </c>
      <c r="B166" s="128">
        <v>166</v>
      </c>
      <c r="C166" s="78">
        <v>-0.1216931217</v>
      </c>
      <c r="D166" s="20">
        <v>160</v>
      </c>
      <c r="E166" s="21">
        <f t="shared" si="86"/>
        <v>-3.614457831325301E-2</v>
      </c>
      <c r="F166" s="22">
        <f>IF(ISNUMBER(D166), $B172 * E166, "")</f>
        <v>-3614.457831325301</v>
      </c>
      <c r="G166" s="30">
        <v>160</v>
      </c>
      <c r="H166" s="21">
        <f t="shared" si="87"/>
        <v>-3.614457831325301E-2</v>
      </c>
      <c r="I166" s="105">
        <f>IF(ISNUMBER(G166), $B172 * H166, "")</f>
        <v>-3614.457831325301</v>
      </c>
      <c r="J166" s="20">
        <v>161</v>
      </c>
      <c r="K166" s="21">
        <f t="shared" si="88"/>
        <v>-3.0120481927710843E-2</v>
      </c>
      <c r="L166" s="22">
        <f>IF(ISNUMBER(J166), $B172 * K166, "")</f>
        <v>-3012.0481927710844</v>
      </c>
      <c r="M166" s="30">
        <v>149</v>
      </c>
      <c r="N166" s="21">
        <f t="shared" si="89"/>
        <v>-0.10240963855421686</v>
      </c>
      <c r="O166" s="22">
        <f>IF(ISNUMBER(M166), $B172 * N166, "")</f>
        <v>-10240.963855421687</v>
      </c>
      <c r="Q166" s="270"/>
      <c r="R166" s="270"/>
      <c r="S166" s="270"/>
    </row>
    <row r="167" spans="1:19" ht="17.25" thickBot="1">
      <c r="A167" s="125" t="s">
        <v>222</v>
      </c>
      <c r="B167" s="129">
        <v>172</v>
      </c>
      <c r="C167" s="80">
        <v>-0.12244897959999999</v>
      </c>
      <c r="D167" s="106">
        <v>164</v>
      </c>
      <c r="E167" s="107">
        <f>IF(ISNUMBER(D167), (D167 - $B167) / $B167, "")</f>
        <v>-4.6511627906976744E-2</v>
      </c>
      <c r="F167" s="108">
        <f>IF(ISNUMBER(D167), $B172 * E167, "")</f>
        <v>-4651.1627906976746</v>
      </c>
      <c r="G167" s="109">
        <v>165</v>
      </c>
      <c r="H167" s="107">
        <f>IF(ISNUMBER(G167), (G167 - $B167) / $B167, "")</f>
        <v>-4.0697674418604654E-2</v>
      </c>
      <c r="I167" s="110">
        <f>IF(ISNUMBER(G167), $B172 * H167, "")</f>
        <v>-4069.7674418604656</v>
      </c>
      <c r="J167" s="106">
        <v>164</v>
      </c>
      <c r="K167" s="107">
        <f>IF(ISNUMBER(J167), (J167 - $B167) / $B167, "")</f>
        <v>-4.6511627906976744E-2</v>
      </c>
      <c r="L167" s="108">
        <f>IF(ISNUMBER(J167), $B172 * K167, "")</f>
        <v>-4651.1627906976746</v>
      </c>
      <c r="M167" s="109">
        <v>150</v>
      </c>
      <c r="N167" s="107">
        <f>IF(ISNUMBER(M167), (M167 - $B167) / $B167, "")</f>
        <v>-0.12790697674418605</v>
      </c>
      <c r="O167" s="108">
        <f>IF(ISNUMBER(M167), $B172 * N167, "")</f>
        <v>-12790.697674418605</v>
      </c>
      <c r="Q167" s="275"/>
      <c r="R167" s="275"/>
      <c r="S167" s="275"/>
    </row>
    <row r="168" spans="1:19" ht="17.25" thickBot="1">
      <c r="A168" s="125" t="s">
        <v>254</v>
      </c>
      <c r="B168" s="126">
        <v>407</v>
      </c>
      <c r="C168" s="77">
        <v>-0.12473118280000001</v>
      </c>
      <c r="D168" s="15">
        <v>370</v>
      </c>
      <c r="E168" s="32">
        <f t="shared" ref="E168:E171" si="90">IF(ISNUMBER(D168), (D168 - $B168) / $B168, "")</f>
        <v>-9.0909090909090912E-2</v>
      </c>
      <c r="F168" s="18">
        <f>IF(ISNUMBER(D168), $B172 * E168, "")</f>
        <v>-9090.9090909090919</v>
      </c>
      <c r="G168" s="31">
        <v>372</v>
      </c>
      <c r="H168" s="32">
        <f t="shared" ref="H168:H171" si="91">IF(ISNUMBER(G168), (G168 - $B168) / $B168, "")</f>
        <v>-8.5995085995085999E-2</v>
      </c>
      <c r="I168" s="101">
        <f>IF(ISNUMBER(G168), $B172 * H168, "")</f>
        <v>-8599.5085995085992</v>
      </c>
      <c r="J168" s="15">
        <v>376</v>
      </c>
      <c r="K168" s="32">
        <f t="shared" ref="K168:K171" si="92">IF(ISNUMBER(J168), (J168 - $B168) / $B168, "")</f>
        <v>-7.6167076167076173E-2</v>
      </c>
      <c r="L168" s="18">
        <f>IF(ISNUMBER(J168), $B172 * K168, "")</f>
        <v>-7616.7076167076175</v>
      </c>
      <c r="M168" s="31">
        <v>352</v>
      </c>
      <c r="N168" s="32">
        <f t="shared" ref="N168:N171" si="93">IF(ISNUMBER(M168), (M168 - $B168) / $B168, "")</f>
        <v>-0.13513513513513514</v>
      </c>
      <c r="O168" s="18">
        <f>IF(ISNUMBER(M168), $B172 * N168, "")</f>
        <v>-13513.513513513515</v>
      </c>
      <c r="Q168" s="275"/>
      <c r="R168" s="275"/>
      <c r="S168" s="275"/>
    </row>
    <row r="169" spans="1:19" ht="17.25" thickBot="1">
      <c r="A169" s="125" t="s">
        <v>200</v>
      </c>
      <c r="B169" s="126">
        <v>191</v>
      </c>
      <c r="C169" s="77">
        <v>-0.1278538813</v>
      </c>
      <c r="D169" s="15">
        <v>180</v>
      </c>
      <c r="E169" s="32">
        <f t="shared" si="90"/>
        <v>-5.7591623036649213E-2</v>
      </c>
      <c r="F169" s="18">
        <f>IF(ISNUMBER(D169), $B172 * E169, "")</f>
        <v>-5759.1623036649216</v>
      </c>
      <c r="G169" s="31">
        <v>180</v>
      </c>
      <c r="H169" s="32">
        <f t="shared" si="91"/>
        <v>-5.7591623036649213E-2</v>
      </c>
      <c r="I169" s="101">
        <f>IF(ISNUMBER(G169), $B172 * H169, "")</f>
        <v>-5759.1623036649216</v>
      </c>
      <c r="J169" s="15">
        <v>181</v>
      </c>
      <c r="K169" s="32">
        <f t="shared" si="92"/>
        <v>-5.2356020942408377E-2</v>
      </c>
      <c r="L169" s="18">
        <f>IF(ISNUMBER(J169), $B172 * K169, "")</f>
        <v>-5235.6020942408377</v>
      </c>
      <c r="M169" s="31">
        <v>168</v>
      </c>
      <c r="N169" s="32">
        <f t="shared" si="93"/>
        <v>-0.12041884816753927</v>
      </c>
      <c r="O169" s="18">
        <f>IF(ISNUMBER(M169), $B172 * N169, "")</f>
        <v>-12041.884816753927</v>
      </c>
      <c r="Q169" s="275"/>
      <c r="R169" s="275"/>
      <c r="S169" s="275"/>
    </row>
    <row r="170" spans="1:19">
      <c r="A170" s="125" t="s">
        <v>238</v>
      </c>
      <c r="B170" s="126">
        <v>129</v>
      </c>
      <c r="C170" s="77">
        <v>-0.12837837839999999</v>
      </c>
      <c r="D170" s="15">
        <v>125</v>
      </c>
      <c r="E170" s="32">
        <f t="shared" si="90"/>
        <v>-3.1007751937984496E-2</v>
      </c>
      <c r="F170" s="18">
        <f>IF(ISNUMBER(D170), $B172 * E170, "")</f>
        <v>-3100.7751937984494</v>
      </c>
      <c r="G170" s="31">
        <v>124</v>
      </c>
      <c r="H170" s="32">
        <f t="shared" si="91"/>
        <v>-3.875968992248062E-2</v>
      </c>
      <c r="I170" s="101">
        <f>IF(ISNUMBER(G170), $B172 * H170, "")</f>
        <v>-3875.968992248062</v>
      </c>
      <c r="J170" s="15">
        <v>126</v>
      </c>
      <c r="K170" s="32">
        <f t="shared" si="92"/>
        <v>-2.3255813953488372E-2</v>
      </c>
      <c r="L170" s="18">
        <f>IF(ISNUMBER(J170), $B172 * K170, "")</f>
        <v>-2325.5813953488373</v>
      </c>
      <c r="M170" s="31">
        <v>116</v>
      </c>
      <c r="N170" s="32">
        <f t="shared" si="93"/>
        <v>-0.10077519379844961</v>
      </c>
      <c r="O170" s="18">
        <f>IF(ISNUMBER(M170), $B172 * N170, "")</f>
        <v>-10077.519379844962</v>
      </c>
      <c r="Q170" s="297"/>
      <c r="R170" s="298"/>
      <c r="S170" s="299"/>
    </row>
    <row r="171" spans="1:19" ht="17.25" thickBot="1">
      <c r="A171" s="130" t="s">
        <v>230</v>
      </c>
      <c r="B171" s="131">
        <v>292</v>
      </c>
      <c r="C171" s="79">
        <v>-0.13095238100000001</v>
      </c>
      <c r="D171" s="24">
        <v>277</v>
      </c>
      <c r="E171" s="25">
        <f t="shared" si="90"/>
        <v>-5.1369863013698627E-2</v>
      </c>
      <c r="F171" s="104">
        <f>IF(ISNUMBER(D171), $B172 * E171, "")</f>
        <v>-5136.9863013698623</v>
      </c>
      <c r="G171" s="102">
        <v>277</v>
      </c>
      <c r="H171" s="25">
        <f t="shared" si="91"/>
        <v>-5.1369863013698627E-2</v>
      </c>
      <c r="I171" s="103">
        <f>IF(ISNUMBER(G171), $B172 * H171, "")</f>
        <v>-5136.9863013698623</v>
      </c>
      <c r="J171" s="24">
        <v>281</v>
      </c>
      <c r="K171" s="25">
        <f t="shared" si="92"/>
        <v>-3.7671232876712327E-2</v>
      </c>
      <c r="L171" s="104">
        <f>IF(ISNUMBER(J171), $B172 * K171, "")</f>
        <v>-3767.1232876712324</v>
      </c>
      <c r="M171" s="102">
        <v>257</v>
      </c>
      <c r="N171" s="25">
        <f t="shared" si="93"/>
        <v>-0.11986301369863013</v>
      </c>
      <c r="O171" s="104">
        <f>IF(ISNUMBER(M171), $B172 * N171, "")</f>
        <v>-11986.301369863013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-5.3545105526412284E-2</v>
      </c>
      <c r="F172" s="28">
        <f>SUM(F152:F171)</f>
        <v>-107090.21105282455</v>
      </c>
      <c r="G172" s="26" t="s">
        <v>271</v>
      </c>
      <c r="H172" s="27">
        <f>IF(COUNT(H152:H171), SUM(H152:H171) / COUNT(H152:H171), 0)</f>
        <v>-5.5712983337503894E-2</v>
      </c>
      <c r="I172" s="28">
        <f>SUM(I152:I171)</f>
        <v>-111425.96667500777</v>
      </c>
      <c r="J172" s="26" t="s">
        <v>271</v>
      </c>
      <c r="K172" s="27">
        <f>IF(COUNT(K152:K171), SUM(K152:K171) / COUNT(K152:K171), 0)</f>
        <v>-4.5040149594393633E-2</v>
      </c>
      <c r="L172" s="28">
        <f>SUM(L152:L171)</f>
        <v>-90080.299188787249</v>
      </c>
      <c r="M172" s="26" t="s">
        <v>271</v>
      </c>
      <c r="N172" s="27">
        <f>IF(COUNT(N152:N171), SUM(N152:N171) / COUNT(N152:N171), 0)</f>
        <v>-0.11204199887600494</v>
      </c>
      <c r="O172" s="28">
        <f>SUM(O152:O171)</f>
        <v>-224083.99775200986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37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2021-09-21(화) 오전 00:00</v>
      </c>
      <c r="C177" s="313"/>
      <c r="D177" s="272" t="str">
        <f>TEXT($G$1, "[$-ko-KR]yyyy-mm-dd(ddd) ") &amp; "오후 14:00"</f>
        <v>2021-09-21(화) 오후 14:00</v>
      </c>
      <c r="E177" s="273"/>
      <c r="F177" s="274"/>
      <c r="G177" s="272" t="str">
        <f>TEXT($G$1, "[$-ko-KR]yyyy-mm-dd(ddd) ") &amp; "오후 19:00"</f>
        <v>2021-09-21(화) 오후 19:00</v>
      </c>
      <c r="H177" s="273"/>
      <c r="I177" s="274"/>
      <c r="J177" s="272" t="str">
        <f>TEXT($G$1, "[$-ko-KR]yyyy-mm-dd(ddd) ") &amp; "오후 21:00"</f>
        <v>2021-09-21(화) 오후 21:00</v>
      </c>
      <c r="K177" s="273"/>
      <c r="L177" s="274"/>
      <c r="M177" s="272" t="str">
        <f>TEXT($G$1+1, "[$-ko-KR]yyyy-mm-dd(ddd) ") &amp; "오전 00:00"</f>
        <v>2021-09-22(수)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8" t="s">
        <v>58</v>
      </c>
      <c r="H178" s="239" t="s">
        <v>268</v>
      </c>
      <c r="I178" s="24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210</v>
      </c>
      <c r="B179" s="124">
        <v>14.5</v>
      </c>
      <c r="C179" s="76">
        <v>-0.12121212119999999</v>
      </c>
      <c r="D179" s="13">
        <v>13.7</v>
      </c>
      <c r="E179" s="14">
        <f>IF(ISNUMBER(D179), (D179 - $B179) / $B179, "")</f>
        <v>-5.5172413793103496E-2</v>
      </c>
      <c r="F179" s="16">
        <f>IF(ISNUMBER(D179), $B199 * E179, "")</f>
        <v>-5517.2413793103497</v>
      </c>
      <c r="G179" s="29">
        <v>13.7</v>
      </c>
      <c r="H179" s="14">
        <f>IF(ISNUMBER(G179), (G179 - $B179) / $B179, "")</f>
        <v>-5.5172413793103496E-2</v>
      </c>
      <c r="I179" s="100">
        <f>IF(ISNUMBER(G179), $B199 * H179, "")</f>
        <v>-5517.2413793103497</v>
      </c>
      <c r="J179" s="13">
        <v>13.9</v>
      </c>
      <c r="K179" s="14">
        <f>IF(ISNUMBER(J179), (J179 - $B179) / $B179, "")</f>
        <v>-4.1379310344827565E-2</v>
      </c>
      <c r="L179" s="16">
        <f>IF(ISNUMBER(J179), $B199 * K179, "")</f>
        <v>-4137.9310344827563</v>
      </c>
      <c r="M179" s="29">
        <v>12.6</v>
      </c>
      <c r="N179" s="14">
        <f>IF(ISNUMBER(M179), (M179 - $B179) / $B179, "")</f>
        <v>-0.1310344827586207</v>
      </c>
      <c r="O179" s="16">
        <f>IF(ISNUMBER(M179), $B199 * N179, "")</f>
        <v>-13103.448275862071</v>
      </c>
      <c r="Q179" s="270"/>
      <c r="R179" s="270"/>
      <c r="S179" s="270"/>
    </row>
    <row r="180" spans="1:19" ht="17.25" thickBot="1">
      <c r="A180" s="125" t="s">
        <v>110</v>
      </c>
      <c r="B180" s="126">
        <v>166</v>
      </c>
      <c r="C180" s="77">
        <v>-0.1216931217</v>
      </c>
      <c r="D180" s="15">
        <v>160</v>
      </c>
      <c r="E180" s="32">
        <f t="shared" ref="E180:E183" si="94">IF(ISNUMBER(D180), (D180 - $B180) / $B180, "")</f>
        <v>-3.614457831325301E-2</v>
      </c>
      <c r="F180" s="18">
        <f>IF(ISNUMBER(D180), $B199 * E180, "")</f>
        <v>-3614.457831325301</v>
      </c>
      <c r="G180" s="31">
        <v>160</v>
      </c>
      <c r="H180" s="32">
        <f t="shared" ref="H180:H183" si="95">IF(ISNUMBER(G180), (G180 - $B180) / $B180, "")</f>
        <v>-3.614457831325301E-2</v>
      </c>
      <c r="I180" s="101">
        <f>IF(ISNUMBER(G180), $B199 * H180, "")</f>
        <v>-3614.457831325301</v>
      </c>
      <c r="J180" s="15">
        <v>161</v>
      </c>
      <c r="K180" s="32">
        <f t="shared" ref="K180:K183" si="96">IF(ISNUMBER(J180), (J180 - $B180) / $B180, "")</f>
        <v>-3.0120481927710843E-2</v>
      </c>
      <c r="L180" s="18">
        <f>IF(ISNUMBER(J180), $B199 * K180, "")</f>
        <v>-3012.0481927710844</v>
      </c>
      <c r="M180" s="31">
        <v>149</v>
      </c>
      <c r="N180" s="32">
        <f t="shared" ref="N180:N183" si="97">IF(ISNUMBER(M180), (M180 - $B180) / $B180, "")</f>
        <v>-0.10240963855421686</v>
      </c>
      <c r="O180" s="18">
        <f>IF(ISNUMBER(M180), $B199 * N180, "")</f>
        <v>-10240.963855421687</v>
      </c>
      <c r="Q180" s="270"/>
      <c r="R180" s="270"/>
      <c r="S180" s="270"/>
    </row>
    <row r="181" spans="1:19" ht="17.25" thickBot="1">
      <c r="A181" s="125" t="s">
        <v>122</v>
      </c>
      <c r="B181" s="126">
        <v>36</v>
      </c>
      <c r="C181" s="77">
        <v>-0.1219512195</v>
      </c>
      <c r="D181" s="15">
        <v>34.4</v>
      </c>
      <c r="E181" s="32">
        <f t="shared" si="94"/>
        <v>-4.4444444444444481E-2</v>
      </c>
      <c r="F181" s="18">
        <f>IF(ISNUMBER(D181), $B199 * E181, "")</f>
        <v>-4444.444444444448</v>
      </c>
      <c r="G181" s="31">
        <v>34.200000000000003</v>
      </c>
      <c r="H181" s="32">
        <f t="shared" si="95"/>
        <v>-4.999999999999992E-2</v>
      </c>
      <c r="I181" s="101">
        <f>IF(ISNUMBER(G181), $B199 * H181, "")</f>
        <v>-4999.9999999999918</v>
      </c>
      <c r="J181" s="15">
        <v>34.9</v>
      </c>
      <c r="K181" s="32">
        <f t="shared" si="96"/>
        <v>-3.0555555555555596E-2</v>
      </c>
      <c r="L181" s="18">
        <f>IF(ISNUMBER(J181), $B199 * K181, "")</f>
        <v>-3055.5555555555597</v>
      </c>
      <c r="M181" s="31">
        <v>31.5</v>
      </c>
      <c r="N181" s="32">
        <f t="shared" si="97"/>
        <v>-0.125</v>
      </c>
      <c r="O181" s="18">
        <f>IF(ISNUMBER(M181), $B199 * N181, "")</f>
        <v>-12500</v>
      </c>
      <c r="Q181" s="275"/>
      <c r="R181" s="275"/>
      <c r="S181" s="275"/>
    </row>
    <row r="182" spans="1:19" ht="17.25" thickBot="1">
      <c r="A182" s="125" t="s">
        <v>222</v>
      </c>
      <c r="B182" s="126">
        <v>172</v>
      </c>
      <c r="C182" s="77">
        <v>-0.12244897959999999</v>
      </c>
      <c r="D182" s="15">
        <v>164</v>
      </c>
      <c r="E182" s="32">
        <f t="shared" si="94"/>
        <v>-4.6511627906976744E-2</v>
      </c>
      <c r="F182" s="18">
        <f>IF(ISNUMBER(D182), $B199 * E182, "")</f>
        <v>-4651.1627906976746</v>
      </c>
      <c r="G182" s="31">
        <v>165</v>
      </c>
      <c r="H182" s="32">
        <f t="shared" si="95"/>
        <v>-4.0697674418604654E-2</v>
      </c>
      <c r="I182" s="101">
        <f>IF(ISNUMBER(G182), $B199 * H182, "")</f>
        <v>-4069.7674418604656</v>
      </c>
      <c r="J182" s="15">
        <v>164</v>
      </c>
      <c r="K182" s="32">
        <f t="shared" si="96"/>
        <v>-4.6511627906976744E-2</v>
      </c>
      <c r="L182" s="18">
        <f>IF(ISNUMBER(J182), $B199 * K182, "")</f>
        <v>-4651.1627906976746</v>
      </c>
      <c r="M182" s="31">
        <v>150</v>
      </c>
      <c r="N182" s="32">
        <f t="shared" si="97"/>
        <v>-0.12790697674418605</v>
      </c>
      <c r="O182" s="18">
        <f>IF(ISNUMBER(M182), $B199 * N182, "")</f>
        <v>-12790.697674418605</v>
      </c>
      <c r="Q182" s="275"/>
      <c r="R182" s="275"/>
      <c r="S182" s="275"/>
    </row>
    <row r="183" spans="1:19" ht="17.25" thickBot="1">
      <c r="A183" s="127" t="s">
        <v>67</v>
      </c>
      <c r="B183" s="128">
        <v>4210</v>
      </c>
      <c r="C183" s="78">
        <v>-0.1229166667</v>
      </c>
      <c r="D183" s="20">
        <v>3955</v>
      </c>
      <c r="E183" s="21">
        <f t="shared" si="94"/>
        <v>-6.0570071258907364E-2</v>
      </c>
      <c r="F183" s="22">
        <f>IF(ISNUMBER(D183), $B199 * E183, "")</f>
        <v>-6057.0071258907365</v>
      </c>
      <c r="G183" s="30">
        <v>3985</v>
      </c>
      <c r="H183" s="21">
        <f t="shared" si="95"/>
        <v>-5.3444180522565318E-2</v>
      </c>
      <c r="I183" s="105">
        <f>IF(ISNUMBER(G183), $B199 * H183, "")</f>
        <v>-5344.4180522565321</v>
      </c>
      <c r="J183" s="20">
        <v>4025</v>
      </c>
      <c r="K183" s="21">
        <f t="shared" si="96"/>
        <v>-4.3942992874109264E-2</v>
      </c>
      <c r="L183" s="22">
        <f>IF(ISNUMBER(J183), $B199 * K183, "")</f>
        <v>-4394.2992874109268</v>
      </c>
      <c r="M183" s="30">
        <v>3710</v>
      </c>
      <c r="N183" s="21">
        <f t="shared" si="97"/>
        <v>-0.11876484560570071</v>
      </c>
      <c r="O183" s="22">
        <f>IF(ISNUMBER(M183), $B199 * N183, "")</f>
        <v>-11876.48456057007</v>
      </c>
      <c r="Q183" s="275"/>
      <c r="R183" s="275"/>
      <c r="S183" s="275"/>
    </row>
    <row r="184" spans="1:19" ht="17.25" thickBot="1">
      <c r="A184" s="125" t="s">
        <v>252</v>
      </c>
      <c r="B184" s="129">
        <v>1105</v>
      </c>
      <c r="C184" s="80">
        <v>-0.123015873</v>
      </c>
      <c r="D184" s="106">
        <v>1025</v>
      </c>
      <c r="E184" s="107">
        <f>IF(ISNUMBER(D184), (D184 - $B184) / $B184, "")</f>
        <v>-7.2398190045248875E-2</v>
      </c>
      <c r="F184" s="108">
        <f>IF(ISNUMBER(D184), $B199 * E184, "")</f>
        <v>-7239.8190045248875</v>
      </c>
      <c r="G184" s="109">
        <v>1025</v>
      </c>
      <c r="H184" s="107">
        <f>IF(ISNUMBER(G184), (G184 - $B184) / $B184, "")</f>
        <v>-7.2398190045248875E-2</v>
      </c>
      <c r="I184" s="110">
        <f>IF(ISNUMBER(G184), $B199 * H184, "")</f>
        <v>-7239.8190045248875</v>
      </c>
      <c r="J184" s="106">
        <v>1040</v>
      </c>
      <c r="K184" s="107">
        <f>IF(ISNUMBER(J184), (J184 - $B184) / $B184, "")</f>
        <v>-5.8823529411764705E-2</v>
      </c>
      <c r="L184" s="108">
        <f>IF(ISNUMBER(J184), $B199 * K184, "")</f>
        <v>-5882.3529411764703</v>
      </c>
      <c r="M184" s="109">
        <v>952</v>
      </c>
      <c r="N184" s="107">
        <f>IF(ISNUMBER(M184), (M184 - $B184) / $B184, "")</f>
        <v>-0.13846153846153847</v>
      </c>
      <c r="O184" s="108">
        <f>IF(ISNUMBER(M184), $B199 * N184, "")</f>
        <v>-13846.153846153848</v>
      </c>
      <c r="Q184" s="275"/>
      <c r="R184" s="275"/>
      <c r="S184" s="275"/>
    </row>
    <row r="185" spans="1:19" ht="17.25" thickBot="1">
      <c r="A185" s="125" t="s">
        <v>226</v>
      </c>
      <c r="B185" s="126">
        <v>1765</v>
      </c>
      <c r="C185" s="77">
        <v>-0.1240694789</v>
      </c>
      <c r="D185" s="15">
        <v>1655</v>
      </c>
      <c r="E185" s="32">
        <f t="shared" ref="E185:E188" si="98">IF(ISNUMBER(D185), (D185 - $B185) / $B185, "")</f>
        <v>-6.2322946175637391E-2</v>
      </c>
      <c r="F185" s="18">
        <f>IF(ISNUMBER(D185), $B199 * E185, "")</f>
        <v>-6232.2946175637389</v>
      </c>
      <c r="G185" s="31">
        <v>1665</v>
      </c>
      <c r="H185" s="32">
        <f t="shared" ref="H185:H188" si="99">IF(ISNUMBER(G185), (G185 - $B185) / $B185, "")</f>
        <v>-5.6657223796033995E-2</v>
      </c>
      <c r="I185" s="101">
        <f>IF(ISNUMBER(G185), $B199 * H185, "")</f>
        <v>-5665.7223796033995</v>
      </c>
      <c r="J185" s="15">
        <v>1680</v>
      </c>
      <c r="K185" s="32">
        <f t="shared" ref="K185:K188" si="100">IF(ISNUMBER(J185), (J185 - $B185) / $B185, "")</f>
        <v>-4.8158640226628892E-2</v>
      </c>
      <c r="L185" s="18">
        <f>IF(ISNUMBER(J185), $B199 * K185, "")</f>
        <v>-4815.8640226628895</v>
      </c>
      <c r="M185" s="31">
        <v>1565</v>
      </c>
      <c r="N185" s="32">
        <f t="shared" ref="N185:N188" si="101">IF(ISNUMBER(M185), (M185 - $B185) / $B185, "")</f>
        <v>-0.11331444759206799</v>
      </c>
      <c r="O185" s="18">
        <f>IF(ISNUMBER(M185), $B199 * N185, "")</f>
        <v>-11331.444759206799</v>
      </c>
      <c r="Q185" s="275"/>
      <c r="R185" s="275"/>
      <c r="S185" s="275"/>
    </row>
    <row r="186" spans="1:19" ht="17.25" thickBot="1">
      <c r="A186" s="125" t="s">
        <v>254</v>
      </c>
      <c r="B186" s="126">
        <v>407</v>
      </c>
      <c r="C186" s="77">
        <v>-0.12473118280000001</v>
      </c>
      <c r="D186" s="15">
        <v>370</v>
      </c>
      <c r="E186" s="32">
        <f t="shared" si="98"/>
        <v>-9.0909090909090912E-2</v>
      </c>
      <c r="F186" s="18">
        <f>IF(ISNUMBER(D186), $B199 * E186, "")</f>
        <v>-9090.9090909090919</v>
      </c>
      <c r="G186" s="31">
        <v>372</v>
      </c>
      <c r="H186" s="32">
        <f t="shared" si="99"/>
        <v>-8.5995085995085999E-2</v>
      </c>
      <c r="I186" s="101">
        <f>IF(ISNUMBER(G186), $B199 * H186, "")</f>
        <v>-8599.5085995085992</v>
      </c>
      <c r="J186" s="15">
        <v>376</v>
      </c>
      <c r="K186" s="32">
        <f t="shared" si="100"/>
        <v>-7.6167076167076173E-2</v>
      </c>
      <c r="L186" s="18">
        <f>IF(ISNUMBER(J186), $B199 * K186, "")</f>
        <v>-7616.7076167076175</v>
      </c>
      <c r="M186" s="31">
        <v>352</v>
      </c>
      <c r="N186" s="32">
        <f t="shared" si="101"/>
        <v>-0.13513513513513514</v>
      </c>
      <c r="O186" s="18">
        <f>IF(ISNUMBER(M186), $B199 * N186, "")</f>
        <v>-13513.513513513515</v>
      </c>
      <c r="Q186" s="275"/>
      <c r="R186" s="275"/>
      <c r="S186" s="275"/>
    </row>
    <row r="187" spans="1:19" ht="17.25" thickBot="1">
      <c r="A187" s="125" t="s">
        <v>208</v>
      </c>
      <c r="B187" s="126">
        <v>12.5</v>
      </c>
      <c r="C187" s="77">
        <v>-0.12587412589999999</v>
      </c>
      <c r="D187" s="15">
        <v>13.8</v>
      </c>
      <c r="E187" s="32">
        <f t="shared" si="98"/>
        <v>0.10400000000000005</v>
      </c>
      <c r="F187" s="18">
        <f>IF(ISNUMBER(D187), $B199 * E187, "")</f>
        <v>10400.000000000005</v>
      </c>
      <c r="G187" s="31">
        <v>14.1</v>
      </c>
      <c r="H187" s="32">
        <f t="shared" si="99"/>
        <v>0.12799999999999997</v>
      </c>
      <c r="I187" s="101">
        <f>IF(ISNUMBER(G187), $B199 * H187, "")</f>
        <v>12799.999999999998</v>
      </c>
      <c r="J187" s="15">
        <v>14.1</v>
      </c>
      <c r="K187" s="32">
        <f t="shared" si="100"/>
        <v>0.12799999999999997</v>
      </c>
      <c r="L187" s="18">
        <f>IF(ISNUMBER(J187), $B199 * K187, "")</f>
        <v>12799.999999999998</v>
      </c>
      <c r="M187" s="31">
        <v>12.9</v>
      </c>
      <c r="N187" s="32">
        <f t="shared" si="101"/>
        <v>3.2000000000000028E-2</v>
      </c>
      <c r="O187" s="18">
        <f>IF(ISNUMBER(M187), $B199 * N187, "")</f>
        <v>3200.0000000000027</v>
      </c>
      <c r="Q187" s="33"/>
      <c r="R187" s="33"/>
    </row>
    <row r="188" spans="1:19" ht="17.25" thickBot="1">
      <c r="A188" s="130" t="s">
        <v>120</v>
      </c>
      <c r="B188" s="131">
        <v>4235</v>
      </c>
      <c r="C188" s="79">
        <v>-0.12680412369999999</v>
      </c>
      <c r="D188" s="24">
        <v>3940</v>
      </c>
      <c r="E188" s="25">
        <f t="shared" si="98"/>
        <v>-6.9657615112160565E-2</v>
      </c>
      <c r="F188" s="104">
        <f>IF(ISNUMBER(D188), $B199 * E188, "")</f>
        <v>-6965.7615112160565</v>
      </c>
      <c r="G188" s="102">
        <v>3970</v>
      </c>
      <c r="H188" s="25">
        <f t="shared" si="99"/>
        <v>-6.2573789846517125E-2</v>
      </c>
      <c r="I188" s="103">
        <f>IF(ISNUMBER(G188), $B199 * H188, "")</f>
        <v>-6257.3789846517129</v>
      </c>
      <c r="J188" s="24">
        <v>4000</v>
      </c>
      <c r="K188" s="25">
        <f t="shared" si="100"/>
        <v>-5.5489964580873671E-2</v>
      </c>
      <c r="L188" s="104">
        <f>IF(ISNUMBER(J188), $B199 * K188, "")</f>
        <v>-5548.9964580873675</v>
      </c>
      <c r="M188" s="102">
        <v>3680</v>
      </c>
      <c r="N188" s="25">
        <f t="shared" si="101"/>
        <v>-0.13105076741440377</v>
      </c>
      <c r="O188" s="104">
        <f>IF(ISNUMBER(M188), $B199 * N188, "")</f>
        <v>-13105.076741440378</v>
      </c>
      <c r="Q188" s="284"/>
      <c r="R188" s="285"/>
      <c r="S188" s="286"/>
    </row>
    <row r="189" spans="1:19">
      <c r="A189" s="123" t="s">
        <v>248</v>
      </c>
      <c r="B189" s="124">
        <v>2650</v>
      </c>
      <c r="C189" s="76">
        <v>-0.12685337729999999</v>
      </c>
      <c r="D189" s="13">
        <v>2550</v>
      </c>
      <c r="E189" s="14">
        <f>IF(ISNUMBER(D189), (D189 - $B189) / $B189, "")</f>
        <v>-3.7735849056603772E-2</v>
      </c>
      <c r="F189" s="16">
        <f>IF(ISNUMBER(D189), $B199 * E189, "")</f>
        <v>-3773.584905660377</v>
      </c>
      <c r="G189" s="29">
        <v>2560</v>
      </c>
      <c r="H189" s="14">
        <f>IF(ISNUMBER(G189), (G189 - $B189) / $B189, "")</f>
        <v>-3.3962264150943396E-2</v>
      </c>
      <c r="I189" s="100">
        <f>IF(ISNUMBER(G189), $B199 * H189, "")</f>
        <v>-3396.2264150943397</v>
      </c>
      <c r="J189" s="13">
        <v>2685</v>
      </c>
      <c r="K189" s="14">
        <f>IF(ISNUMBER(J189), (J189 - $B189) / $B189, "")</f>
        <v>1.3207547169811321E-2</v>
      </c>
      <c r="L189" s="16">
        <f>IF(ISNUMBER(J189), $B199 * K189, "")</f>
        <v>1320.7547169811321</v>
      </c>
      <c r="M189" s="29">
        <v>2410</v>
      </c>
      <c r="N189" s="14">
        <f>IF(ISNUMBER(M189), (M189 - $B189) / $B189, "")</f>
        <v>-9.056603773584905E-2</v>
      </c>
      <c r="O189" s="16">
        <f>IF(ISNUMBER(M189), $B199 * N189, "")</f>
        <v>-9056.6037735849059</v>
      </c>
      <c r="Q189" s="287"/>
      <c r="R189" s="288"/>
      <c r="S189" s="289"/>
    </row>
    <row r="190" spans="1:19" ht="17.25" thickBot="1">
      <c r="A190" s="125" t="s">
        <v>200</v>
      </c>
      <c r="B190" s="126">
        <v>191</v>
      </c>
      <c r="C190" s="77">
        <v>-0.1278538813</v>
      </c>
      <c r="D190" s="15">
        <v>180</v>
      </c>
      <c r="E190" s="32">
        <f t="shared" ref="E190:E193" si="102">IF(ISNUMBER(D190), (D190 - $B190) / $B190, "")</f>
        <v>-5.7591623036649213E-2</v>
      </c>
      <c r="F190" s="18">
        <f>IF(ISNUMBER(D190), $B199 * E190, "")</f>
        <v>-5759.1623036649216</v>
      </c>
      <c r="G190" s="31">
        <v>180</v>
      </c>
      <c r="H190" s="32">
        <f t="shared" ref="H190:H193" si="103">IF(ISNUMBER(G190), (G190 - $B190) / $B190, "")</f>
        <v>-5.7591623036649213E-2</v>
      </c>
      <c r="I190" s="101">
        <f>IF(ISNUMBER(G190), $B199 * H190, "")</f>
        <v>-5759.1623036649216</v>
      </c>
      <c r="J190" s="15">
        <v>181</v>
      </c>
      <c r="K190" s="32">
        <f t="shared" ref="K190:K193" si="104">IF(ISNUMBER(J190), (J190 - $B190) / $B190, "")</f>
        <v>-5.2356020942408377E-2</v>
      </c>
      <c r="L190" s="18">
        <f>IF(ISNUMBER(J190), $B199 * K190, "")</f>
        <v>-5235.6020942408377</v>
      </c>
      <c r="M190" s="31">
        <v>168</v>
      </c>
      <c r="N190" s="32">
        <f t="shared" ref="N190:N193" si="105">IF(ISNUMBER(M190), (M190 - $B190) / $B190, "")</f>
        <v>-0.12041884816753927</v>
      </c>
      <c r="O190" s="18">
        <f>IF(ISNUMBER(M190), $B199 * N190, "")</f>
        <v>-12041.884816753927</v>
      </c>
      <c r="Q190" s="290"/>
      <c r="R190" s="291"/>
      <c r="S190" s="292"/>
    </row>
    <row r="191" spans="1:19" ht="17.25" thickBot="1">
      <c r="A191" s="125" t="s">
        <v>224</v>
      </c>
      <c r="B191" s="126">
        <v>4385</v>
      </c>
      <c r="C191" s="77">
        <v>-0.12823061629999999</v>
      </c>
      <c r="D191" s="15">
        <v>4030</v>
      </c>
      <c r="E191" s="32">
        <f t="shared" si="102"/>
        <v>-8.0957810718358045E-2</v>
      </c>
      <c r="F191" s="18">
        <f>IF(ISNUMBER(D191), $B199 * E191, "")</f>
        <v>-8095.7810718358041</v>
      </c>
      <c r="G191" s="31">
        <v>4060</v>
      </c>
      <c r="H191" s="32">
        <f t="shared" si="103"/>
        <v>-7.4116305587229189E-2</v>
      </c>
      <c r="I191" s="101">
        <f>IF(ISNUMBER(G191), $B199 * H191, "")</f>
        <v>-7411.630558722919</v>
      </c>
      <c r="J191" s="15">
        <v>4140</v>
      </c>
      <c r="K191" s="32">
        <f t="shared" si="104"/>
        <v>-5.5872291904218926E-2</v>
      </c>
      <c r="L191" s="18">
        <f>IF(ISNUMBER(J191), $B199 * K191, "")</f>
        <v>-5587.2291904218928</v>
      </c>
      <c r="M191" s="31">
        <v>3765</v>
      </c>
      <c r="N191" s="32">
        <f t="shared" si="105"/>
        <v>-0.14139110604332952</v>
      </c>
      <c r="O191" s="18">
        <f>IF(ISNUMBER(M191), $B199 * N191, "")</f>
        <v>-14139.110604332953</v>
      </c>
      <c r="Q191" s="275"/>
      <c r="R191" s="275"/>
      <c r="S191" s="275"/>
    </row>
    <row r="192" spans="1:19" ht="17.25" thickBot="1">
      <c r="A192" s="125" t="s">
        <v>238</v>
      </c>
      <c r="B192" s="126">
        <v>129</v>
      </c>
      <c r="C192" s="77">
        <v>-0.12837837839999999</v>
      </c>
      <c r="D192" s="15">
        <v>125</v>
      </c>
      <c r="E192" s="32">
        <f t="shared" si="102"/>
        <v>-3.1007751937984496E-2</v>
      </c>
      <c r="F192" s="18">
        <f>IF(ISNUMBER(D192), $B199 * E192, "")</f>
        <v>-3100.7751937984494</v>
      </c>
      <c r="G192" s="31">
        <v>124</v>
      </c>
      <c r="H192" s="32">
        <f t="shared" si="103"/>
        <v>-3.875968992248062E-2</v>
      </c>
      <c r="I192" s="101">
        <f>IF(ISNUMBER(G192), $B199 * H192, "")</f>
        <v>-3875.968992248062</v>
      </c>
      <c r="J192" s="15">
        <v>126</v>
      </c>
      <c r="K192" s="32">
        <f t="shared" si="104"/>
        <v>-2.3255813953488372E-2</v>
      </c>
      <c r="L192" s="18">
        <f>IF(ISNUMBER(J192), $B199 * K192, "")</f>
        <v>-2325.5813953488373</v>
      </c>
      <c r="M192" s="31">
        <v>116</v>
      </c>
      <c r="N192" s="32">
        <f t="shared" si="105"/>
        <v>-0.10077519379844961</v>
      </c>
      <c r="O192" s="18">
        <f>IF(ISNUMBER(M192), $B199 * N192, "")</f>
        <v>-10077.519379844962</v>
      </c>
      <c r="Q192" s="270"/>
      <c r="R192" s="270"/>
      <c r="S192" s="270"/>
    </row>
    <row r="193" spans="1:19" ht="17.25" thickBot="1">
      <c r="A193" s="127" t="s">
        <v>69</v>
      </c>
      <c r="B193" s="128">
        <v>10610</v>
      </c>
      <c r="C193" s="78">
        <v>-0.1288998358</v>
      </c>
      <c r="D193" s="20">
        <v>9855</v>
      </c>
      <c r="E193" s="21">
        <f t="shared" si="102"/>
        <v>-7.1159283694627706E-2</v>
      </c>
      <c r="F193" s="22">
        <f>IF(ISNUMBER(D193), $B199 * E193, "")</f>
        <v>-7115.9283694627702</v>
      </c>
      <c r="G193" s="30">
        <v>9930</v>
      </c>
      <c r="H193" s="21">
        <f t="shared" si="103"/>
        <v>-6.4090480678605094E-2</v>
      </c>
      <c r="I193" s="105">
        <f>IF(ISNUMBER(G193), $B199 * H193, "")</f>
        <v>-6409.048067860509</v>
      </c>
      <c r="J193" s="20">
        <v>10010</v>
      </c>
      <c r="K193" s="21">
        <f t="shared" si="104"/>
        <v>-5.6550424128180961E-2</v>
      </c>
      <c r="L193" s="22">
        <f>IF(ISNUMBER(J193), $B199 * K193, "")</f>
        <v>-5655.0424128180957</v>
      </c>
      <c r="M193" s="30">
        <v>9100</v>
      </c>
      <c r="N193" s="21">
        <f t="shared" si="105"/>
        <v>-0.14231856738925541</v>
      </c>
      <c r="O193" s="22">
        <f>IF(ISNUMBER(M193), $B199 * N193, "")</f>
        <v>-14231.85673892554</v>
      </c>
      <c r="Q193" s="270"/>
      <c r="R193" s="270"/>
      <c r="S193" s="270"/>
    </row>
    <row r="194" spans="1:19" ht="17.25" thickBot="1">
      <c r="A194" s="125" t="s">
        <v>188</v>
      </c>
      <c r="B194" s="129">
        <v>13.4</v>
      </c>
      <c r="C194" s="80">
        <v>-0.12987012989999999</v>
      </c>
      <c r="D194" s="106">
        <v>13</v>
      </c>
      <c r="E194" s="107">
        <f>IF(ISNUMBER(D194), (D194 - $B194) / $B194, "")</f>
        <v>-2.9850746268656744E-2</v>
      </c>
      <c r="F194" s="108">
        <f>IF(ISNUMBER(D194), $B199 * E194, "")</f>
        <v>-2985.0746268656744</v>
      </c>
      <c r="G194" s="109">
        <v>13</v>
      </c>
      <c r="H194" s="107">
        <f>IF(ISNUMBER(G194), (G194 - $B194) / $B194, "")</f>
        <v>-2.9850746268656744E-2</v>
      </c>
      <c r="I194" s="110">
        <f>IF(ISNUMBER(G194), $B199 * H194, "")</f>
        <v>-2985.0746268656744</v>
      </c>
      <c r="J194" s="106">
        <v>13.1</v>
      </c>
      <c r="K194" s="107">
        <f>IF(ISNUMBER(J194), (J194 - $B194) / $B194, "")</f>
        <v>-2.2388059701492588E-2</v>
      </c>
      <c r="L194" s="108">
        <f>IF(ISNUMBER(J194), $B199 * K194, "")</f>
        <v>-2238.8059701492589</v>
      </c>
      <c r="M194" s="109">
        <v>12</v>
      </c>
      <c r="N194" s="107">
        <f>IF(ISNUMBER(M194), (M194 - $B194) / $B194, "")</f>
        <v>-0.10447761194029853</v>
      </c>
      <c r="O194" s="108">
        <f>IF(ISNUMBER(M194), $B199 * N194, "")</f>
        <v>-10447.761194029854</v>
      </c>
      <c r="Q194" s="275"/>
      <c r="R194" s="275"/>
      <c r="S194" s="275"/>
    </row>
    <row r="195" spans="1:19" ht="17.25" thickBot="1">
      <c r="A195" s="125" t="s">
        <v>230</v>
      </c>
      <c r="B195" s="126">
        <v>292</v>
      </c>
      <c r="C195" s="77">
        <v>-0.13095238100000001</v>
      </c>
      <c r="D195" s="15">
        <v>277</v>
      </c>
      <c r="E195" s="32">
        <f t="shared" ref="E195:E198" si="106">IF(ISNUMBER(D195), (D195 - $B195) / $B195, "")</f>
        <v>-5.1369863013698627E-2</v>
      </c>
      <c r="F195" s="18">
        <f>IF(ISNUMBER(D195), $B199 * E195, "")</f>
        <v>-5136.9863013698623</v>
      </c>
      <c r="G195" s="31">
        <v>277</v>
      </c>
      <c r="H195" s="32">
        <f t="shared" ref="H195:H198" si="107">IF(ISNUMBER(G195), (G195 - $B195) / $B195, "")</f>
        <v>-5.1369863013698627E-2</v>
      </c>
      <c r="I195" s="101">
        <f>IF(ISNUMBER(G195), $B199 * H195, "")</f>
        <v>-5136.9863013698623</v>
      </c>
      <c r="J195" s="15">
        <v>281</v>
      </c>
      <c r="K195" s="32">
        <f t="shared" ref="K195:K198" si="108">IF(ISNUMBER(J195), (J195 - $B195) / $B195, "")</f>
        <v>-3.7671232876712327E-2</v>
      </c>
      <c r="L195" s="18">
        <f>IF(ISNUMBER(J195), $B199 * K195, "")</f>
        <v>-3767.1232876712324</v>
      </c>
      <c r="M195" s="31">
        <v>257</v>
      </c>
      <c r="N195" s="32">
        <f t="shared" ref="N195:N198" si="109">IF(ISNUMBER(M195), (M195 - $B195) / $B195, "")</f>
        <v>-0.11986301369863013</v>
      </c>
      <c r="O195" s="18">
        <f>IF(ISNUMBER(M195), $B199 * N195, "")</f>
        <v>-11986.301369863013</v>
      </c>
      <c r="Q195" s="275"/>
      <c r="R195" s="275"/>
      <c r="S195" s="275"/>
    </row>
    <row r="196" spans="1:19" ht="17.25" thickBot="1">
      <c r="A196" s="125" t="s">
        <v>172</v>
      </c>
      <c r="B196" s="126">
        <v>3875</v>
      </c>
      <c r="C196" s="77">
        <v>-0.13116591929999999</v>
      </c>
      <c r="D196" s="15">
        <v>3635</v>
      </c>
      <c r="E196" s="32">
        <f t="shared" si="106"/>
        <v>-6.1935483870967742E-2</v>
      </c>
      <c r="F196" s="18">
        <f>IF(ISNUMBER(D196), $B199 * E196, "")</f>
        <v>-6193.5483870967746</v>
      </c>
      <c r="G196" s="31">
        <v>3710</v>
      </c>
      <c r="H196" s="32">
        <f t="shared" si="107"/>
        <v>-4.2580645161290322E-2</v>
      </c>
      <c r="I196" s="101">
        <f>IF(ISNUMBER(G196), $B199 * H196, "")</f>
        <v>-4258.0645161290322</v>
      </c>
      <c r="J196" s="15">
        <v>3955</v>
      </c>
      <c r="K196" s="32">
        <f t="shared" si="108"/>
        <v>2.0645161290322581E-2</v>
      </c>
      <c r="L196" s="18">
        <f>IF(ISNUMBER(J196), $B199 * K196, "")</f>
        <v>2064.516129032258</v>
      </c>
      <c r="M196" s="31">
        <v>3545</v>
      </c>
      <c r="N196" s="32">
        <f t="shared" si="109"/>
        <v>-8.5161290322580643E-2</v>
      </c>
      <c r="O196" s="18">
        <f>IF(ISNUMBER(M196), $B199 * N196, "")</f>
        <v>-8516.1290322580644</v>
      </c>
      <c r="Q196" s="275"/>
      <c r="R196" s="275"/>
      <c r="S196" s="275"/>
    </row>
    <row r="197" spans="1:19">
      <c r="A197" s="125" t="s">
        <v>74</v>
      </c>
      <c r="B197" s="126">
        <v>47030</v>
      </c>
      <c r="C197" s="77">
        <v>-0.1361131521</v>
      </c>
      <c r="D197" s="15">
        <v>43380</v>
      </c>
      <c r="E197" s="32">
        <f t="shared" si="106"/>
        <v>-7.7610036147140127E-2</v>
      </c>
      <c r="F197" s="18">
        <f>IF(ISNUMBER(D197), $B199 * E197, "")</f>
        <v>-7761.0036147140127</v>
      </c>
      <c r="G197" s="31">
        <v>44050</v>
      </c>
      <c r="H197" s="32">
        <f t="shared" si="107"/>
        <v>-6.3363810333829471E-2</v>
      </c>
      <c r="I197" s="101">
        <f>IF(ISNUMBER(G197), $B199 * H197, "")</f>
        <v>-6336.381033382947</v>
      </c>
      <c r="J197" s="15">
        <v>44780</v>
      </c>
      <c r="K197" s="32">
        <f t="shared" si="108"/>
        <v>-4.7841803104401448E-2</v>
      </c>
      <c r="L197" s="18">
        <f>IF(ISNUMBER(J197), $B199 * K197, "")</f>
        <v>-4784.1803104401451</v>
      </c>
      <c r="M197" s="31">
        <v>39380</v>
      </c>
      <c r="N197" s="32">
        <f t="shared" si="109"/>
        <v>-0.16266213055496492</v>
      </c>
      <c r="O197" s="18">
        <f>IF(ISNUMBER(M197), $B199 * N197, "")</f>
        <v>-16266.213055496492</v>
      </c>
      <c r="Q197" s="297"/>
      <c r="R197" s="298"/>
      <c r="S197" s="299"/>
    </row>
    <row r="198" spans="1:19" ht="17.25" thickBot="1">
      <c r="A198" s="130" t="s">
        <v>96</v>
      </c>
      <c r="B198" s="131">
        <v>6905</v>
      </c>
      <c r="C198" s="79">
        <v>-0.1363352095</v>
      </c>
      <c r="D198" s="24">
        <v>6400</v>
      </c>
      <c r="E198" s="25">
        <f t="shared" si="106"/>
        <v>-7.3135409123823311E-2</v>
      </c>
      <c r="F198" s="104">
        <f>IF(ISNUMBER(D198), $B199 * E198, "")</f>
        <v>-7313.540912382331</v>
      </c>
      <c r="G198" s="102">
        <v>6565</v>
      </c>
      <c r="H198" s="25">
        <f t="shared" si="107"/>
        <v>-4.9239681390296886E-2</v>
      </c>
      <c r="I198" s="103">
        <f>IF(ISNUMBER(G198), $B199 * H198, "")</f>
        <v>-4923.9681390296882</v>
      </c>
      <c r="J198" s="24">
        <v>6690</v>
      </c>
      <c r="K198" s="25">
        <f t="shared" si="108"/>
        <v>-3.1136857349746562E-2</v>
      </c>
      <c r="L198" s="104">
        <f>IF(ISNUMBER(J198), $B199 * K198, "")</f>
        <v>-3113.685734974656</v>
      </c>
      <c r="M198" s="102">
        <v>5940</v>
      </c>
      <c r="N198" s="25">
        <f t="shared" si="109"/>
        <v>-0.13975380159304851</v>
      </c>
      <c r="O198" s="104">
        <f>IF(ISNUMBER(M198), $B199 * N198, "")</f>
        <v>-13975.38015930485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-5.0324241741366627E-2</v>
      </c>
      <c r="F199" s="28">
        <f>SUM(F179:F198)</f>
        <v>-100648.48348273325</v>
      </c>
      <c r="G199" s="26" t="s">
        <v>271</v>
      </c>
      <c r="H199" s="27">
        <f>IF(COUNT(H179:H198), SUM(H179:H198) / COUNT(H179:H198), 0)</f>
        <v>-4.4500412313704593E-2</v>
      </c>
      <c r="I199" s="28">
        <f>SUM(I179:I198)</f>
        <v>-89000.824627409194</v>
      </c>
      <c r="J199" s="26" t="s">
        <v>271</v>
      </c>
      <c r="K199" s="27">
        <f>IF(COUNT(K179:K198), SUM(K179:K198) / COUNT(K179:K198), 0)</f>
        <v>-2.9818448724801959E-2</v>
      </c>
      <c r="L199" s="28">
        <f>SUM(L179:L198)</f>
        <v>-59636.897449603915</v>
      </c>
      <c r="M199" s="26" t="s">
        <v>271</v>
      </c>
      <c r="N199" s="27">
        <f>IF(COUNT(N179:N198), SUM(N179:N198) / COUNT(N179:N198), 0)</f>
        <v>-0.11492327167549074</v>
      </c>
      <c r="O199" s="28">
        <f>SUM(O179:O198)</f>
        <v>-229846.54335098152</v>
      </c>
      <c r="Q199" s="303"/>
      <c r="R199" s="304"/>
      <c r="S199" s="3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199FC-24B4-4D77-9554-B62AAF6636C7}">
  <sheetPr codeName="Sheet2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44461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43,671 KRW (2.18%)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40,671 KRW (2.14%)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50,582 KRW (2.53%)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53,197 KRW (2.66%)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41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2021-09-22(수) 오전 00:00</v>
      </c>
      <c r="C15" s="316"/>
      <c r="D15" s="272" t="str">
        <f>TEXT($G$1, "[$-ko-KR]yyyy-mm-dd(ddd) ") &amp; "오후 14:00"</f>
        <v>2021-09-22(수) 오후 14:00</v>
      </c>
      <c r="E15" s="273"/>
      <c r="F15" s="274"/>
      <c r="G15" s="272" t="str">
        <f>TEXT($G$1, "[$-ko-KR]yyyy-mm-dd(ddd) ") &amp; "오후 19:00"</f>
        <v>2021-09-22(수) 오후 19:00</v>
      </c>
      <c r="H15" s="273"/>
      <c r="I15" s="274"/>
      <c r="J15" s="272" t="str">
        <f>TEXT($G$1, "[$-ko-KR]yyyy-mm-dd(ddd) ") &amp; "오후 21:00"</f>
        <v>2021-09-22(수) 오후 21:00</v>
      </c>
      <c r="K15" s="273"/>
      <c r="L15" s="274"/>
      <c r="M15" s="272" t="str">
        <f>TEXT($G$1+1, "[$-ko-KR]yyyy-mm-dd(ddd) ") &amp; "오전 00:00"</f>
        <v>2021-09-23(목)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41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2021-09-22(수) 오전 00:00</v>
      </c>
      <c r="C42" s="313"/>
      <c r="D42" s="272" t="str">
        <f>TEXT($G$1, "[$-ko-KR]yyyy-mm-dd(ddd) ") &amp; "오후 14:00"</f>
        <v>2021-09-22(수) 오후 14:00</v>
      </c>
      <c r="E42" s="273"/>
      <c r="F42" s="274"/>
      <c r="G42" s="272" t="str">
        <f>TEXT($G$1, "[$-ko-KR]yyyy-mm-dd(ddd) ") &amp; "오후 19:00"</f>
        <v>2021-09-22(수) 오후 19:00</v>
      </c>
      <c r="H42" s="273"/>
      <c r="I42" s="274"/>
      <c r="J42" s="272" t="str">
        <f>TEXT($G$1, "[$-ko-KR]yyyy-mm-dd(ddd) ") &amp; "오후 21:00"</f>
        <v>2021-09-22(수) 오후 21:00</v>
      </c>
      <c r="K42" s="273"/>
      <c r="L42" s="274"/>
      <c r="M42" s="272" t="str">
        <f>TEXT($G$1+1, "[$-ko-KR]yyyy-mm-dd(ddd) ") &amp; "오전 00:00"</f>
        <v>2021-09-23(목)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2" t="s">
        <v>58</v>
      </c>
      <c r="H43" s="243" t="s">
        <v>268</v>
      </c>
      <c r="I43" s="24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150</v>
      </c>
      <c r="B44" s="124">
        <v>10.6</v>
      </c>
      <c r="C44" s="76">
        <v>3.9215686299999997E-2</v>
      </c>
      <c r="D44" s="13">
        <v>10.6</v>
      </c>
      <c r="E44" s="14">
        <f>IF(ISNUMBER(D44), (D44 - $B44) / $B44, "")</f>
        <v>0</v>
      </c>
      <c r="F44" s="16">
        <f>IF(ISNUMBER(D44), $B64 * E44, "")</f>
        <v>0</v>
      </c>
      <c r="G44" s="29">
        <v>10.8</v>
      </c>
      <c r="H44" s="14">
        <f>IF(ISNUMBER(G44), (G44 - $B44) / $B44, "")</f>
        <v>1.8867924528301987E-2</v>
      </c>
      <c r="I44" s="100">
        <f>IF(ISNUMBER(G44), $B64 * H44, "")</f>
        <v>1886.7924528301987</v>
      </c>
      <c r="J44" s="13">
        <v>10.5</v>
      </c>
      <c r="K44" s="14">
        <f>IF(ISNUMBER(J44), (J44 - $B44) / $B44, "")</f>
        <v>-9.4339622641509101E-3</v>
      </c>
      <c r="L44" s="16">
        <f>IF(ISNUMBER(J44), $B64 * K44, "")</f>
        <v>-943.39622641509106</v>
      </c>
      <c r="M44" s="29">
        <v>10.7</v>
      </c>
      <c r="N44" s="14">
        <f>IF(ISNUMBER(M44), (M44 - $B44) / $B44, "")</f>
        <v>9.4339622641509101E-3</v>
      </c>
      <c r="O44" s="16">
        <f>IF(ISNUMBER(M44), $B64 * N44, "")</f>
        <v>943.39622641509106</v>
      </c>
      <c r="Q44" s="270"/>
      <c r="R44" s="270"/>
      <c r="S44" s="270"/>
    </row>
    <row r="45" spans="1:19" ht="17.25" customHeight="1" thickBot="1">
      <c r="A45" s="125" t="s">
        <v>148</v>
      </c>
      <c r="B45" s="126">
        <v>18.399999999999999</v>
      </c>
      <c r="C45" s="77">
        <v>3.3707865199999999E-2</v>
      </c>
      <c r="D45" s="15">
        <v>18.3</v>
      </c>
      <c r="E45" s="32">
        <f t="shared" ref="E45:E48" si="14">IF(ISNUMBER(D45), (D45 - $B45) / $B45, "")</f>
        <v>-5.4347826086955367E-3</v>
      </c>
      <c r="F45" s="18">
        <f>IF(ISNUMBER(D45), $B64 * E45, "")</f>
        <v>-543.47826086955365</v>
      </c>
      <c r="G45" s="31">
        <v>18.600000000000001</v>
      </c>
      <c r="H45" s="32">
        <f t="shared" ref="H45:H48" si="15">IF(ISNUMBER(G45), (G45 - $B45) / $B45, "")</f>
        <v>1.086956521739146E-2</v>
      </c>
      <c r="I45" s="101">
        <f>IF(ISNUMBER(G45), $B64 * H45, "")</f>
        <v>1086.956521739146</v>
      </c>
      <c r="J45" s="15">
        <v>18.2</v>
      </c>
      <c r="K45" s="32">
        <f t="shared" ref="K45:K48" si="16">IF(ISNUMBER(J45), (J45 - $B45) / $B45, "")</f>
        <v>-1.0869565217391266E-2</v>
      </c>
      <c r="L45" s="18">
        <f>IF(ISNUMBER(J45), $B64 * K45, "")</f>
        <v>-1086.9565217391266</v>
      </c>
      <c r="M45" s="31">
        <v>18.7</v>
      </c>
      <c r="N45" s="32">
        <f t="shared" ref="N45:N48" si="17">IF(ISNUMBER(M45), (M45 - $B45) / $B45, "")</f>
        <v>1.6304347826086998E-2</v>
      </c>
      <c r="O45" s="18">
        <f>IF(ISNUMBER(M45), $B64 * N45, "")</f>
        <v>1630.4347826086998</v>
      </c>
      <c r="Q45" s="270"/>
      <c r="R45" s="270"/>
      <c r="S45" s="270"/>
    </row>
    <row r="46" spans="1:19" ht="17.25" customHeight="1" thickBot="1">
      <c r="A46" s="125" t="s">
        <v>210</v>
      </c>
      <c r="B46" s="126">
        <v>12.6</v>
      </c>
      <c r="C46" s="77">
        <v>3.2786885199999997E-2</v>
      </c>
      <c r="D46" s="15">
        <v>12.6</v>
      </c>
      <c r="E46" s="32">
        <f t="shared" si="14"/>
        <v>0</v>
      </c>
      <c r="F46" s="18">
        <f>IF(ISNUMBER(D46), $B64 * E46, "")</f>
        <v>0</v>
      </c>
      <c r="G46" s="31">
        <v>12.6</v>
      </c>
      <c r="H46" s="32">
        <f t="shared" si="15"/>
        <v>0</v>
      </c>
      <c r="I46" s="101">
        <f>IF(ISNUMBER(G46), $B64 * H46, "")</f>
        <v>0</v>
      </c>
      <c r="J46" s="15">
        <v>12.4</v>
      </c>
      <c r="K46" s="32">
        <f t="shared" si="16"/>
        <v>-1.5873015873015817E-2</v>
      </c>
      <c r="L46" s="18">
        <f>IF(ISNUMBER(J46), $B64 * K46, "")</f>
        <v>-1587.3015873015815</v>
      </c>
      <c r="M46" s="31">
        <v>12.6</v>
      </c>
      <c r="N46" s="32">
        <f t="shared" si="17"/>
        <v>0</v>
      </c>
      <c r="O46" s="18">
        <f>IF(ISNUMBER(M46), $B64 * N46, "")</f>
        <v>0</v>
      </c>
      <c r="Q46" s="275"/>
      <c r="R46" s="275"/>
      <c r="S46" s="275"/>
    </row>
    <row r="47" spans="1:19" ht="17.25" customHeight="1" thickBot="1">
      <c r="A47" s="125" t="s">
        <v>65</v>
      </c>
      <c r="B47" s="126">
        <v>67.2</v>
      </c>
      <c r="C47" s="77">
        <v>3.06748466E-2</v>
      </c>
      <c r="D47" s="15">
        <v>67</v>
      </c>
      <c r="E47" s="32">
        <f t="shared" si="14"/>
        <v>-2.9761904761905185E-3</v>
      </c>
      <c r="F47" s="18">
        <f>IF(ISNUMBER(D47), $B64 * E47, "")</f>
        <v>-297.61904761905186</v>
      </c>
      <c r="G47" s="31">
        <v>70.3</v>
      </c>
      <c r="H47" s="32">
        <f t="shared" si="15"/>
        <v>4.6130952380952293E-2</v>
      </c>
      <c r="I47" s="101">
        <f>IF(ISNUMBER(G47), $B64 * H47, "")</f>
        <v>4613.0952380952294</v>
      </c>
      <c r="J47" s="15">
        <v>68.099999999999994</v>
      </c>
      <c r="K47" s="32">
        <f t="shared" si="16"/>
        <v>1.3392857142857015E-2</v>
      </c>
      <c r="L47" s="18">
        <f>IF(ISNUMBER(J47), $B64 * K47, "")</f>
        <v>1339.2857142857015</v>
      </c>
      <c r="M47" s="31">
        <v>70</v>
      </c>
      <c r="N47" s="32">
        <f t="shared" si="17"/>
        <v>4.1666666666666623E-2</v>
      </c>
      <c r="O47" s="18">
        <f>IF(ISNUMBER(M47), $B64 * N47, "")</f>
        <v>4166.6666666666624</v>
      </c>
      <c r="Q47" s="275"/>
      <c r="R47" s="275"/>
      <c r="S47" s="275"/>
    </row>
    <row r="48" spans="1:19" ht="17.25" customHeight="1" thickBot="1">
      <c r="A48" s="127" t="s">
        <v>98</v>
      </c>
      <c r="B48" s="128">
        <v>4.03</v>
      </c>
      <c r="C48" s="78">
        <v>2.8061224499999999E-2</v>
      </c>
      <c r="D48" s="20">
        <v>4.03</v>
      </c>
      <c r="E48" s="21">
        <f t="shared" si="14"/>
        <v>0</v>
      </c>
      <c r="F48" s="22">
        <f>IF(ISNUMBER(D48), $B64 * E48, "")</f>
        <v>0</v>
      </c>
      <c r="G48" s="30">
        <v>4.09</v>
      </c>
      <c r="H48" s="21">
        <f t="shared" si="15"/>
        <v>1.4888337468982533E-2</v>
      </c>
      <c r="I48" s="105">
        <f>IF(ISNUMBER(G48), $B64 * H48, "")</f>
        <v>1488.8337468982534</v>
      </c>
      <c r="J48" s="20">
        <v>4.01</v>
      </c>
      <c r="K48" s="21">
        <f t="shared" si="16"/>
        <v>-4.9627791563276579E-3</v>
      </c>
      <c r="L48" s="22">
        <f>IF(ISNUMBER(J48), $B64 * K48, "")</f>
        <v>-496.27791563276577</v>
      </c>
      <c r="M48" s="30">
        <v>4.08</v>
      </c>
      <c r="N48" s="21">
        <f t="shared" si="17"/>
        <v>1.2406947890818814E-2</v>
      </c>
      <c r="O48" s="22">
        <f>IF(ISNUMBER(M48), $B64 * N48, "")</f>
        <v>1240.6947890818815</v>
      </c>
      <c r="Q48" s="275"/>
      <c r="R48" s="275"/>
      <c r="S48" s="275"/>
    </row>
    <row r="49" spans="1:19" ht="17.25" customHeight="1" thickBot="1">
      <c r="A49" s="125" t="s">
        <v>162</v>
      </c>
      <c r="B49" s="129">
        <v>91.4</v>
      </c>
      <c r="C49" s="80">
        <v>2.3516237400000001E-2</v>
      </c>
      <c r="D49" s="106">
        <v>90.8</v>
      </c>
      <c r="E49" s="107">
        <f>IF(ISNUMBER(D49), (D49 - $B49) / $B49, "")</f>
        <v>-6.5645514223195674E-3</v>
      </c>
      <c r="F49" s="108">
        <f>IF(ISNUMBER(D49), $B64 * E49, "")</f>
        <v>-656.45514223195676</v>
      </c>
      <c r="G49" s="109">
        <v>92.3</v>
      </c>
      <c r="H49" s="107">
        <f>IF(ISNUMBER(G49), (G49 - $B49) / $B49, "")</f>
        <v>9.8468271334791191E-3</v>
      </c>
      <c r="I49" s="110">
        <f>IF(ISNUMBER(G49), $B64 * H49, "")</f>
        <v>984.68271334791189</v>
      </c>
      <c r="J49" s="106">
        <v>91.5</v>
      </c>
      <c r="K49" s="107">
        <f>IF(ISNUMBER(J49), (J49 - $B49) / $B49, "")</f>
        <v>1.0940919037198502E-3</v>
      </c>
      <c r="L49" s="108">
        <f>IF(ISNUMBER(J49), $B64 * K49, "")</f>
        <v>109.40919037198502</v>
      </c>
      <c r="M49" s="109">
        <v>93.3</v>
      </c>
      <c r="N49" s="107">
        <f>IF(ISNUMBER(M49), (M49 - $B49) / $B49, "")</f>
        <v>2.0787746170678242E-2</v>
      </c>
      <c r="O49" s="108">
        <f>IF(ISNUMBER(M49), $B64 * N49, "")</f>
        <v>2078.7746170678242</v>
      </c>
      <c r="Q49" s="275"/>
      <c r="R49" s="275"/>
      <c r="S49" s="275"/>
    </row>
    <row r="50" spans="1:19" ht="17.25" customHeight="1" thickBot="1">
      <c r="A50" s="125" t="s">
        <v>202</v>
      </c>
      <c r="B50" s="126">
        <v>67.900000000000006</v>
      </c>
      <c r="C50" s="77">
        <v>2.2590361400000002E-2</v>
      </c>
      <c r="D50" s="15">
        <v>68</v>
      </c>
      <c r="E50" s="32">
        <f t="shared" ref="E50:E53" si="18">IF(ISNUMBER(D50), (D50 - $B50) / $B50, "")</f>
        <v>1.4727540500735538E-3</v>
      </c>
      <c r="F50" s="18">
        <f>IF(ISNUMBER(D50), $B64 * E50, "")</f>
        <v>147.27540500735537</v>
      </c>
      <c r="G50" s="31">
        <v>70.3</v>
      </c>
      <c r="H50" s="32">
        <f t="shared" ref="H50:H53" si="19">IF(ISNUMBER(G50), (G50 - $B50) / $B50, "")</f>
        <v>3.5346097201767179E-2</v>
      </c>
      <c r="I50" s="101">
        <f>IF(ISNUMBER(G50), $B64 * H50, "")</f>
        <v>3534.6097201767179</v>
      </c>
      <c r="J50" s="15">
        <v>67.8</v>
      </c>
      <c r="K50" s="32">
        <f t="shared" ref="K50:K53" si="20">IF(ISNUMBER(J50), (J50 - $B50) / $B50, "")</f>
        <v>-1.4727540500737632E-3</v>
      </c>
      <c r="L50" s="18">
        <f>IF(ISNUMBER(J50), $B64 * K50, "")</f>
        <v>-147.27540500737632</v>
      </c>
      <c r="M50" s="31">
        <v>70.099999999999994</v>
      </c>
      <c r="N50" s="32">
        <f t="shared" ref="N50:N53" si="21">IF(ISNUMBER(M50), (M50 - $B50) / $B50, "")</f>
        <v>3.2400589101619859E-2</v>
      </c>
      <c r="O50" s="18">
        <f>IF(ISNUMBER(M50), $B64 * N50, "")</f>
        <v>3240.0589101619858</v>
      </c>
      <c r="Q50" s="275"/>
      <c r="R50" s="275"/>
      <c r="S50" s="275"/>
    </row>
    <row r="51" spans="1:19" ht="17.25" customHeight="1" thickBot="1">
      <c r="A51" s="125" t="s">
        <v>190</v>
      </c>
      <c r="B51" s="126">
        <v>15.1</v>
      </c>
      <c r="C51" s="77">
        <v>2.02702703E-2</v>
      </c>
      <c r="D51" s="15">
        <v>14.9</v>
      </c>
      <c r="E51" s="32">
        <f t="shared" si="18"/>
        <v>-1.3245033112582735E-2</v>
      </c>
      <c r="F51" s="18">
        <f>IF(ISNUMBER(D51), $B64 * E51, "")</f>
        <v>-1324.5033112582735</v>
      </c>
      <c r="G51" s="31">
        <v>15.4</v>
      </c>
      <c r="H51" s="32">
        <f t="shared" si="19"/>
        <v>1.9867549668874218E-2</v>
      </c>
      <c r="I51" s="101">
        <f>IF(ISNUMBER(G51), $B64 * H51, "")</f>
        <v>1986.7549668874219</v>
      </c>
      <c r="J51" s="15">
        <v>15.1</v>
      </c>
      <c r="K51" s="32">
        <f t="shared" si="20"/>
        <v>0</v>
      </c>
      <c r="L51" s="18">
        <f>IF(ISNUMBER(J51), $B64 * K51, "")</f>
        <v>0</v>
      </c>
      <c r="M51" s="31">
        <v>15.3</v>
      </c>
      <c r="N51" s="32">
        <f t="shared" si="21"/>
        <v>1.3245033112582853E-2</v>
      </c>
      <c r="O51" s="18">
        <f>IF(ISNUMBER(M51), $B64 * N51, "")</f>
        <v>1324.5033112582853</v>
      </c>
      <c r="Q51" s="275"/>
      <c r="R51" s="275"/>
      <c r="S51" s="275"/>
    </row>
    <row r="52" spans="1:19" ht="17.25" customHeight="1" thickBot="1">
      <c r="A52" s="125" t="s">
        <v>122</v>
      </c>
      <c r="B52" s="126">
        <v>31.5</v>
      </c>
      <c r="C52" s="77">
        <v>1.9417475699999999E-2</v>
      </c>
      <c r="D52" s="15">
        <v>31.4</v>
      </c>
      <c r="E52" s="32">
        <f t="shared" si="18"/>
        <v>-3.1746031746032197E-3</v>
      </c>
      <c r="F52" s="18">
        <f>IF(ISNUMBER(D52), $B64 * E52, "")</f>
        <v>-317.46031746032196</v>
      </c>
      <c r="G52" s="31">
        <v>32.299999999999997</v>
      </c>
      <c r="H52" s="32">
        <f t="shared" si="19"/>
        <v>2.5396825396825307E-2</v>
      </c>
      <c r="I52" s="101">
        <f>IF(ISNUMBER(G52), $B64 * H52, "")</f>
        <v>2539.6825396825307</v>
      </c>
      <c r="J52" s="15">
        <v>31.7</v>
      </c>
      <c r="K52" s="32">
        <f t="shared" si="20"/>
        <v>6.3492063492063266E-3</v>
      </c>
      <c r="L52" s="18">
        <f>IF(ISNUMBER(J52), $B64 * K52, "")</f>
        <v>634.92063492063266</v>
      </c>
      <c r="M52" s="31">
        <v>32.299999999999997</v>
      </c>
      <c r="N52" s="32">
        <f t="shared" si="21"/>
        <v>2.5396825396825307E-2</v>
      </c>
      <c r="O52" s="18">
        <f>IF(ISNUMBER(M52), $B64 * N52, "")</f>
        <v>2539.6825396825307</v>
      </c>
      <c r="Q52" s="33"/>
      <c r="R52" s="33"/>
    </row>
    <row r="53" spans="1:19" ht="17.25" customHeight="1" thickBot="1">
      <c r="A53" s="130" t="s">
        <v>188</v>
      </c>
      <c r="B53" s="131">
        <v>12</v>
      </c>
      <c r="C53" s="79">
        <v>1.6949152499999998E-2</v>
      </c>
      <c r="D53" s="24">
        <v>12</v>
      </c>
      <c r="E53" s="25">
        <f t="shared" si="18"/>
        <v>0</v>
      </c>
      <c r="F53" s="104">
        <f>IF(ISNUMBER(D53), $B64 * E53, "")</f>
        <v>0</v>
      </c>
      <c r="G53" s="102">
        <v>12.2</v>
      </c>
      <c r="H53" s="25">
        <f t="shared" si="19"/>
        <v>1.6666666666666607E-2</v>
      </c>
      <c r="I53" s="103">
        <f>IF(ISNUMBER(G53), $B64 * H53, "")</f>
        <v>1666.6666666666608</v>
      </c>
      <c r="J53" s="24">
        <v>12</v>
      </c>
      <c r="K53" s="25">
        <f t="shared" si="20"/>
        <v>0</v>
      </c>
      <c r="L53" s="104">
        <f>IF(ISNUMBER(J53), $B64 * K53, "")</f>
        <v>0</v>
      </c>
      <c r="M53" s="102">
        <v>12.2</v>
      </c>
      <c r="N53" s="25">
        <f t="shared" si="21"/>
        <v>1.6666666666666607E-2</v>
      </c>
      <c r="O53" s="104">
        <f>IF(ISNUMBER(M53), $B64 * N53, "")</f>
        <v>1666.6666666666608</v>
      </c>
      <c r="Q53" s="284"/>
      <c r="R53" s="285"/>
      <c r="S53" s="286"/>
    </row>
    <row r="54" spans="1:19" ht="17.25" customHeight="1">
      <c r="A54" s="123" t="s">
        <v>144</v>
      </c>
      <c r="B54" s="124">
        <v>97.3</v>
      </c>
      <c r="C54" s="76">
        <v>1.6718913299999999E-2</v>
      </c>
      <c r="D54" s="13">
        <v>97.4</v>
      </c>
      <c r="E54" s="14">
        <f>IF(ISNUMBER(D54), (D54 - $B54) / $B54, "")</f>
        <v>1.0277492291881657E-3</v>
      </c>
      <c r="F54" s="16">
        <f>IF(ISNUMBER(D54), $B64 * E54, "")</f>
        <v>102.77492291881657</v>
      </c>
      <c r="G54" s="29">
        <v>102</v>
      </c>
      <c r="H54" s="14">
        <f>IF(ISNUMBER(G54), (G54 - $B54) / $B54, "")</f>
        <v>4.8304213771839702E-2</v>
      </c>
      <c r="I54" s="100">
        <f>IF(ISNUMBER(G54), $B64 * H54, "")</f>
        <v>4830.4213771839704</v>
      </c>
      <c r="J54" s="13">
        <v>98.9</v>
      </c>
      <c r="K54" s="14">
        <f>IF(ISNUMBER(J54), (J54 - $B54) / $B54, "")</f>
        <v>1.6443987667009337E-2</v>
      </c>
      <c r="L54" s="16">
        <f>IF(ISNUMBER(J54), $B64 * K54, "")</f>
        <v>1644.3987667009337</v>
      </c>
      <c r="M54" s="29">
        <v>101</v>
      </c>
      <c r="N54" s="14">
        <f>IF(ISNUMBER(M54), (M54 - $B54) / $B54, "")</f>
        <v>3.8026721479958919E-2</v>
      </c>
      <c r="O54" s="16">
        <f>IF(ISNUMBER(M54), $B64 * N54, "")</f>
        <v>3802.6721479958919</v>
      </c>
      <c r="Q54" s="287"/>
      <c r="R54" s="288"/>
      <c r="S54" s="289"/>
    </row>
    <row r="55" spans="1:19" ht="17.25" customHeight="1" thickBot="1">
      <c r="A55" s="125" t="s">
        <v>72</v>
      </c>
      <c r="B55" s="126">
        <v>21.3</v>
      </c>
      <c r="C55" s="77">
        <v>1.42857143E-2</v>
      </c>
      <c r="D55" s="15">
        <v>21.3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21.8</v>
      </c>
      <c r="H55" s="32">
        <f t="shared" ref="H55:H58" si="23">IF(ISNUMBER(G55), (G55 - $B55) / $B55, "")</f>
        <v>2.3474178403755867E-2</v>
      </c>
      <c r="I55" s="101">
        <f>IF(ISNUMBER(G55), $B64 * H55, "")</f>
        <v>2347.4178403755868</v>
      </c>
      <c r="J55" s="15">
        <v>21.3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21.8</v>
      </c>
      <c r="N55" s="32">
        <f t="shared" ref="N55:N58" si="25">IF(ISNUMBER(M55), (M55 - $B55) / $B55, "")</f>
        <v>2.3474178403755867E-2</v>
      </c>
      <c r="O55" s="18">
        <f>IF(ISNUMBER(M55), $B64 * N55, "")</f>
        <v>2347.4178403755868</v>
      </c>
      <c r="Q55" s="290"/>
      <c r="R55" s="291"/>
      <c r="S55" s="292"/>
    </row>
    <row r="56" spans="1:19" ht="17.25" customHeight="1" thickBot="1">
      <c r="A56" s="125" t="s">
        <v>234</v>
      </c>
      <c r="B56" s="126">
        <v>69.2</v>
      </c>
      <c r="C56" s="77">
        <v>1.1695906400000001E-2</v>
      </c>
      <c r="D56" s="15">
        <v>70</v>
      </c>
      <c r="E56" s="32">
        <f t="shared" si="22"/>
        <v>1.1560693641618455E-2</v>
      </c>
      <c r="F56" s="18">
        <f>IF(ISNUMBER(D56), $B64 * E56, "")</f>
        <v>1156.0693641618454</v>
      </c>
      <c r="G56" s="31">
        <v>71.599999999999994</v>
      </c>
      <c r="H56" s="32">
        <f t="shared" si="23"/>
        <v>3.468208092485537E-2</v>
      </c>
      <c r="I56" s="101">
        <f>IF(ISNUMBER(G56), $B64 * H56, "")</f>
        <v>3468.2080924855368</v>
      </c>
      <c r="J56" s="15">
        <v>69.7</v>
      </c>
      <c r="K56" s="32">
        <f t="shared" si="24"/>
        <v>7.2254335260115606E-3</v>
      </c>
      <c r="L56" s="18">
        <f>IF(ISNUMBER(J56), $B64 * K56, "")</f>
        <v>722.54335260115602</v>
      </c>
      <c r="M56" s="31">
        <v>70.900000000000006</v>
      </c>
      <c r="N56" s="32">
        <f t="shared" si="25"/>
        <v>2.4566473988439346E-2</v>
      </c>
      <c r="O56" s="18">
        <f>IF(ISNUMBER(M56), $B64 * N56, "")</f>
        <v>2456.6473988439348</v>
      </c>
      <c r="Q56" s="275"/>
      <c r="R56" s="275"/>
      <c r="S56" s="275"/>
    </row>
    <row r="57" spans="1:19" ht="17.25" customHeight="1" thickBot="1">
      <c r="A57" s="125" t="s">
        <v>216</v>
      </c>
      <c r="B57" s="126">
        <v>9.31</v>
      </c>
      <c r="C57" s="77">
        <v>9.7613882999999999E-3</v>
      </c>
      <c r="D57" s="15">
        <v>9.35</v>
      </c>
      <c r="E57" s="32">
        <f t="shared" si="22"/>
        <v>4.2964554242748811E-3</v>
      </c>
      <c r="F57" s="18">
        <f>IF(ISNUMBER(D57), $B64 * E57, "")</f>
        <v>429.64554242748812</v>
      </c>
      <c r="G57" s="31">
        <v>9.57</v>
      </c>
      <c r="H57" s="32">
        <f t="shared" si="23"/>
        <v>2.7926960257787303E-2</v>
      </c>
      <c r="I57" s="101">
        <f>IF(ISNUMBER(G57), $B64 * H57, "")</f>
        <v>2792.6960257787305</v>
      </c>
      <c r="J57" s="15">
        <v>9.32</v>
      </c>
      <c r="K57" s="32">
        <f t="shared" si="24"/>
        <v>1.0741138560687203E-3</v>
      </c>
      <c r="L57" s="18">
        <f>IF(ISNUMBER(J57), $B64 * K57, "")</f>
        <v>107.41138560687203</v>
      </c>
      <c r="M57" s="31">
        <v>9.51</v>
      </c>
      <c r="N57" s="32">
        <f t="shared" si="25"/>
        <v>2.148227712137479E-2</v>
      </c>
      <c r="O57" s="18">
        <f>IF(ISNUMBER(M57), $B64 * N57, "")</f>
        <v>2148.2277121374791</v>
      </c>
      <c r="Q57" s="270"/>
      <c r="R57" s="270"/>
      <c r="S57" s="270"/>
    </row>
    <row r="58" spans="1:19" ht="17.25" customHeight="1" thickBot="1">
      <c r="A58" s="127" t="s">
        <v>250</v>
      </c>
      <c r="B58" s="128">
        <v>84</v>
      </c>
      <c r="C58" s="78">
        <v>8.4033613000000004E-3</v>
      </c>
      <c r="D58" s="20">
        <v>83.9</v>
      </c>
      <c r="E58" s="21">
        <f t="shared" si="22"/>
        <v>-1.1904761904761227E-3</v>
      </c>
      <c r="F58" s="22">
        <f>IF(ISNUMBER(D58), $B64 * E58, "")</f>
        <v>-119.04761904761227</v>
      </c>
      <c r="G58" s="30">
        <v>86</v>
      </c>
      <c r="H58" s="21">
        <f t="shared" si="23"/>
        <v>2.3809523809523808E-2</v>
      </c>
      <c r="I58" s="105">
        <f>IF(ISNUMBER(G58), $B64 * H58, "")</f>
        <v>2380.9523809523807</v>
      </c>
      <c r="J58" s="20">
        <v>83.9</v>
      </c>
      <c r="K58" s="21">
        <f t="shared" si="24"/>
        <v>-1.1904761904761227E-3</v>
      </c>
      <c r="L58" s="22">
        <f>IF(ISNUMBER(J58), $B64 * K58, "")</f>
        <v>-119.04761904761227</v>
      </c>
      <c r="M58" s="30">
        <v>86.2</v>
      </c>
      <c r="N58" s="21">
        <f t="shared" si="25"/>
        <v>2.6190476190476226E-2</v>
      </c>
      <c r="O58" s="22">
        <f>IF(ISNUMBER(M58), $B64 * N58, "")</f>
        <v>2619.0476190476224</v>
      </c>
      <c r="Q58" s="270"/>
      <c r="R58" s="270"/>
      <c r="S58" s="270"/>
    </row>
    <row r="59" spans="1:19" ht="17.25" customHeight="1" thickBot="1">
      <c r="A59" s="125" t="s">
        <v>208</v>
      </c>
      <c r="B59" s="129">
        <v>12.9</v>
      </c>
      <c r="C59" s="80">
        <v>7.8125E-3</v>
      </c>
      <c r="D59" s="106">
        <v>12.9</v>
      </c>
      <c r="E59" s="107">
        <f>IF(ISNUMBER(D59), (D59 - $B59) / $B59, "")</f>
        <v>0</v>
      </c>
      <c r="F59" s="108">
        <f>IF(ISNUMBER(D59), $B64 * E59, "")</f>
        <v>0</v>
      </c>
      <c r="G59" s="109">
        <v>13.1</v>
      </c>
      <c r="H59" s="107">
        <f>IF(ISNUMBER(G59), (G59 - $B59) / $B59, "")</f>
        <v>1.5503875968992192E-2</v>
      </c>
      <c r="I59" s="110">
        <f>IF(ISNUMBER(G59), $B64 * H59, "")</f>
        <v>1550.3875968992193</v>
      </c>
      <c r="J59" s="106">
        <v>12.8</v>
      </c>
      <c r="K59" s="107">
        <f>IF(ISNUMBER(J59), (J59 - $B59) / $B59, "")</f>
        <v>-7.7519379844960962E-3</v>
      </c>
      <c r="L59" s="108">
        <f>IF(ISNUMBER(J59), $B64 * K59, "")</f>
        <v>-775.19379844960963</v>
      </c>
      <c r="M59" s="109">
        <v>13</v>
      </c>
      <c r="N59" s="107">
        <f>IF(ISNUMBER(M59), (M59 - $B59) / $B59, "")</f>
        <v>7.7519379844960962E-3</v>
      </c>
      <c r="O59" s="108">
        <f>IF(ISNUMBER(M59), $B64 * N59, "")</f>
        <v>775.19379844960963</v>
      </c>
      <c r="Q59" s="275"/>
      <c r="R59" s="275"/>
      <c r="S59" s="275"/>
    </row>
    <row r="60" spans="1:19" ht="17.25" customHeight="1" thickBot="1">
      <c r="A60" s="125" t="s">
        <v>204</v>
      </c>
      <c r="B60" s="126">
        <v>14.6</v>
      </c>
      <c r="C60" s="77">
        <v>6.8965516999999997E-3</v>
      </c>
      <c r="D60" s="15">
        <v>14.5</v>
      </c>
      <c r="E60" s="32">
        <f t="shared" ref="E60:E63" si="26">IF(ISNUMBER(D60), (D60 - $B60) / $B60, "")</f>
        <v>-6.8493150684931269E-3</v>
      </c>
      <c r="F60" s="18">
        <f>IF(ISNUMBER(D60), $B64 * E60, "")</f>
        <v>-684.93150684931265</v>
      </c>
      <c r="G60" s="31">
        <v>14.8</v>
      </c>
      <c r="H60" s="32">
        <f t="shared" ref="H60:H63" si="27">IF(ISNUMBER(G60), (G60 - $B60) / $B60, "")</f>
        <v>1.3698630136986375E-2</v>
      </c>
      <c r="I60" s="101">
        <f>IF(ISNUMBER(G60), $B64 * H60, "")</f>
        <v>1369.8630136986376</v>
      </c>
      <c r="J60" s="15">
        <v>14.5</v>
      </c>
      <c r="K60" s="32">
        <f t="shared" ref="K60:K63" si="28">IF(ISNUMBER(J60), (J60 - $B60) / $B60, "")</f>
        <v>-6.8493150684931269E-3</v>
      </c>
      <c r="L60" s="18">
        <f>IF(ISNUMBER(J60), $B64 * K60, "")</f>
        <v>-684.93150684931265</v>
      </c>
      <c r="M60" s="31">
        <v>14.8</v>
      </c>
      <c r="N60" s="32">
        <f t="shared" ref="N60:N63" si="29">IF(ISNUMBER(M60), (M60 - $B60) / $B60, "")</f>
        <v>1.3698630136986375E-2</v>
      </c>
      <c r="O60" s="18">
        <f>IF(ISNUMBER(M60), $B64 * N60, "")</f>
        <v>1369.8630136986376</v>
      </c>
      <c r="Q60" s="275"/>
      <c r="R60" s="275"/>
      <c r="S60" s="275"/>
    </row>
    <row r="61" spans="1:19" ht="17.25" customHeight="1" thickBot="1">
      <c r="A61" s="125" t="s">
        <v>240</v>
      </c>
      <c r="B61" s="126">
        <v>56.4</v>
      </c>
      <c r="C61" s="77">
        <v>1.7761989E-3</v>
      </c>
      <c r="D61" s="15">
        <v>56.4</v>
      </c>
      <c r="E61" s="32">
        <f t="shared" si="26"/>
        <v>0</v>
      </c>
      <c r="F61" s="18">
        <f>IF(ISNUMBER(D61), $B64 * E61, "")</f>
        <v>0</v>
      </c>
      <c r="G61" s="31">
        <v>58.2</v>
      </c>
      <c r="H61" s="32">
        <f t="shared" si="27"/>
        <v>3.191489361702135E-2</v>
      </c>
      <c r="I61" s="101">
        <f>IF(ISNUMBER(G61), $B64 * H61, "")</f>
        <v>3191.4893617021348</v>
      </c>
      <c r="J61" s="15">
        <v>57.3</v>
      </c>
      <c r="K61" s="32">
        <f t="shared" si="28"/>
        <v>1.5957446808510613E-2</v>
      </c>
      <c r="L61" s="18">
        <f>IF(ISNUMBER(J61), $B64 * K61, "")</f>
        <v>1595.7446808510613</v>
      </c>
      <c r="M61" s="31">
        <v>58.5</v>
      </c>
      <c r="N61" s="32">
        <f t="shared" si="29"/>
        <v>3.7234042553191515E-2</v>
      </c>
      <c r="O61" s="18">
        <f>IF(ISNUMBER(M61), $B64 * N61, "")</f>
        <v>3723.4042553191516</v>
      </c>
      <c r="Q61" s="275"/>
      <c r="R61" s="275"/>
      <c r="S61" s="275"/>
    </row>
    <row r="62" spans="1:19" ht="17.25" customHeight="1">
      <c r="A62" s="125" t="s">
        <v>178</v>
      </c>
      <c r="B62" s="126">
        <v>15.4</v>
      </c>
      <c r="C62" s="77">
        <v>0</v>
      </c>
      <c r="D62" s="15">
        <v>15.4</v>
      </c>
      <c r="E62" s="32">
        <f t="shared" si="26"/>
        <v>0</v>
      </c>
      <c r="F62" s="18">
        <f>IF(ISNUMBER(D62), $B64 * E62, "")</f>
        <v>0</v>
      </c>
      <c r="G62" s="31">
        <v>15.9</v>
      </c>
      <c r="H62" s="32">
        <f t="shared" si="27"/>
        <v>3.2467532467532464E-2</v>
      </c>
      <c r="I62" s="101">
        <f>IF(ISNUMBER(G62), $B64 * H62, "")</f>
        <v>3246.7532467532465</v>
      </c>
      <c r="J62" s="15">
        <v>15.5</v>
      </c>
      <c r="K62" s="32">
        <f t="shared" si="28"/>
        <v>6.4935064935064705E-3</v>
      </c>
      <c r="L62" s="18">
        <f>IF(ISNUMBER(J62), $B64 * K62, "")</f>
        <v>649.35064935064702</v>
      </c>
      <c r="M62" s="31">
        <v>15.8</v>
      </c>
      <c r="N62" s="32">
        <f t="shared" si="29"/>
        <v>2.5974025974025997E-2</v>
      </c>
      <c r="O62" s="18">
        <f>IF(ISNUMBER(M62), $B64 * N62, "")</f>
        <v>2597.4025974025994</v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-1.1093315635897776E-3</v>
      </c>
      <c r="F64" s="28">
        <f>SUM(F44:F63)</f>
        <v>-2107.7299708205774</v>
      </c>
      <c r="G64" s="26" t="s">
        <v>271</v>
      </c>
      <c r="H64" s="27">
        <f>IF(COUNT(H44:H63), SUM(H44:H63) / COUNT(H44:H63), 0)</f>
        <v>2.3666454474817637E-2</v>
      </c>
      <c r="I64" s="28">
        <f>SUM(I44:I63)</f>
        <v>44966.263502153517</v>
      </c>
      <c r="J64" s="26" t="s">
        <v>271</v>
      </c>
      <c r="K64" s="27">
        <f>IF(COUNT(K44:K63), SUM(K44:K63) / COUNT(K44:K63), 0)</f>
        <v>5.0667568118237564E-4</v>
      </c>
      <c r="L64" s="28">
        <f>SUM(L44:L63)</f>
        <v>962.68379424651312</v>
      </c>
      <c r="M64" s="26" t="s">
        <v>271</v>
      </c>
      <c r="N64" s="27">
        <f>IF(COUNT(N44:N63), SUM(N44:N63) / COUNT(N44:N63), 0)</f>
        <v>2.1405660469936909E-2</v>
      </c>
      <c r="O64" s="28">
        <f>SUM(O44:O63)</f>
        <v>40670.754892880141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41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2021-09-22(수) 오전 00:00</v>
      </c>
      <c r="C69" s="313"/>
      <c r="D69" s="272" t="str">
        <f>TEXT($G$1, "[$-ko-KR]yyyy-mm-dd(ddd) ") &amp; "오후 14:00"</f>
        <v>2021-09-22(수) 오후 14:00</v>
      </c>
      <c r="E69" s="273"/>
      <c r="F69" s="274"/>
      <c r="G69" s="272" t="str">
        <f>TEXT($G$1, "[$-ko-KR]yyyy-mm-dd(ddd) ") &amp; "오후 19:00"</f>
        <v>2021-09-22(수) 오후 19:00</v>
      </c>
      <c r="H69" s="273"/>
      <c r="I69" s="274"/>
      <c r="J69" s="272" t="str">
        <f>TEXT($G$1, "[$-ko-KR]yyyy-mm-dd(ddd) ") &amp; "오후 21:00"</f>
        <v>2021-09-22(수) 오후 21:00</v>
      </c>
      <c r="K69" s="273"/>
      <c r="L69" s="274"/>
      <c r="M69" s="272" t="str">
        <f>TEXT($G$1+1, "[$-ko-KR]yyyy-mm-dd(ddd) ") &amp; "오전 00:00"</f>
        <v>2021-09-23(목)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2" t="s">
        <v>58</v>
      </c>
      <c r="H70" s="243" t="s">
        <v>268</v>
      </c>
      <c r="I70" s="24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214</v>
      </c>
      <c r="B71" s="124">
        <v>892</v>
      </c>
      <c r="C71" s="76">
        <v>0.1012345679</v>
      </c>
      <c r="D71" s="13">
        <v>891</v>
      </c>
      <c r="E71" s="14">
        <f>IF(ISNUMBER(D71), (D71 - $B71) / $B71, "")</f>
        <v>-1.1210762331838565E-3</v>
      </c>
      <c r="F71" s="16">
        <f>IF(ISNUMBER(D71), $B91 * E71, "")</f>
        <v>-112.10762331838565</v>
      </c>
      <c r="G71" s="29">
        <v>930</v>
      </c>
      <c r="H71" s="14">
        <f>IF(ISNUMBER(G71), (G71 - $B71) / $B71, "")</f>
        <v>4.2600896860986545E-2</v>
      </c>
      <c r="I71" s="100">
        <f>IF(ISNUMBER(G71), $B91 * H71, "")</f>
        <v>4260.089686098655</v>
      </c>
      <c r="J71" s="13">
        <v>895</v>
      </c>
      <c r="K71" s="14">
        <f>IF(ISNUMBER(J71), (J71 - $B71) / $B71, "")</f>
        <v>3.3632286995515697E-3</v>
      </c>
      <c r="L71" s="16">
        <f>IF(ISNUMBER(J71), $B91 * K71, "")</f>
        <v>336.32286995515699</v>
      </c>
      <c r="M71" s="29">
        <v>908</v>
      </c>
      <c r="N71" s="14">
        <f>IF(ISNUMBER(M71), (M71 - $B71) / $B71, "")</f>
        <v>1.7937219730941704E-2</v>
      </c>
      <c r="O71" s="16">
        <f>IF(ISNUMBER(M71), $B91 * N71, "")</f>
        <v>1793.7219730941704</v>
      </c>
      <c r="Q71" s="270"/>
      <c r="R71" s="270"/>
      <c r="S71" s="270"/>
    </row>
    <row r="72" spans="1:19" ht="17.25" thickBot="1">
      <c r="A72" s="125" t="s">
        <v>54</v>
      </c>
      <c r="B72" s="126">
        <v>409</v>
      </c>
      <c r="C72" s="77">
        <v>7.6315789499999995E-2</v>
      </c>
      <c r="D72" s="15">
        <v>408</v>
      </c>
      <c r="E72" s="32">
        <f t="shared" ref="E72:E75" si="30">IF(ISNUMBER(D72), (D72 - $B72) / $B72, "")</f>
        <v>-2.4449877750611247E-3</v>
      </c>
      <c r="F72" s="18">
        <f>IF(ISNUMBER(D72), $B91 * E72, "")</f>
        <v>-244.49877750611248</v>
      </c>
      <c r="G72" s="31">
        <v>409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401</v>
      </c>
      <c r="K72" s="32">
        <f t="shared" ref="K72:K75" si="32">IF(ISNUMBER(J72), (J72 - $B72) / $B72, "")</f>
        <v>-1.9559902200488997E-2</v>
      </c>
      <c r="L72" s="18">
        <f>IF(ISNUMBER(J72), $B91 * K72, "")</f>
        <v>-1955.9902200488998</v>
      </c>
      <c r="M72" s="31">
        <v>411</v>
      </c>
      <c r="N72" s="32">
        <f t="shared" ref="N72:N75" si="33">IF(ISNUMBER(M72), (M72 - $B72) / $B72, "")</f>
        <v>4.8899755501222494E-3</v>
      </c>
      <c r="O72" s="18">
        <f>IF(ISNUMBER(M72), $B91 * N72, "")</f>
        <v>488.99755501222495</v>
      </c>
      <c r="Q72" s="270"/>
      <c r="R72" s="270"/>
      <c r="S72" s="270"/>
    </row>
    <row r="73" spans="1:19" ht="17.25" thickBot="1">
      <c r="A73" s="125" t="s">
        <v>114</v>
      </c>
      <c r="B73" s="126">
        <v>783</v>
      </c>
      <c r="C73" s="77">
        <v>4.8192771099999997E-2</v>
      </c>
      <c r="D73" s="15">
        <v>783</v>
      </c>
      <c r="E73" s="32">
        <f t="shared" si="30"/>
        <v>0</v>
      </c>
      <c r="F73" s="18">
        <f>IF(ISNUMBER(D73), $B91 * E73, "")</f>
        <v>0</v>
      </c>
      <c r="G73" s="31">
        <v>809</v>
      </c>
      <c r="H73" s="32">
        <f t="shared" si="31"/>
        <v>3.3205619412515965E-2</v>
      </c>
      <c r="I73" s="101">
        <f>IF(ISNUMBER(G73), $B91 * H73, "")</f>
        <v>3320.5619412515966</v>
      </c>
      <c r="J73" s="15">
        <v>779</v>
      </c>
      <c r="K73" s="32">
        <f t="shared" si="32"/>
        <v>-5.108556832694764E-3</v>
      </c>
      <c r="L73" s="18">
        <f>IF(ISNUMBER(J73), $B91 * K73, "")</f>
        <v>-510.8556832694764</v>
      </c>
      <c r="M73" s="31">
        <v>796</v>
      </c>
      <c r="N73" s="32">
        <f t="shared" si="33"/>
        <v>1.6602809706257982E-2</v>
      </c>
      <c r="O73" s="18">
        <f>IF(ISNUMBER(M73), $B91 * N73, "")</f>
        <v>1660.2809706257983</v>
      </c>
      <c r="Q73" s="275"/>
      <c r="R73" s="275"/>
      <c r="S73" s="275"/>
    </row>
    <row r="74" spans="1:19" ht="17.25" thickBot="1">
      <c r="A74" s="125" t="s">
        <v>220</v>
      </c>
      <c r="B74" s="126">
        <v>198</v>
      </c>
      <c r="C74" s="77">
        <v>4.7619047599999999E-2</v>
      </c>
      <c r="D74" s="15">
        <v>199</v>
      </c>
      <c r="E74" s="32">
        <f t="shared" si="30"/>
        <v>5.0505050505050509E-3</v>
      </c>
      <c r="F74" s="18">
        <f>IF(ISNUMBER(D74), $B91 * E74, "")</f>
        <v>505.05050505050508</v>
      </c>
      <c r="G74" s="31">
        <v>205</v>
      </c>
      <c r="H74" s="32">
        <f t="shared" si="31"/>
        <v>3.5353535353535352E-2</v>
      </c>
      <c r="I74" s="101">
        <f>IF(ISNUMBER(G74), $B91 * H74, "")</f>
        <v>3535.3535353535353</v>
      </c>
      <c r="J74" s="15">
        <v>206</v>
      </c>
      <c r="K74" s="32">
        <f t="shared" si="32"/>
        <v>4.0404040404040407E-2</v>
      </c>
      <c r="L74" s="18">
        <f>IF(ISNUMBER(J74), $B91 * K74, "")</f>
        <v>4040.4040404040406</v>
      </c>
      <c r="M74" s="31">
        <v>203</v>
      </c>
      <c r="N74" s="32">
        <f t="shared" si="33"/>
        <v>2.5252525252525252E-2</v>
      </c>
      <c r="O74" s="18">
        <f>IF(ISNUMBER(M74), $B91 * N74, "")</f>
        <v>2525.2525252525252</v>
      </c>
      <c r="Q74" s="275"/>
      <c r="R74" s="275"/>
      <c r="S74" s="275"/>
    </row>
    <row r="75" spans="1:19" ht="17.25" thickBot="1">
      <c r="A75" s="127" t="s">
        <v>118</v>
      </c>
      <c r="B75" s="128">
        <v>179</v>
      </c>
      <c r="C75" s="78">
        <v>4.6783625699999998E-2</v>
      </c>
      <c r="D75" s="20">
        <v>180</v>
      </c>
      <c r="E75" s="21">
        <f t="shared" si="30"/>
        <v>5.5865921787709499E-3</v>
      </c>
      <c r="F75" s="22">
        <f>IF(ISNUMBER(D75), $B91 * E75, "")</f>
        <v>558.65921787709499</v>
      </c>
      <c r="G75" s="30">
        <v>184</v>
      </c>
      <c r="H75" s="21">
        <f t="shared" si="31"/>
        <v>2.7932960893854747E-2</v>
      </c>
      <c r="I75" s="105">
        <f>IF(ISNUMBER(G75), $B91 * H75, "")</f>
        <v>2793.2960893854747</v>
      </c>
      <c r="J75" s="20">
        <v>182</v>
      </c>
      <c r="K75" s="21">
        <f t="shared" si="32"/>
        <v>1.6759776536312849E-2</v>
      </c>
      <c r="L75" s="22">
        <f>IF(ISNUMBER(J75), $B91 * K75, "")</f>
        <v>1675.977653631285</v>
      </c>
      <c r="M75" s="30">
        <v>186</v>
      </c>
      <c r="N75" s="21">
        <f t="shared" si="33"/>
        <v>3.9106145251396648E-2</v>
      </c>
      <c r="O75" s="22">
        <f>IF(ISNUMBER(M75), $B91 * N75, "")</f>
        <v>3910.6145251396647</v>
      </c>
      <c r="Q75" s="275"/>
      <c r="R75" s="275"/>
      <c r="S75" s="275"/>
    </row>
    <row r="76" spans="1:19" ht="17.25" thickBot="1">
      <c r="A76" s="125" t="s">
        <v>124</v>
      </c>
      <c r="B76" s="129">
        <v>494</v>
      </c>
      <c r="C76" s="80">
        <v>0.04</v>
      </c>
      <c r="D76" s="106">
        <v>493</v>
      </c>
      <c r="E76" s="107">
        <f>IF(ISNUMBER(D76), (D76 - $B76) / $B76, "")</f>
        <v>-2.0242914979757085E-3</v>
      </c>
      <c r="F76" s="108">
        <f>IF(ISNUMBER(D76), $B91 * E76, "")</f>
        <v>-202.42914979757086</v>
      </c>
      <c r="G76" s="109">
        <v>507</v>
      </c>
      <c r="H76" s="107">
        <f>IF(ISNUMBER(G76), (G76 - $B76) / $B76, "")</f>
        <v>2.6315789473684209E-2</v>
      </c>
      <c r="I76" s="110">
        <f>IF(ISNUMBER(G76), $B91 * H76, "")</f>
        <v>2631.5789473684208</v>
      </c>
      <c r="J76" s="106">
        <v>493</v>
      </c>
      <c r="K76" s="107">
        <f>IF(ISNUMBER(J76), (J76 - $B76) / $B76, "")</f>
        <v>-2.0242914979757085E-3</v>
      </c>
      <c r="L76" s="108">
        <f>IF(ISNUMBER(J76), $B91 * K76, "")</f>
        <v>-202.42914979757086</v>
      </c>
      <c r="M76" s="109">
        <v>505</v>
      </c>
      <c r="N76" s="107">
        <f>IF(ISNUMBER(M76), (M76 - $B76) / $B76, "")</f>
        <v>2.2267206477732792E-2</v>
      </c>
      <c r="O76" s="108">
        <f>IF(ISNUMBER(M76), $B91 * N76, "")</f>
        <v>2226.7206477732793</v>
      </c>
      <c r="Q76" s="275"/>
      <c r="R76" s="275"/>
      <c r="S76" s="275"/>
    </row>
    <row r="77" spans="1:19" ht="17.25" thickBot="1">
      <c r="A77" s="125" t="s">
        <v>61</v>
      </c>
      <c r="B77" s="126">
        <v>793</v>
      </c>
      <c r="C77" s="77">
        <v>3.7958115200000003E-2</v>
      </c>
      <c r="D77" s="15">
        <v>796</v>
      </c>
      <c r="E77" s="32">
        <f t="shared" ref="E77:E80" si="34">IF(ISNUMBER(D77), (D77 - $B77) / $B77, "")</f>
        <v>3.7831021437578815E-3</v>
      </c>
      <c r="F77" s="18">
        <f>IF(ISNUMBER(D77), $B91 * E77, "")</f>
        <v>378.31021437578812</v>
      </c>
      <c r="G77" s="31">
        <v>827</v>
      </c>
      <c r="H77" s="32">
        <f t="shared" ref="H77:H80" si="35">IF(ISNUMBER(G77), (G77 - $B77) / $B77, "")</f>
        <v>4.2875157629255992E-2</v>
      </c>
      <c r="I77" s="101">
        <f>IF(ISNUMBER(G77), $B91 * H77, "")</f>
        <v>4287.5157629255991</v>
      </c>
      <c r="J77" s="15">
        <v>802</v>
      </c>
      <c r="K77" s="32">
        <f t="shared" ref="K77:K80" si="36">IF(ISNUMBER(J77), (J77 - $B77) / $B77, "")</f>
        <v>1.1349306431273645E-2</v>
      </c>
      <c r="L77" s="18">
        <f>IF(ISNUMBER(J77), $B91 * K77, "")</f>
        <v>1134.9306431273644</v>
      </c>
      <c r="M77" s="31">
        <v>831</v>
      </c>
      <c r="N77" s="32">
        <f t="shared" ref="N77:N80" si="37">IF(ISNUMBER(M77), (M77 - $B77) / $B77, "")</f>
        <v>4.7919293820933163E-2</v>
      </c>
      <c r="O77" s="18">
        <f>IF(ISNUMBER(M77), $B91 * N77, "")</f>
        <v>4791.9293820933162</v>
      </c>
      <c r="Q77" s="275"/>
      <c r="R77" s="275"/>
      <c r="S77" s="275"/>
    </row>
    <row r="78" spans="1:19" ht="17.25" thickBot="1">
      <c r="A78" s="125" t="s">
        <v>128</v>
      </c>
      <c r="B78" s="126">
        <v>112</v>
      </c>
      <c r="C78" s="77">
        <v>3.7037037000000002E-2</v>
      </c>
      <c r="D78" s="15">
        <v>112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2.6785714285714284E-2</v>
      </c>
      <c r="I78" s="101">
        <f>IF(ISNUMBER(G78), $B91 * H78, "")</f>
        <v>2678.5714285714284</v>
      </c>
      <c r="J78" s="15">
        <v>112</v>
      </c>
      <c r="K78" s="32">
        <f t="shared" si="36"/>
        <v>0</v>
      </c>
      <c r="L78" s="18">
        <f>IF(ISNUMBER(J78), $B91 * K78, "")</f>
        <v>0</v>
      </c>
      <c r="M78" s="31">
        <v>114</v>
      </c>
      <c r="N78" s="32">
        <f t="shared" si="37"/>
        <v>1.7857142857142856E-2</v>
      </c>
      <c r="O78" s="18">
        <f>IF(ISNUMBER(M78), $B91 * N78, "")</f>
        <v>1785.7142857142856</v>
      </c>
      <c r="Q78" s="275"/>
      <c r="R78" s="275"/>
      <c r="S78" s="275"/>
    </row>
    <row r="79" spans="1:19" ht="17.25" thickBot="1">
      <c r="A79" s="125" t="s">
        <v>254</v>
      </c>
      <c r="B79" s="126">
        <v>352</v>
      </c>
      <c r="C79" s="77">
        <v>3.2258064500000003E-2</v>
      </c>
      <c r="D79" s="15">
        <v>351</v>
      </c>
      <c r="E79" s="32">
        <f t="shared" si="34"/>
        <v>-2.840909090909091E-3</v>
      </c>
      <c r="F79" s="18">
        <f>IF(ISNUMBER(D79), $B91 * E79, "")</f>
        <v>-284.09090909090912</v>
      </c>
      <c r="G79" s="31">
        <v>357</v>
      </c>
      <c r="H79" s="32">
        <f t="shared" si="35"/>
        <v>1.4204545454545454E-2</v>
      </c>
      <c r="I79" s="101">
        <f>IF(ISNUMBER(G79), $B91 * H79, "")</f>
        <v>1420.4545454545455</v>
      </c>
      <c r="J79" s="15">
        <v>347</v>
      </c>
      <c r="K79" s="32">
        <f t="shared" si="36"/>
        <v>-1.4204545454545454E-2</v>
      </c>
      <c r="L79" s="18">
        <f>IF(ISNUMBER(J79), $B91 * K79, "")</f>
        <v>-1420.4545454545455</v>
      </c>
      <c r="M79" s="31">
        <v>353</v>
      </c>
      <c r="N79" s="32">
        <f t="shared" si="37"/>
        <v>2.840909090909091E-3</v>
      </c>
      <c r="O79" s="18">
        <f>IF(ISNUMBER(M79), $B91 * N79, "")</f>
        <v>284.09090909090912</v>
      </c>
      <c r="Q79" s="33"/>
      <c r="R79" s="33"/>
    </row>
    <row r="80" spans="1:19" ht="17.25" thickBot="1">
      <c r="A80" s="130" t="s">
        <v>230</v>
      </c>
      <c r="B80" s="131">
        <v>257</v>
      </c>
      <c r="C80" s="79">
        <v>3.2128514099999998E-2</v>
      </c>
      <c r="D80" s="24">
        <v>255</v>
      </c>
      <c r="E80" s="25">
        <f t="shared" si="34"/>
        <v>-7.7821011673151752E-3</v>
      </c>
      <c r="F80" s="104">
        <f>IF(ISNUMBER(D80), $B91 * E80, "")</f>
        <v>-778.21011673151747</v>
      </c>
      <c r="G80" s="102">
        <v>266</v>
      </c>
      <c r="H80" s="25">
        <f t="shared" si="35"/>
        <v>3.5019455252918288E-2</v>
      </c>
      <c r="I80" s="103">
        <f>IF(ISNUMBER(G80), $B91 * H80, "")</f>
        <v>3501.9455252918287</v>
      </c>
      <c r="J80" s="24">
        <v>261</v>
      </c>
      <c r="K80" s="25">
        <f t="shared" si="36"/>
        <v>1.556420233463035E-2</v>
      </c>
      <c r="L80" s="104">
        <f>IF(ISNUMBER(J80), $B91 * K80, "")</f>
        <v>1556.4202334630349</v>
      </c>
      <c r="M80" s="102">
        <v>268</v>
      </c>
      <c r="N80" s="25">
        <f t="shared" si="37"/>
        <v>4.2801556420233464E-2</v>
      </c>
      <c r="O80" s="104">
        <f>IF(ISNUMBER(M80), $B91 * N80, "")</f>
        <v>4280.1556420233464</v>
      </c>
      <c r="Q80" s="284"/>
      <c r="R80" s="285"/>
      <c r="S80" s="286"/>
    </row>
    <row r="81" spans="1:19">
      <c r="A81" s="123" t="s">
        <v>194</v>
      </c>
      <c r="B81" s="124">
        <v>107</v>
      </c>
      <c r="C81" s="76">
        <v>2.88461538E-2</v>
      </c>
      <c r="D81" s="13">
        <v>105</v>
      </c>
      <c r="E81" s="14">
        <f>IF(ISNUMBER(D81), (D81 - $B81) / $B81, "")</f>
        <v>-1.8691588785046728E-2</v>
      </c>
      <c r="F81" s="16">
        <f>IF(ISNUMBER(D81), $B91 * E81, "")</f>
        <v>-1869.1588785046727</v>
      </c>
      <c r="G81" s="29">
        <v>108</v>
      </c>
      <c r="H81" s="14">
        <f>IF(ISNUMBER(G81), (G81 - $B81) / $B81, "")</f>
        <v>9.3457943925233638E-3</v>
      </c>
      <c r="I81" s="100">
        <f>IF(ISNUMBER(G81), $B91 * H81, "")</f>
        <v>934.57943925233633</v>
      </c>
      <c r="J81" s="13">
        <v>105</v>
      </c>
      <c r="K81" s="14">
        <f>IF(ISNUMBER(J81), (J81 - $B81) / $B81, "")</f>
        <v>-1.8691588785046728E-2</v>
      </c>
      <c r="L81" s="16">
        <f>IF(ISNUMBER(J81), $B91 * K81, "")</f>
        <v>-1869.1588785046727</v>
      </c>
      <c r="M81" s="29">
        <v>107</v>
      </c>
      <c r="N81" s="14">
        <f>IF(ISNUMBER(M81), (M81 - $B81) / $B81, "")</f>
        <v>0</v>
      </c>
      <c r="O81" s="16">
        <f>IF(ISNUMBER(M81), $B91 * N81, "")</f>
        <v>0</v>
      </c>
      <c r="Q81" s="287"/>
      <c r="R81" s="288"/>
      <c r="S81" s="289"/>
    </row>
    <row r="82" spans="1:19" ht="17.25" thickBot="1">
      <c r="A82" s="125" t="s">
        <v>80</v>
      </c>
      <c r="B82" s="126">
        <v>777</v>
      </c>
      <c r="C82" s="77">
        <v>2.77777778E-2</v>
      </c>
      <c r="D82" s="15">
        <v>777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797</v>
      </c>
      <c r="H82" s="32">
        <f t="shared" ref="H82:H85" si="39">IF(ISNUMBER(G82), (G82 - $B82) / $B82, "")</f>
        <v>2.5740025740025738E-2</v>
      </c>
      <c r="I82" s="101">
        <f>IF(ISNUMBER(G82), $B91 * H82, "")</f>
        <v>2574.002574002574</v>
      </c>
      <c r="J82" s="15">
        <v>785</v>
      </c>
      <c r="K82" s="32">
        <f t="shared" ref="K82:K85" si="40">IF(ISNUMBER(J82), (J82 - $B82) / $B82, "")</f>
        <v>1.0296010296010296E-2</v>
      </c>
      <c r="L82" s="18">
        <f>IF(ISNUMBER(J82), $B91 * K82, "")</f>
        <v>1029.6010296010295</v>
      </c>
      <c r="M82" s="31">
        <v>800</v>
      </c>
      <c r="N82" s="32">
        <f t="shared" ref="N82:N85" si="41">IF(ISNUMBER(M82), (M82 - $B82) / $B82, "")</f>
        <v>2.9601029601029602E-2</v>
      </c>
      <c r="O82" s="18">
        <f>IF(ISNUMBER(M82), $B91 * N82, "")</f>
        <v>2960.1029601029604</v>
      </c>
      <c r="Q82" s="290"/>
      <c r="R82" s="291"/>
      <c r="S82" s="292"/>
    </row>
    <row r="83" spans="1:19" ht="17.25" thickBot="1">
      <c r="A83" s="125" t="s">
        <v>200</v>
      </c>
      <c r="B83" s="126">
        <v>168</v>
      </c>
      <c r="C83" s="77">
        <v>2.4390243900000001E-2</v>
      </c>
      <c r="D83" s="15">
        <v>168</v>
      </c>
      <c r="E83" s="32">
        <f t="shared" si="38"/>
        <v>0</v>
      </c>
      <c r="F83" s="18">
        <f>IF(ISNUMBER(D83), $B91 * E83, "")</f>
        <v>0</v>
      </c>
      <c r="G83" s="31">
        <v>171</v>
      </c>
      <c r="H83" s="32">
        <f t="shared" si="39"/>
        <v>1.7857142857142856E-2</v>
      </c>
      <c r="I83" s="101">
        <f>IF(ISNUMBER(G83), $B91 * H83, "")</f>
        <v>1785.7142857142856</v>
      </c>
      <c r="J83" s="15">
        <v>172</v>
      </c>
      <c r="K83" s="32">
        <f t="shared" si="40"/>
        <v>2.3809523809523808E-2</v>
      </c>
      <c r="L83" s="18">
        <f>IF(ISNUMBER(J83), $B91 * K83, "")</f>
        <v>2380.9523809523807</v>
      </c>
      <c r="M83" s="31">
        <v>174</v>
      </c>
      <c r="N83" s="32">
        <f t="shared" si="41"/>
        <v>3.5714285714285712E-2</v>
      </c>
      <c r="O83" s="18">
        <f>IF(ISNUMBER(M83), $B91 * N83, "")</f>
        <v>3571.4285714285711</v>
      </c>
      <c r="Q83" s="275"/>
      <c r="R83" s="275"/>
      <c r="S83" s="275"/>
    </row>
    <row r="84" spans="1:19" ht="17.25" thickBot="1">
      <c r="A84" s="125" t="s">
        <v>86</v>
      </c>
      <c r="B84" s="126">
        <v>323</v>
      </c>
      <c r="C84" s="77">
        <v>2.2151898699999999E-2</v>
      </c>
      <c r="D84" s="15">
        <v>323</v>
      </c>
      <c r="E84" s="32">
        <f t="shared" si="38"/>
        <v>0</v>
      </c>
      <c r="F84" s="18">
        <f>IF(ISNUMBER(D84), $B91 * E84, "")</f>
        <v>0</v>
      </c>
      <c r="G84" s="31">
        <v>342</v>
      </c>
      <c r="H84" s="32">
        <f t="shared" si="39"/>
        <v>5.8823529411764705E-2</v>
      </c>
      <c r="I84" s="101">
        <f>IF(ISNUMBER(G84), $B91 * H84, "")</f>
        <v>5882.3529411764703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343</v>
      </c>
      <c r="N84" s="32">
        <f t="shared" si="41"/>
        <v>6.1919504643962849E-2</v>
      </c>
      <c r="O84" s="18">
        <f>IF(ISNUMBER(M84), $B91 * N84, "")</f>
        <v>6191.9504643962846</v>
      </c>
      <c r="Q84" s="270"/>
      <c r="R84" s="270"/>
      <c r="S84" s="270"/>
    </row>
    <row r="85" spans="1:19" ht="17.25" thickBot="1">
      <c r="A85" s="127" t="s">
        <v>102</v>
      </c>
      <c r="B85" s="128">
        <v>994</v>
      </c>
      <c r="C85" s="78">
        <v>2.15827338E-2</v>
      </c>
      <c r="D85" s="20">
        <v>995</v>
      </c>
      <c r="E85" s="21">
        <f t="shared" si="38"/>
        <v>1.006036217303823E-3</v>
      </c>
      <c r="F85" s="22">
        <f>IF(ISNUMBER(D85), $B91 * E85, "")</f>
        <v>100.6036217303823</v>
      </c>
      <c r="G85" s="30">
        <v>1015</v>
      </c>
      <c r="H85" s="21">
        <f t="shared" si="39"/>
        <v>2.1126760563380281E-2</v>
      </c>
      <c r="I85" s="105">
        <f>IF(ISNUMBER(G85), $B91 * H85, "")</f>
        <v>2112.676056338028</v>
      </c>
      <c r="J85" s="20">
        <v>1010</v>
      </c>
      <c r="K85" s="21">
        <f t="shared" si="40"/>
        <v>1.6096579476861168E-2</v>
      </c>
      <c r="L85" s="22">
        <f>IF(ISNUMBER(J85), $B91 * K85, "")</f>
        <v>1609.6579476861168</v>
      </c>
      <c r="M85" s="30">
        <v>1030</v>
      </c>
      <c r="N85" s="21">
        <f t="shared" si="41"/>
        <v>3.6217303822937627E-2</v>
      </c>
      <c r="O85" s="22">
        <f>IF(ISNUMBER(M85), $B91 * N85, "")</f>
        <v>3621.7303822937629</v>
      </c>
      <c r="Q85" s="270"/>
      <c r="R85" s="270"/>
      <c r="S85" s="270"/>
    </row>
    <row r="86" spans="1:19" ht="17.25" thickBot="1">
      <c r="A86" s="125" t="s">
        <v>51</v>
      </c>
      <c r="B86" s="129">
        <v>336</v>
      </c>
      <c r="C86" s="80">
        <v>1.8181818200000002E-2</v>
      </c>
      <c r="D86" s="106">
        <v>338</v>
      </c>
      <c r="E86" s="107">
        <f>IF(ISNUMBER(D86), (D86 - $B86) / $B86, "")</f>
        <v>5.9523809523809521E-3</v>
      </c>
      <c r="F86" s="108">
        <f>IF(ISNUMBER(D86), $B91 * E86, "")</f>
        <v>595.23809523809518</v>
      </c>
      <c r="G86" s="109">
        <v>346</v>
      </c>
      <c r="H86" s="107">
        <f>IF(ISNUMBER(G86), (G86 - $B86) / $B86, "")</f>
        <v>2.976190476190476E-2</v>
      </c>
      <c r="I86" s="110">
        <f>IF(ISNUMBER(G86), $B91 * H86, "")</f>
        <v>2976.1904761904761</v>
      </c>
      <c r="J86" s="106">
        <v>340</v>
      </c>
      <c r="K86" s="107">
        <f>IF(ISNUMBER(J86), (J86 - $B86) / $B86, "")</f>
        <v>1.1904761904761904E-2</v>
      </c>
      <c r="L86" s="108">
        <f>IF(ISNUMBER(J86), $B91 * K86, "")</f>
        <v>1190.4761904761904</v>
      </c>
      <c r="M86" s="109">
        <v>345</v>
      </c>
      <c r="N86" s="107">
        <f>IF(ISNUMBER(M86), (M86 - $B86) / $B86, "")</f>
        <v>2.6785714285714284E-2</v>
      </c>
      <c r="O86" s="108">
        <f>IF(ISNUMBER(M86), $B91 * N86, "")</f>
        <v>2678.5714285714284</v>
      </c>
      <c r="Q86" s="275"/>
      <c r="R86" s="275"/>
      <c r="S86" s="275"/>
    </row>
    <row r="87" spans="1:19" ht="17.25" thickBot="1">
      <c r="A87" s="125" t="s">
        <v>174</v>
      </c>
      <c r="B87" s="126">
        <v>359</v>
      </c>
      <c r="C87" s="77">
        <v>1.6997167099999998E-2</v>
      </c>
      <c r="D87" s="15">
        <v>358</v>
      </c>
      <c r="E87" s="32">
        <f t="shared" ref="E87:E90" si="42">IF(ISNUMBER(D87), (D87 - $B87) / $B87, "")</f>
        <v>-2.7855153203342618E-3</v>
      </c>
      <c r="F87" s="18">
        <f>IF(ISNUMBER(D87), $B91 * E87, "")</f>
        <v>-278.55153203342621</v>
      </c>
      <c r="G87" s="31">
        <v>364</v>
      </c>
      <c r="H87" s="32">
        <f t="shared" ref="H87:H90" si="43">IF(ISNUMBER(G87), (G87 - $B87) / $B87, "")</f>
        <v>1.3927576601671309E-2</v>
      </c>
      <c r="I87" s="101">
        <f>IF(ISNUMBER(G87), $B91 * H87, "")</f>
        <v>1392.7576601671308</v>
      </c>
      <c r="J87" s="15">
        <v>357</v>
      </c>
      <c r="K87" s="32">
        <f t="shared" ref="K87:K90" si="44">IF(ISNUMBER(J87), (J87 - $B87) / $B87, "")</f>
        <v>-5.5710306406685237E-3</v>
      </c>
      <c r="L87" s="18">
        <f>IF(ISNUMBER(J87), $B91 * K87, "")</f>
        <v>-557.10306406685243</v>
      </c>
      <c r="M87" s="31">
        <v>363</v>
      </c>
      <c r="N87" s="32">
        <f t="shared" ref="N87:N90" si="45">IF(ISNUMBER(M87), (M87 - $B87) / $B87, "")</f>
        <v>1.1142061281337047E-2</v>
      </c>
      <c r="O87" s="18">
        <f>IF(ISNUMBER(M87), $B91 * N87, "")</f>
        <v>1114.2061281337049</v>
      </c>
      <c r="Q87" s="275"/>
      <c r="R87" s="275"/>
      <c r="S87" s="275"/>
    </row>
    <row r="88" spans="1:19" ht="17.25" thickBot="1">
      <c r="A88" s="125" t="s">
        <v>232</v>
      </c>
      <c r="B88" s="126">
        <v>688</v>
      </c>
      <c r="C88" s="77">
        <v>1.6248153599999999E-2</v>
      </c>
      <c r="D88" s="15">
        <v>684</v>
      </c>
      <c r="E88" s="32">
        <f t="shared" si="42"/>
        <v>-5.8139534883720929E-3</v>
      </c>
      <c r="F88" s="18">
        <f>IF(ISNUMBER(D88), $B91 * E88, "")</f>
        <v>-581.39534883720933</v>
      </c>
      <c r="G88" s="31">
        <v>707</v>
      </c>
      <c r="H88" s="32">
        <f t="shared" si="43"/>
        <v>2.7616279069767442E-2</v>
      </c>
      <c r="I88" s="101">
        <f>IF(ISNUMBER(G88), $B91 * H88, "")</f>
        <v>2761.6279069767443</v>
      </c>
      <c r="J88" s="15">
        <v>691</v>
      </c>
      <c r="K88" s="32">
        <f t="shared" si="44"/>
        <v>4.3604651162790697E-3</v>
      </c>
      <c r="L88" s="18">
        <f>IF(ISNUMBER(J88), $B91 * K88, "")</f>
        <v>436.04651162790697</v>
      </c>
      <c r="M88" s="31">
        <v>703</v>
      </c>
      <c r="N88" s="32">
        <f t="shared" si="45"/>
        <v>2.1802325581395349E-2</v>
      </c>
      <c r="O88" s="18">
        <f>IF(ISNUMBER(M88), $B91 * N88, "")</f>
        <v>2180.2325581395348</v>
      </c>
      <c r="Q88" s="275"/>
      <c r="R88" s="275"/>
      <c r="S88" s="275"/>
    </row>
    <row r="89" spans="1:19">
      <c r="A89" s="125" t="s">
        <v>266</v>
      </c>
      <c r="B89" s="126">
        <v>254</v>
      </c>
      <c r="C89" s="77">
        <v>1.6E-2</v>
      </c>
      <c r="D89" s="15">
        <v>255</v>
      </c>
      <c r="E89" s="32">
        <f t="shared" si="42"/>
        <v>3.937007874015748E-3</v>
      </c>
      <c r="F89" s="18">
        <f>IF(ISNUMBER(D89), $B91 * E89, "")</f>
        <v>393.70078740157481</v>
      </c>
      <c r="G89" s="31">
        <v>261</v>
      </c>
      <c r="H89" s="32">
        <f t="shared" si="43"/>
        <v>2.7559055118110236E-2</v>
      </c>
      <c r="I89" s="101">
        <f>IF(ISNUMBER(G89), $B91 * H89, "")</f>
        <v>2755.9055118110236</v>
      </c>
      <c r="J89" s="15">
        <v>256</v>
      </c>
      <c r="K89" s="32">
        <f t="shared" si="44"/>
        <v>7.874015748031496E-3</v>
      </c>
      <c r="L89" s="18">
        <f>IF(ISNUMBER(J89), $B91 * K89, "")</f>
        <v>787.40157480314963</v>
      </c>
      <c r="M89" s="31">
        <v>260</v>
      </c>
      <c r="N89" s="32">
        <f t="shared" si="45"/>
        <v>2.3622047244094488E-2</v>
      </c>
      <c r="O89" s="18">
        <f>IF(ISNUMBER(M89), $B91 * N89, "")</f>
        <v>2362.2047244094488</v>
      </c>
      <c r="Q89" s="297"/>
      <c r="R89" s="298"/>
      <c r="S89" s="299"/>
    </row>
    <row r="90" spans="1:19" ht="17.25" thickBot="1">
      <c r="A90" s="130" t="s">
        <v>138</v>
      </c>
      <c r="B90" s="131">
        <v>325</v>
      </c>
      <c r="C90" s="79">
        <v>1.5625E-2</v>
      </c>
      <c r="D90" s="24">
        <v>325</v>
      </c>
      <c r="E90" s="25">
        <f t="shared" si="42"/>
        <v>0</v>
      </c>
      <c r="F90" s="104">
        <f>IF(ISNUMBER(D90), $B91 * E90, "")</f>
        <v>0</v>
      </c>
      <c r="G90" s="102">
        <v>332</v>
      </c>
      <c r="H90" s="25">
        <f t="shared" si="43"/>
        <v>2.1538461538461538E-2</v>
      </c>
      <c r="I90" s="103">
        <f>IF(ISNUMBER(G90), $B91 * H90, "")</f>
        <v>2153.8461538461538</v>
      </c>
      <c r="J90" s="24">
        <v>324</v>
      </c>
      <c r="K90" s="25">
        <f t="shared" si="44"/>
        <v>-3.0769230769230769E-3</v>
      </c>
      <c r="L90" s="104">
        <f>IF(ISNUMBER(J90), $B91 * K90, "")</f>
        <v>-307.69230769230768</v>
      </c>
      <c r="M90" s="102">
        <v>332</v>
      </c>
      <c r="N90" s="25">
        <f t="shared" si="45"/>
        <v>2.1538461538461538E-2</v>
      </c>
      <c r="O90" s="104">
        <f>IF(ISNUMBER(M90), $B91 * N90, "")</f>
        <v>2153.8461538461538</v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-9.0943994707318155E-4</v>
      </c>
      <c r="F91" s="28">
        <f>SUM(F71:F90)</f>
        <v>-1818.8798941463633</v>
      </c>
      <c r="G91" s="26" t="s">
        <v>271</v>
      </c>
      <c r="H91" s="27">
        <f>IF(COUNT(H71:H90), SUM(H71:H90) / COUNT(H71:H90), 0)</f>
        <v>2.6879510233588155E-2</v>
      </c>
      <c r="I91" s="28">
        <f>SUM(I71:I90)</f>
        <v>53759.020467176306</v>
      </c>
      <c r="J91" s="26" t="s">
        <v>271</v>
      </c>
      <c r="K91" s="27">
        <f>IF(COUNT(K71:K90), SUM(K71:K90) / COUNT(K71:K90), 0)</f>
        <v>6.3800399911556425E-3</v>
      </c>
      <c r="L91" s="28">
        <f>SUM(L71:L90)</f>
        <v>12760.079982311285</v>
      </c>
      <c r="M91" s="26" t="s">
        <v>271</v>
      </c>
      <c r="N91" s="27">
        <f>IF(COUNT(N71:N90), SUM(N71:N90) / COUNT(N71:N90), 0)</f>
        <v>2.5290875893570687E-2</v>
      </c>
      <c r="O91" s="28">
        <f>SUM(O71:O90)</f>
        <v>50581.751787141373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41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2021-09-22(수) 오전 00:00</v>
      </c>
      <c r="C96" s="313"/>
      <c r="D96" s="272" t="str">
        <f>TEXT($G$1, "[$-ko-KR]yyyy-mm-dd(ddd) ") &amp; "오후 14:00"</f>
        <v>2021-09-22(수) 오후 14:00</v>
      </c>
      <c r="E96" s="273"/>
      <c r="F96" s="274"/>
      <c r="G96" s="272" t="str">
        <f>TEXT($G$1, "[$-ko-KR]yyyy-mm-dd(ddd) ") &amp; "오후 19:00"</f>
        <v>2021-09-22(수) 오후 19:00</v>
      </c>
      <c r="H96" s="273"/>
      <c r="I96" s="274"/>
      <c r="J96" s="272" t="str">
        <f>TEXT($G$1, "[$-ko-KR]yyyy-mm-dd(ddd) ") &amp; "오후 21:00"</f>
        <v>2021-09-22(수) 오후 21:00</v>
      </c>
      <c r="K96" s="273"/>
      <c r="L96" s="274"/>
      <c r="M96" s="272" t="str">
        <f>TEXT($G$1+1, "[$-ko-KR]yyyy-mm-dd(ddd) ") &amp; "오전 00:00"</f>
        <v>2021-09-23(목)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2" t="s">
        <v>58</v>
      </c>
      <c r="H97" s="243" t="s">
        <v>268</v>
      </c>
      <c r="I97" s="24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214</v>
      </c>
      <c r="B98" s="124">
        <v>892</v>
      </c>
      <c r="C98" s="76">
        <v>0.1012345679</v>
      </c>
      <c r="D98" s="13">
        <v>891</v>
      </c>
      <c r="E98" s="14">
        <f>IF(ISNUMBER(D98), (D98 - $B98) / $B98, "")</f>
        <v>-1.1210762331838565E-3</v>
      </c>
      <c r="F98" s="16">
        <f>IF(ISNUMBER(D98), $B118 * E98, "")</f>
        <v>-112.10762331838565</v>
      </c>
      <c r="G98" s="29">
        <v>930</v>
      </c>
      <c r="H98" s="14">
        <f>IF(ISNUMBER(G98), (G98 - $B98) / $B98, "")</f>
        <v>4.2600896860986545E-2</v>
      </c>
      <c r="I98" s="100">
        <f>IF(ISNUMBER(G98), $B118 * H98, "")</f>
        <v>4260.089686098655</v>
      </c>
      <c r="J98" s="13">
        <v>895</v>
      </c>
      <c r="K98" s="14">
        <f>IF(ISNUMBER(J98), (J98 - $B98) / $B98, "")</f>
        <v>3.3632286995515697E-3</v>
      </c>
      <c r="L98" s="16">
        <f>IF(ISNUMBER(J98), $B118 * K98, "")</f>
        <v>336.32286995515699</v>
      </c>
      <c r="M98" s="29">
        <v>908</v>
      </c>
      <c r="N98" s="14">
        <f>IF(ISNUMBER(M98), (M98 - $B98) / $B98, "")</f>
        <v>1.7937219730941704E-2</v>
      </c>
      <c r="O98" s="16">
        <f>IF(ISNUMBER(M98), $B118 * N98, "")</f>
        <v>1793.7219730941704</v>
      </c>
      <c r="Q98" s="270"/>
      <c r="R98" s="270"/>
      <c r="S98" s="270"/>
    </row>
    <row r="99" spans="1:19" ht="17.25" thickBot="1">
      <c r="A99" s="125" t="s">
        <v>154</v>
      </c>
      <c r="B99" s="126">
        <v>69510</v>
      </c>
      <c r="C99" s="77">
        <v>0.10053831539999999</v>
      </c>
      <c r="D99" s="15">
        <v>69980</v>
      </c>
      <c r="E99" s="32">
        <f t="shared" ref="E99:E102" si="46">IF(ISNUMBER(D99), (D99 - $B99) / $B99, "")</f>
        <v>6.7616170335203568E-3</v>
      </c>
      <c r="F99" s="18">
        <f>IF(ISNUMBER(D99), $B118 * E99, "")</f>
        <v>676.16170335203572</v>
      </c>
      <c r="G99" s="31">
        <v>77210</v>
      </c>
      <c r="H99" s="32">
        <f t="shared" ref="H99:H102" si="47">IF(ISNUMBER(G99), (G99 - $B99) / $B99, "")</f>
        <v>0.1107754279959718</v>
      </c>
      <c r="I99" s="101">
        <f>IF(ISNUMBER(G99), $B118 * H99, "")</f>
        <v>11077.54279959718</v>
      </c>
      <c r="J99" s="15">
        <v>74420</v>
      </c>
      <c r="K99" s="32">
        <f t="shared" ref="K99:K102" si="48">IF(ISNUMBER(J99), (J99 - $B99) / $B99, "")</f>
        <v>7.0637318371457342E-2</v>
      </c>
      <c r="L99" s="18">
        <f>IF(ISNUMBER(J99), $B118 * K99, "")</f>
        <v>7063.7318371457341</v>
      </c>
      <c r="M99" s="31">
        <v>74920</v>
      </c>
      <c r="N99" s="32">
        <f t="shared" ref="N99:N102" si="49">IF(ISNUMBER(M99), (M99 - $B99) / $B99, "")</f>
        <v>7.7830527981585379E-2</v>
      </c>
      <c r="O99" s="18">
        <f>IF(ISNUMBER(M99), $B118 * N99, "")</f>
        <v>7783.0527981585383</v>
      </c>
      <c r="Q99" s="270"/>
      <c r="R99" s="270"/>
      <c r="S99" s="270"/>
    </row>
    <row r="100" spans="1:19" ht="17.25" thickBot="1">
      <c r="A100" s="125" t="s">
        <v>54</v>
      </c>
      <c r="B100" s="126">
        <v>409</v>
      </c>
      <c r="C100" s="77">
        <v>7.6315789499999995E-2</v>
      </c>
      <c r="D100" s="15">
        <v>408</v>
      </c>
      <c r="E100" s="32">
        <f t="shared" si="46"/>
        <v>-2.4449877750611247E-3</v>
      </c>
      <c r="F100" s="18">
        <f>IF(ISNUMBER(D100), $B118 * E100, "")</f>
        <v>-244.49877750611248</v>
      </c>
      <c r="G100" s="31">
        <v>409</v>
      </c>
      <c r="H100" s="32">
        <f t="shared" si="47"/>
        <v>0</v>
      </c>
      <c r="I100" s="101">
        <f>IF(ISNUMBER(G100), $B118 * H100, "")</f>
        <v>0</v>
      </c>
      <c r="J100" s="15">
        <v>401</v>
      </c>
      <c r="K100" s="32">
        <f t="shared" si="48"/>
        <v>-1.9559902200488997E-2</v>
      </c>
      <c r="L100" s="18">
        <f>IF(ISNUMBER(J100), $B118 * K100, "")</f>
        <v>-1955.9902200488998</v>
      </c>
      <c r="M100" s="31">
        <v>411</v>
      </c>
      <c r="N100" s="32">
        <f t="shared" si="49"/>
        <v>4.8899755501222494E-3</v>
      </c>
      <c r="O100" s="18">
        <f>IF(ISNUMBER(M100), $B118 * N100, "")</f>
        <v>488.99755501222495</v>
      </c>
      <c r="Q100" s="275"/>
      <c r="R100" s="275"/>
      <c r="S100" s="275"/>
    </row>
    <row r="101" spans="1:19" ht="17.25" thickBot="1">
      <c r="A101" s="125" t="s">
        <v>212</v>
      </c>
      <c r="B101" s="126">
        <v>1130</v>
      </c>
      <c r="C101" s="77">
        <v>5.1162790700000002E-2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1150</v>
      </c>
      <c r="H101" s="32">
        <f t="shared" si="47"/>
        <v>1.7699115044247787E-2</v>
      </c>
      <c r="I101" s="101">
        <f>IF(ISNUMBER(G101), $B118 * H101, "")</f>
        <v>1769.9115044247787</v>
      </c>
      <c r="J101" s="15">
        <v>1125</v>
      </c>
      <c r="K101" s="32">
        <f t="shared" si="48"/>
        <v>-4.4247787610619468E-3</v>
      </c>
      <c r="L101" s="18">
        <f>IF(ISNUMBER(J101), $B118 * K101, "")</f>
        <v>-442.47787610619469</v>
      </c>
      <c r="M101" s="31">
        <v>1150</v>
      </c>
      <c r="N101" s="32">
        <f t="shared" si="49"/>
        <v>1.7699115044247787E-2</v>
      </c>
      <c r="O101" s="18">
        <f>IF(ISNUMBER(M101), $B118 * N101, "")</f>
        <v>1769.9115044247787</v>
      </c>
      <c r="Q101" s="275"/>
      <c r="R101" s="275"/>
      <c r="S101" s="275"/>
    </row>
    <row r="102" spans="1:19" ht="17.25" thickBot="1">
      <c r="A102" s="127" t="s">
        <v>114</v>
      </c>
      <c r="B102" s="128">
        <v>783</v>
      </c>
      <c r="C102" s="78">
        <v>4.8192771099999997E-2</v>
      </c>
      <c r="D102" s="20">
        <v>783</v>
      </c>
      <c r="E102" s="21">
        <f t="shared" si="46"/>
        <v>0</v>
      </c>
      <c r="F102" s="22">
        <f>IF(ISNUMBER(D102), $B118 * E102, "")</f>
        <v>0</v>
      </c>
      <c r="G102" s="30">
        <v>809</v>
      </c>
      <c r="H102" s="21">
        <f t="shared" si="47"/>
        <v>3.3205619412515965E-2</v>
      </c>
      <c r="I102" s="105">
        <f>IF(ISNUMBER(G102), $B118 * H102, "")</f>
        <v>3320.5619412515966</v>
      </c>
      <c r="J102" s="20">
        <v>779</v>
      </c>
      <c r="K102" s="21">
        <f t="shared" si="48"/>
        <v>-5.108556832694764E-3</v>
      </c>
      <c r="L102" s="22">
        <f>IF(ISNUMBER(J102), $B118 * K102, "")</f>
        <v>-510.8556832694764</v>
      </c>
      <c r="M102" s="30">
        <v>796</v>
      </c>
      <c r="N102" s="21">
        <f t="shared" si="49"/>
        <v>1.6602809706257982E-2</v>
      </c>
      <c r="O102" s="22">
        <f>IF(ISNUMBER(M102), $B118 * N102, "")</f>
        <v>1660.2809706257983</v>
      </c>
      <c r="Q102" s="275"/>
      <c r="R102" s="275"/>
      <c r="S102" s="275"/>
    </row>
    <row r="103" spans="1:19" ht="17.25" thickBot="1">
      <c r="A103" s="125" t="s">
        <v>220</v>
      </c>
      <c r="B103" s="129">
        <v>198</v>
      </c>
      <c r="C103" s="80">
        <v>4.7619047599999999E-2</v>
      </c>
      <c r="D103" s="106">
        <v>199</v>
      </c>
      <c r="E103" s="107">
        <f>IF(ISNUMBER(D103), (D103 - $B103) / $B103, "")</f>
        <v>5.0505050505050509E-3</v>
      </c>
      <c r="F103" s="108">
        <f>IF(ISNUMBER(D103), $B118 * E103, "")</f>
        <v>505.05050505050508</v>
      </c>
      <c r="G103" s="109">
        <v>205</v>
      </c>
      <c r="H103" s="107">
        <f>IF(ISNUMBER(G103), (G103 - $B103) / $B103, "")</f>
        <v>3.5353535353535352E-2</v>
      </c>
      <c r="I103" s="110">
        <f>IF(ISNUMBER(G103), $B118 * H103, "")</f>
        <v>3535.3535353535353</v>
      </c>
      <c r="J103" s="106">
        <v>206</v>
      </c>
      <c r="K103" s="107">
        <f>IF(ISNUMBER(J103), (J103 - $B103) / $B103, "")</f>
        <v>4.0404040404040407E-2</v>
      </c>
      <c r="L103" s="108">
        <f>IF(ISNUMBER(J103), $B118 * K103, "")</f>
        <v>4040.4040404040406</v>
      </c>
      <c r="M103" s="109">
        <v>203</v>
      </c>
      <c r="N103" s="107">
        <f>IF(ISNUMBER(M103), (M103 - $B103) / $B103, "")</f>
        <v>2.5252525252525252E-2</v>
      </c>
      <c r="O103" s="108">
        <f>IF(ISNUMBER(M103), $B118 * N103, "")</f>
        <v>2525.2525252525252</v>
      </c>
      <c r="Q103" s="275"/>
      <c r="R103" s="275"/>
      <c r="S103" s="275"/>
    </row>
    <row r="104" spans="1:19" ht="17.25" thickBot="1">
      <c r="A104" s="125" t="s">
        <v>118</v>
      </c>
      <c r="B104" s="126">
        <v>179</v>
      </c>
      <c r="C104" s="77">
        <v>4.6783625699999998E-2</v>
      </c>
      <c r="D104" s="15">
        <v>180</v>
      </c>
      <c r="E104" s="32">
        <f t="shared" ref="E104:E107" si="50">IF(ISNUMBER(D104), (D104 - $B104) / $B104, "")</f>
        <v>5.5865921787709499E-3</v>
      </c>
      <c r="F104" s="18">
        <f>IF(ISNUMBER(D104), $B118 * E104, "")</f>
        <v>558.65921787709499</v>
      </c>
      <c r="G104" s="31">
        <v>184</v>
      </c>
      <c r="H104" s="32">
        <f t="shared" ref="H104:H107" si="51">IF(ISNUMBER(G104), (G104 - $B104) / $B104, "")</f>
        <v>2.7932960893854747E-2</v>
      </c>
      <c r="I104" s="101">
        <f>IF(ISNUMBER(G104), $B118 * H104, "")</f>
        <v>2793.2960893854747</v>
      </c>
      <c r="J104" s="15">
        <v>182</v>
      </c>
      <c r="K104" s="32">
        <f t="shared" ref="K104:K107" si="52">IF(ISNUMBER(J104), (J104 - $B104) / $B104, "")</f>
        <v>1.6759776536312849E-2</v>
      </c>
      <c r="L104" s="18">
        <f>IF(ISNUMBER(J104), $B118 * K104, "")</f>
        <v>1675.977653631285</v>
      </c>
      <c r="M104" s="31">
        <v>186</v>
      </c>
      <c r="N104" s="32">
        <f t="shared" ref="N104:N107" si="53">IF(ISNUMBER(M104), (M104 - $B104) / $B104, "")</f>
        <v>3.9106145251396648E-2</v>
      </c>
      <c r="O104" s="18">
        <f>IF(ISNUMBER(M104), $B118 * N104, "")</f>
        <v>3910.6145251396647</v>
      </c>
      <c r="Q104" s="275"/>
      <c r="R104" s="275"/>
      <c r="S104" s="275"/>
    </row>
    <row r="105" spans="1:19" ht="17.25" thickBot="1">
      <c r="A105" s="125" t="s">
        <v>106</v>
      </c>
      <c r="B105" s="126">
        <v>263750</v>
      </c>
      <c r="C105" s="77">
        <v>4.5175351699999998E-2</v>
      </c>
      <c r="D105" s="15">
        <v>263800</v>
      </c>
      <c r="E105" s="32">
        <f t="shared" si="50"/>
        <v>1.8957345971563981E-4</v>
      </c>
      <c r="F105" s="18">
        <f>IF(ISNUMBER(D105), $B118 * E105, "")</f>
        <v>18.957345971563981</v>
      </c>
      <c r="G105" s="31">
        <v>264400</v>
      </c>
      <c r="H105" s="32">
        <f t="shared" si="51"/>
        <v>2.4644549763033177E-3</v>
      </c>
      <c r="I105" s="101">
        <f>IF(ISNUMBER(G105), $B118 * H105, "")</f>
        <v>246.44549763033177</v>
      </c>
      <c r="J105" s="15">
        <v>259300</v>
      </c>
      <c r="K105" s="32">
        <f t="shared" si="52"/>
        <v>-1.6872037914691943E-2</v>
      </c>
      <c r="L105" s="18">
        <f>IF(ISNUMBER(J105), $B118 * K105, "")</f>
        <v>-1687.2037914691944</v>
      </c>
      <c r="M105" s="31">
        <v>263500</v>
      </c>
      <c r="N105" s="32">
        <f t="shared" si="53"/>
        <v>-9.4786729857819908E-4</v>
      </c>
      <c r="O105" s="18">
        <f>IF(ISNUMBER(M105), $B118 * N105, "")</f>
        <v>-94.786729857819907</v>
      </c>
      <c r="Q105" s="275"/>
      <c r="R105" s="275"/>
      <c r="S105" s="275"/>
    </row>
    <row r="106" spans="1:19" ht="17.25" thickBot="1">
      <c r="A106" s="125" t="s">
        <v>90</v>
      </c>
      <c r="B106" s="126">
        <v>1135</v>
      </c>
      <c r="C106" s="77">
        <v>4.12844037E-2</v>
      </c>
      <c r="D106" s="15">
        <v>1145</v>
      </c>
      <c r="E106" s="32">
        <f t="shared" si="50"/>
        <v>8.8105726872246704E-3</v>
      </c>
      <c r="F106" s="18">
        <f>IF(ISNUMBER(D106), $B118 * E106, "")</f>
        <v>881.05726872246703</v>
      </c>
      <c r="G106" s="31">
        <v>1160</v>
      </c>
      <c r="H106" s="32">
        <f t="shared" si="51"/>
        <v>2.2026431718061675E-2</v>
      </c>
      <c r="I106" s="101">
        <f>IF(ISNUMBER(G106), $B118 * H106, "")</f>
        <v>2202.6431718061676</v>
      </c>
      <c r="J106" s="15">
        <v>1130</v>
      </c>
      <c r="K106" s="32">
        <f t="shared" si="52"/>
        <v>-4.4052863436123352E-3</v>
      </c>
      <c r="L106" s="18">
        <f>IF(ISNUMBER(J106), $B118 * K106, "")</f>
        <v>-440.52863436123351</v>
      </c>
      <c r="M106" s="31">
        <v>1160</v>
      </c>
      <c r="N106" s="32">
        <f t="shared" si="53"/>
        <v>2.2026431718061675E-2</v>
      </c>
      <c r="O106" s="18">
        <f>IF(ISNUMBER(M106), $B118 * N106, "")</f>
        <v>2202.6431718061676</v>
      </c>
      <c r="Q106" s="33"/>
      <c r="R106" s="33"/>
    </row>
    <row r="107" spans="1:19" ht="17.25" thickBot="1">
      <c r="A107" s="130" t="s">
        <v>124</v>
      </c>
      <c r="B107" s="131">
        <v>494</v>
      </c>
      <c r="C107" s="79">
        <v>0.04</v>
      </c>
      <c r="D107" s="24">
        <v>493</v>
      </c>
      <c r="E107" s="25">
        <f t="shared" si="50"/>
        <v>-2.0242914979757085E-3</v>
      </c>
      <c r="F107" s="104">
        <f>IF(ISNUMBER(D107), $B118 * E107, "")</f>
        <v>-202.42914979757086</v>
      </c>
      <c r="G107" s="102">
        <v>507</v>
      </c>
      <c r="H107" s="25">
        <f t="shared" si="51"/>
        <v>2.6315789473684209E-2</v>
      </c>
      <c r="I107" s="103">
        <f>IF(ISNUMBER(G107), $B118 * H107, "")</f>
        <v>2631.5789473684208</v>
      </c>
      <c r="J107" s="24">
        <v>493</v>
      </c>
      <c r="K107" s="25">
        <f t="shared" si="52"/>
        <v>-2.0242914979757085E-3</v>
      </c>
      <c r="L107" s="104">
        <f>IF(ISNUMBER(J107), $B118 * K107, "")</f>
        <v>-202.42914979757086</v>
      </c>
      <c r="M107" s="102">
        <v>505</v>
      </c>
      <c r="N107" s="25">
        <f t="shared" si="53"/>
        <v>2.2267206477732792E-2</v>
      </c>
      <c r="O107" s="104">
        <f>IF(ISNUMBER(M107), $B118 * N107, "")</f>
        <v>2226.7206477732793</v>
      </c>
      <c r="Q107" s="284"/>
      <c r="R107" s="285"/>
      <c r="S107" s="286"/>
    </row>
    <row r="108" spans="1:19">
      <c r="A108" s="123" t="s">
        <v>112</v>
      </c>
      <c r="B108" s="124">
        <v>6485</v>
      </c>
      <c r="C108" s="76">
        <v>3.9262820499999997E-2</v>
      </c>
      <c r="D108" s="13">
        <v>6480</v>
      </c>
      <c r="E108" s="14">
        <f>IF(ISNUMBER(D108), (D108 - $B108) / $B108, "")</f>
        <v>-7.7101002313030066E-4</v>
      </c>
      <c r="F108" s="16">
        <f>IF(ISNUMBER(D108), $B118 * E108, "")</f>
        <v>-77.101002313030065</v>
      </c>
      <c r="G108" s="29">
        <v>6605</v>
      </c>
      <c r="H108" s="14">
        <f>IF(ISNUMBER(G108), (G108 - $B108) / $B108, "")</f>
        <v>1.8504240555127217E-2</v>
      </c>
      <c r="I108" s="100">
        <f>IF(ISNUMBER(G108), $B118 * H108, "")</f>
        <v>1850.4240555127217</v>
      </c>
      <c r="J108" s="13">
        <v>6435</v>
      </c>
      <c r="K108" s="14">
        <f>IF(ISNUMBER(J108), (J108 - $B108) / $B108, "")</f>
        <v>-7.7101002313030072E-3</v>
      </c>
      <c r="L108" s="16">
        <f>IF(ISNUMBER(J108), $B118 * K108, "")</f>
        <v>-771.01002313030074</v>
      </c>
      <c r="M108" s="29">
        <v>6605</v>
      </c>
      <c r="N108" s="14">
        <f>IF(ISNUMBER(M108), (M108 - $B108) / $B108, "")</f>
        <v>1.8504240555127217E-2</v>
      </c>
      <c r="O108" s="16">
        <f>IF(ISNUMBER(M108), $B118 * N108, "")</f>
        <v>1850.4240555127217</v>
      </c>
      <c r="Q108" s="287"/>
      <c r="R108" s="288"/>
      <c r="S108" s="289"/>
    </row>
    <row r="109" spans="1:19" ht="17.25" thickBot="1">
      <c r="A109" s="125" t="s">
        <v>150</v>
      </c>
      <c r="B109" s="126">
        <v>10.6</v>
      </c>
      <c r="C109" s="77">
        <v>3.9215686299999997E-2</v>
      </c>
      <c r="D109" s="15">
        <v>10.6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10.8</v>
      </c>
      <c r="H109" s="32">
        <f t="shared" ref="H109:H112" si="55">IF(ISNUMBER(G109), (G109 - $B109) / $B109, "")</f>
        <v>1.8867924528301987E-2</v>
      </c>
      <c r="I109" s="101">
        <f>IF(ISNUMBER(G109), $B118 * H109, "")</f>
        <v>1886.7924528301987</v>
      </c>
      <c r="J109" s="15">
        <v>10.5</v>
      </c>
      <c r="K109" s="32">
        <f t="shared" ref="K109:K112" si="56">IF(ISNUMBER(J109), (J109 - $B109) / $B109, "")</f>
        <v>-9.4339622641509101E-3</v>
      </c>
      <c r="L109" s="18">
        <f>IF(ISNUMBER(J109), $B118 * K109, "")</f>
        <v>-943.39622641509106</v>
      </c>
      <c r="M109" s="31">
        <v>10.7</v>
      </c>
      <c r="N109" s="32">
        <f t="shared" ref="N109:N112" si="57">IF(ISNUMBER(M109), (M109 - $B109) / $B109, "")</f>
        <v>9.4339622641509101E-3</v>
      </c>
      <c r="O109" s="18">
        <f>IF(ISNUMBER(M109), $B118 * N109, "")</f>
        <v>943.39622641509106</v>
      </c>
      <c r="Q109" s="290"/>
      <c r="R109" s="291"/>
      <c r="S109" s="292"/>
    </row>
    <row r="110" spans="1:19" ht="17.25" thickBot="1">
      <c r="A110" s="125" t="s">
        <v>61</v>
      </c>
      <c r="B110" s="126">
        <v>793</v>
      </c>
      <c r="C110" s="77">
        <v>3.7958115200000003E-2</v>
      </c>
      <c r="D110" s="15">
        <v>796</v>
      </c>
      <c r="E110" s="32">
        <f t="shared" si="54"/>
        <v>3.7831021437578815E-3</v>
      </c>
      <c r="F110" s="18">
        <f>IF(ISNUMBER(D110), $B118 * E110, "")</f>
        <v>378.31021437578812</v>
      </c>
      <c r="G110" s="31">
        <v>827</v>
      </c>
      <c r="H110" s="32">
        <f t="shared" si="55"/>
        <v>4.2875157629255992E-2</v>
      </c>
      <c r="I110" s="101">
        <f>IF(ISNUMBER(G110), $B118 * H110, "")</f>
        <v>4287.5157629255991</v>
      </c>
      <c r="J110" s="15">
        <v>802</v>
      </c>
      <c r="K110" s="32">
        <f t="shared" si="56"/>
        <v>1.1349306431273645E-2</v>
      </c>
      <c r="L110" s="18">
        <f>IF(ISNUMBER(J110), $B118 * K110, "")</f>
        <v>1134.9306431273644</v>
      </c>
      <c r="M110" s="31">
        <v>831</v>
      </c>
      <c r="N110" s="32">
        <f t="shared" si="57"/>
        <v>4.7919293820933163E-2</v>
      </c>
      <c r="O110" s="18">
        <f>IF(ISNUMBER(M110), $B118 * N110, "")</f>
        <v>4791.9293820933162</v>
      </c>
      <c r="Q110" s="275"/>
      <c r="R110" s="275"/>
      <c r="S110" s="275"/>
    </row>
    <row r="111" spans="1:19" ht="17.25" thickBot="1">
      <c r="A111" s="125" t="s">
        <v>128</v>
      </c>
      <c r="B111" s="126">
        <v>112</v>
      </c>
      <c r="C111" s="77">
        <v>3.7037037000000002E-2</v>
      </c>
      <c r="D111" s="15">
        <v>112</v>
      </c>
      <c r="E111" s="32">
        <f t="shared" si="54"/>
        <v>0</v>
      </c>
      <c r="F111" s="18">
        <f>IF(ISNUMBER(D111), $B118 * E111, "")</f>
        <v>0</v>
      </c>
      <c r="G111" s="31">
        <v>115</v>
      </c>
      <c r="H111" s="32">
        <f t="shared" si="55"/>
        <v>2.6785714285714284E-2</v>
      </c>
      <c r="I111" s="101">
        <f>IF(ISNUMBER(G111), $B118 * H111, "")</f>
        <v>2678.5714285714284</v>
      </c>
      <c r="J111" s="15">
        <v>112</v>
      </c>
      <c r="K111" s="32">
        <f t="shared" si="56"/>
        <v>0</v>
      </c>
      <c r="L111" s="18">
        <f>IF(ISNUMBER(J111), $B118 * K111, "")</f>
        <v>0</v>
      </c>
      <c r="M111" s="31">
        <v>114</v>
      </c>
      <c r="N111" s="32">
        <f t="shared" si="57"/>
        <v>1.7857142857142856E-2</v>
      </c>
      <c r="O111" s="18">
        <f>IF(ISNUMBER(M111), $B118 * N111, "")</f>
        <v>1785.7142857142856</v>
      </c>
      <c r="Q111" s="270"/>
      <c r="R111" s="270"/>
      <c r="S111" s="270"/>
    </row>
    <row r="112" spans="1:19" ht="17.25" thickBot="1">
      <c r="A112" s="127" t="s">
        <v>74</v>
      </c>
      <c r="B112" s="128">
        <v>39380</v>
      </c>
      <c r="C112" s="78">
        <v>3.6043146499999998E-2</v>
      </c>
      <c r="D112" s="20">
        <v>39450</v>
      </c>
      <c r="E112" s="21">
        <f t="shared" si="54"/>
        <v>1.7775520568816658E-3</v>
      </c>
      <c r="F112" s="22">
        <f>IF(ISNUMBER(D112), $B118 * E112, "")</f>
        <v>177.75520568816657</v>
      </c>
      <c r="G112" s="30">
        <v>40720</v>
      </c>
      <c r="H112" s="21">
        <f t="shared" si="55"/>
        <v>3.40274250888776E-2</v>
      </c>
      <c r="I112" s="105">
        <f>IF(ISNUMBER(G112), $B118 * H112, "")</f>
        <v>3402.7425088877599</v>
      </c>
      <c r="J112" s="20">
        <v>39600</v>
      </c>
      <c r="K112" s="21">
        <f t="shared" si="56"/>
        <v>5.5865921787709499E-3</v>
      </c>
      <c r="L112" s="22">
        <f>IF(ISNUMBER(J112), $B118 * K112, "")</f>
        <v>558.65921787709499</v>
      </c>
      <c r="M112" s="30">
        <v>41150</v>
      </c>
      <c r="N112" s="21">
        <f t="shared" si="57"/>
        <v>4.4946673438293547E-2</v>
      </c>
      <c r="O112" s="22">
        <f>IF(ISNUMBER(M112), $B118 * N112, "")</f>
        <v>4494.6673438293546</v>
      </c>
      <c r="Q112" s="270"/>
      <c r="R112" s="270"/>
      <c r="S112" s="270"/>
    </row>
    <row r="113" spans="1:19" ht="17.25" thickBot="1">
      <c r="A113" s="125" t="s">
        <v>49</v>
      </c>
      <c r="B113" s="129">
        <v>52449000</v>
      </c>
      <c r="C113" s="80">
        <v>3.4517446100000002E-2</v>
      </c>
      <c r="D113" s="106">
        <v>52290000</v>
      </c>
      <c r="E113" s="107">
        <f>IF(ISNUMBER(D113), (D113 - $B113) / $B113, "")</f>
        <v>-3.0315163301492878E-3</v>
      </c>
      <c r="F113" s="108">
        <f>IF(ISNUMBER(D113), $B118 * E113, "")</f>
        <v>-303.15163301492879</v>
      </c>
      <c r="G113" s="109">
        <v>52278000</v>
      </c>
      <c r="H113" s="107">
        <f>IF(ISNUMBER(G113), (G113 - $B113) / $B113, "")</f>
        <v>-3.2603100154435737E-3</v>
      </c>
      <c r="I113" s="110">
        <f>IF(ISNUMBER(G113), $B118 * H113, "")</f>
        <v>-326.03100154435737</v>
      </c>
      <c r="J113" s="106">
        <v>51640000</v>
      </c>
      <c r="K113" s="107">
        <f>IF(ISNUMBER(J113), (J113 - $B113) / $B113, "")</f>
        <v>-1.5424507616923107E-2</v>
      </c>
      <c r="L113" s="108">
        <f>IF(ISNUMBER(J113), $B118 * K113, "")</f>
        <v>-1542.4507616923106</v>
      </c>
      <c r="M113" s="109">
        <v>52105000</v>
      </c>
      <c r="N113" s="107">
        <f>IF(ISNUMBER(M113), (M113 - $B113) / $B113, "")</f>
        <v>-6.5587523117695288E-3</v>
      </c>
      <c r="O113" s="108">
        <f>IF(ISNUMBER(M113), $B118 * N113, "")</f>
        <v>-655.87523117695287</v>
      </c>
      <c r="Q113" s="275"/>
      <c r="R113" s="275"/>
      <c r="S113" s="275"/>
    </row>
    <row r="114" spans="1:19" ht="17.25" thickBot="1">
      <c r="A114" s="125" t="s">
        <v>148</v>
      </c>
      <c r="B114" s="126">
        <v>18.399999999999999</v>
      </c>
      <c r="C114" s="77">
        <v>3.3707865199999999E-2</v>
      </c>
      <c r="D114" s="15">
        <v>18.3</v>
      </c>
      <c r="E114" s="32">
        <f t="shared" ref="E114:E117" si="58">IF(ISNUMBER(D114), (D114 - $B114) / $B114, "")</f>
        <v>-5.4347826086955367E-3</v>
      </c>
      <c r="F114" s="18">
        <f>IF(ISNUMBER(D114), $B118 * E114, "")</f>
        <v>-543.47826086955365</v>
      </c>
      <c r="G114" s="31">
        <v>18.600000000000001</v>
      </c>
      <c r="H114" s="32">
        <f t="shared" ref="H114:H117" si="59">IF(ISNUMBER(G114), (G114 - $B114) / $B114, "")</f>
        <v>1.086956521739146E-2</v>
      </c>
      <c r="I114" s="101">
        <f>IF(ISNUMBER(G114), $B118 * H114, "")</f>
        <v>1086.956521739146</v>
      </c>
      <c r="J114" s="15">
        <v>18.2</v>
      </c>
      <c r="K114" s="32">
        <f t="shared" ref="K114:K117" si="60">IF(ISNUMBER(J114), (J114 - $B114) / $B114, "")</f>
        <v>-1.0869565217391266E-2</v>
      </c>
      <c r="L114" s="18">
        <f>IF(ISNUMBER(J114), $B118 * K114, "")</f>
        <v>-1086.9565217391266</v>
      </c>
      <c r="M114" s="31">
        <v>18.7</v>
      </c>
      <c r="N114" s="32">
        <f t="shared" ref="N114:N117" si="61">IF(ISNUMBER(M114), (M114 - $B114) / $B114, "")</f>
        <v>1.6304347826086998E-2</v>
      </c>
      <c r="O114" s="18">
        <f>IF(ISNUMBER(M114), $B118 * N114, "")</f>
        <v>1630.4347826086998</v>
      </c>
      <c r="Q114" s="275"/>
      <c r="R114" s="275"/>
      <c r="S114" s="275"/>
    </row>
    <row r="115" spans="1:19" ht="17.25" thickBot="1">
      <c r="A115" s="125" t="s">
        <v>210</v>
      </c>
      <c r="B115" s="126">
        <v>12.6</v>
      </c>
      <c r="C115" s="77">
        <v>3.2786885199999997E-2</v>
      </c>
      <c r="D115" s="15">
        <v>12.6</v>
      </c>
      <c r="E115" s="32">
        <f t="shared" si="58"/>
        <v>0</v>
      </c>
      <c r="F115" s="18">
        <f>IF(ISNUMBER(D115), $B118 * E115, "")</f>
        <v>0</v>
      </c>
      <c r="G115" s="31">
        <v>12.6</v>
      </c>
      <c r="H115" s="32">
        <f t="shared" si="59"/>
        <v>0</v>
      </c>
      <c r="I115" s="101">
        <f>IF(ISNUMBER(G115), $B118 * H115, "")</f>
        <v>0</v>
      </c>
      <c r="J115" s="15">
        <v>12.4</v>
      </c>
      <c r="K115" s="32">
        <f t="shared" si="60"/>
        <v>-1.5873015873015817E-2</v>
      </c>
      <c r="L115" s="18">
        <f>IF(ISNUMBER(J115), $B118 * K115, "")</f>
        <v>-1587.3015873015815</v>
      </c>
      <c r="M115" s="31">
        <v>12.6</v>
      </c>
      <c r="N115" s="32">
        <f t="shared" si="61"/>
        <v>0</v>
      </c>
      <c r="O115" s="18">
        <f>IF(ISNUMBER(M115), $B118 * N115, "")</f>
        <v>0</v>
      </c>
      <c r="Q115" s="275"/>
      <c r="R115" s="275"/>
      <c r="S115" s="275"/>
    </row>
    <row r="116" spans="1:19">
      <c r="A116" s="125" t="s">
        <v>254</v>
      </c>
      <c r="B116" s="126">
        <v>352</v>
      </c>
      <c r="C116" s="77">
        <v>3.2258064500000003E-2</v>
      </c>
      <c r="D116" s="15">
        <v>351</v>
      </c>
      <c r="E116" s="32">
        <f t="shared" si="58"/>
        <v>-2.840909090909091E-3</v>
      </c>
      <c r="F116" s="18">
        <f>IF(ISNUMBER(D116), $B118 * E116, "")</f>
        <v>-284.09090909090912</v>
      </c>
      <c r="G116" s="31">
        <v>357</v>
      </c>
      <c r="H116" s="32">
        <f t="shared" si="59"/>
        <v>1.4204545454545454E-2</v>
      </c>
      <c r="I116" s="101">
        <f>IF(ISNUMBER(G116), $B118 * H116, "")</f>
        <v>1420.4545454545455</v>
      </c>
      <c r="J116" s="15">
        <v>347</v>
      </c>
      <c r="K116" s="32">
        <f t="shared" si="60"/>
        <v>-1.4204545454545454E-2</v>
      </c>
      <c r="L116" s="18">
        <f>IF(ISNUMBER(J116), $B118 * K116, "")</f>
        <v>-1420.4545454545455</v>
      </c>
      <c r="M116" s="31">
        <v>353</v>
      </c>
      <c r="N116" s="32">
        <f t="shared" si="61"/>
        <v>2.840909090909091E-3</v>
      </c>
      <c r="O116" s="18">
        <f>IF(ISNUMBER(M116), $B118 * N116, "")</f>
        <v>284.09090909090912</v>
      </c>
      <c r="Q116" s="297"/>
      <c r="R116" s="298"/>
      <c r="S116" s="299"/>
    </row>
    <row r="117" spans="1:19" ht="17.25" thickBot="1">
      <c r="A117" s="130" t="s">
        <v>230</v>
      </c>
      <c r="B117" s="131">
        <v>257</v>
      </c>
      <c r="C117" s="79">
        <v>3.2128514099999998E-2</v>
      </c>
      <c r="D117" s="24">
        <v>255</v>
      </c>
      <c r="E117" s="25">
        <f t="shared" si="58"/>
        <v>-7.7821011673151752E-3</v>
      </c>
      <c r="F117" s="104">
        <f>IF(ISNUMBER(D117), $B118 * E117, "")</f>
        <v>-778.21011673151747</v>
      </c>
      <c r="G117" s="102">
        <v>266</v>
      </c>
      <c r="H117" s="25">
        <f t="shared" si="59"/>
        <v>3.5019455252918288E-2</v>
      </c>
      <c r="I117" s="103">
        <f>IF(ISNUMBER(G117), $B118 * H117, "")</f>
        <v>3501.9455252918287</v>
      </c>
      <c r="J117" s="24">
        <v>261</v>
      </c>
      <c r="K117" s="25">
        <f t="shared" si="60"/>
        <v>1.556420233463035E-2</v>
      </c>
      <c r="L117" s="104">
        <f>IF(ISNUMBER(J117), $B118 * K117, "")</f>
        <v>1556.4202334630349</v>
      </c>
      <c r="M117" s="102">
        <v>268</v>
      </c>
      <c r="N117" s="25">
        <f t="shared" si="61"/>
        <v>4.2801556420233464E-2</v>
      </c>
      <c r="O117" s="104">
        <f>IF(ISNUMBER(M117), $B118 * N117, "")</f>
        <v>4280.1556420233464</v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3.2544199419780664E-4</v>
      </c>
      <c r="F118" s="28">
        <f>SUM(F98:F117)</f>
        <v>650.88398839561319</v>
      </c>
      <c r="G118" s="26" t="s">
        <v>271</v>
      </c>
      <c r="H118" s="27">
        <f>IF(COUNT(H98:H117), SUM(H98:H117) / COUNT(H98:H117), 0)</f>
        <v>2.5813397486292512E-2</v>
      </c>
      <c r="I118" s="28">
        <f>SUM(I98:I117)</f>
        <v>51626.794972584998</v>
      </c>
      <c r="J118" s="26" t="s">
        <v>271</v>
      </c>
      <c r="K118" s="27">
        <f>IF(COUNT(K98:K117), SUM(K98:K117) / COUNT(K98:K117), 0)</f>
        <v>1.8876957374090917E-3</v>
      </c>
      <c r="L118" s="28">
        <f>SUM(L98:L117)</f>
        <v>3775.3914748181883</v>
      </c>
      <c r="M118" s="26" t="s">
        <v>271</v>
      </c>
      <c r="N118" s="27">
        <f>IF(COUNT(N98:N117), SUM(N98:N117) / COUNT(N98:N117), 0)</f>
        <v>2.1835673168770046E-2</v>
      </c>
      <c r="O118" s="28">
        <f>SUM(O98:O117)</f>
        <v>43671.346337540112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41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2021-09-22(수) 오전 00:00</v>
      </c>
      <c r="C123" s="313"/>
      <c r="D123" s="272" t="str">
        <f>TEXT($G$1, "[$-ko-KR]yyyy-mm-dd(ddd) ") &amp; "오후 14:00"</f>
        <v>2021-09-22(수) 오후 14:00</v>
      </c>
      <c r="E123" s="273"/>
      <c r="F123" s="274"/>
      <c r="G123" s="272" t="str">
        <f>TEXT($G$1, "[$-ko-KR]yyyy-mm-dd(ddd) ") &amp; "오후 19:00"</f>
        <v>2021-09-22(수) 오후 19:00</v>
      </c>
      <c r="H123" s="273"/>
      <c r="I123" s="274"/>
      <c r="J123" s="272" t="str">
        <f>TEXT($G$1, "[$-ko-KR]yyyy-mm-dd(ddd) ") &amp; "오후 21:00"</f>
        <v>2021-09-22(수) 오후 21:00</v>
      </c>
      <c r="K123" s="273"/>
      <c r="L123" s="274"/>
      <c r="M123" s="272" t="str">
        <f>TEXT($G$1+1, "[$-ko-KR]yyyy-mm-dd(ddd) ") &amp; "오전 00:00"</f>
        <v>2021-09-23(목)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2" t="s">
        <v>58</v>
      </c>
      <c r="H124" s="243" t="s">
        <v>268</v>
      </c>
      <c r="I124" s="24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150</v>
      </c>
      <c r="B125" s="124">
        <v>10.6</v>
      </c>
      <c r="C125" s="76">
        <v>3.9215686299999997E-2</v>
      </c>
      <c r="D125" s="13">
        <v>10.6</v>
      </c>
      <c r="E125" s="14">
        <f>IF(ISNUMBER(D125), (D125 - $B125) / $B125, "")</f>
        <v>0</v>
      </c>
      <c r="F125" s="16">
        <f>IF(ISNUMBER(D125), $B145 * E125, "")</f>
        <v>0</v>
      </c>
      <c r="G125" s="29">
        <v>10.8</v>
      </c>
      <c r="H125" s="14">
        <f>IF(ISNUMBER(G125), (G125 - $B125) / $B125, "")</f>
        <v>1.8867924528301987E-2</v>
      </c>
      <c r="I125" s="100">
        <f>IF(ISNUMBER(G125), $B145 * H125, "")</f>
        <v>1886.7924528301987</v>
      </c>
      <c r="J125" s="13">
        <v>10.5</v>
      </c>
      <c r="K125" s="14">
        <f>IF(ISNUMBER(J125), (J125 - $B125) / $B125, "")</f>
        <v>-9.4339622641509101E-3</v>
      </c>
      <c r="L125" s="16">
        <f>IF(ISNUMBER(J125), $B145 * K125, "")</f>
        <v>-943.39622641509106</v>
      </c>
      <c r="M125" s="29">
        <v>10.7</v>
      </c>
      <c r="N125" s="14">
        <f>IF(ISNUMBER(M125), (M125 - $B125) / $B125, "")</f>
        <v>9.4339622641509101E-3</v>
      </c>
      <c r="O125" s="16">
        <f>IF(ISNUMBER(M125), $B145 * N125, "")</f>
        <v>943.39622641509106</v>
      </c>
      <c r="Q125" s="270"/>
      <c r="R125" s="270"/>
      <c r="S125" s="270"/>
    </row>
    <row r="126" spans="1:19" ht="17.25" thickBot="1">
      <c r="A126" s="125" t="s">
        <v>148</v>
      </c>
      <c r="B126" s="126">
        <v>18.399999999999999</v>
      </c>
      <c r="C126" s="77">
        <v>3.3707865199999999E-2</v>
      </c>
      <c r="D126" s="15">
        <v>18.3</v>
      </c>
      <c r="E126" s="32">
        <f t="shared" ref="E126:E129" si="62">IF(ISNUMBER(D126), (D126 - $B126) / $B126, "")</f>
        <v>-5.4347826086955367E-3</v>
      </c>
      <c r="F126" s="18">
        <f>IF(ISNUMBER(D126), $B145 * E126, "")</f>
        <v>-543.47826086955365</v>
      </c>
      <c r="G126" s="31">
        <v>18.600000000000001</v>
      </c>
      <c r="H126" s="32">
        <f t="shared" ref="H126:H129" si="63">IF(ISNUMBER(G126), (G126 - $B126) / $B126, "")</f>
        <v>1.086956521739146E-2</v>
      </c>
      <c r="I126" s="101">
        <f>IF(ISNUMBER(G126), $B145 * H126, "")</f>
        <v>1086.956521739146</v>
      </c>
      <c r="J126" s="15">
        <v>18.2</v>
      </c>
      <c r="K126" s="32">
        <f t="shared" ref="K126:K129" si="64">IF(ISNUMBER(J126), (J126 - $B126) / $B126, "")</f>
        <v>-1.0869565217391266E-2</v>
      </c>
      <c r="L126" s="18">
        <f>IF(ISNUMBER(J126), $B145 * K126, "")</f>
        <v>-1086.9565217391266</v>
      </c>
      <c r="M126" s="31">
        <v>18.7</v>
      </c>
      <c r="N126" s="32">
        <f t="shared" ref="N126:N129" si="65">IF(ISNUMBER(M126), (M126 - $B126) / $B126, "")</f>
        <v>1.6304347826086998E-2</v>
      </c>
      <c r="O126" s="18">
        <f>IF(ISNUMBER(M126), $B145 * N126, "")</f>
        <v>1630.4347826086998</v>
      </c>
      <c r="Q126" s="270"/>
      <c r="R126" s="270"/>
      <c r="S126" s="270"/>
    </row>
    <row r="127" spans="1:19" ht="17.25" thickBot="1">
      <c r="A127" s="125" t="s">
        <v>210</v>
      </c>
      <c r="B127" s="126">
        <v>12.6</v>
      </c>
      <c r="C127" s="77">
        <v>3.2786885199999997E-2</v>
      </c>
      <c r="D127" s="15">
        <v>12.6</v>
      </c>
      <c r="E127" s="32">
        <f t="shared" si="62"/>
        <v>0</v>
      </c>
      <c r="F127" s="18">
        <f>IF(ISNUMBER(D127), $B145 * E127, "")</f>
        <v>0</v>
      </c>
      <c r="G127" s="31">
        <v>12.6</v>
      </c>
      <c r="H127" s="32">
        <f t="shared" si="63"/>
        <v>0</v>
      </c>
      <c r="I127" s="101">
        <f>IF(ISNUMBER(G127), $B145 * H127, "")</f>
        <v>0</v>
      </c>
      <c r="J127" s="15">
        <v>12.4</v>
      </c>
      <c r="K127" s="32">
        <f t="shared" si="64"/>
        <v>-1.5873015873015817E-2</v>
      </c>
      <c r="L127" s="18">
        <f>IF(ISNUMBER(J127), $B145 * K127, "")</f>
        <v>-1587.3015873015815</v>
      </c>
      <c r="M127" s="31">
        <v>12.6</v>
      </c>
      <c r="N127" s="32">
        <f t="shared" si="65"/>
        <v>0</v>
      </c>
      <c r="O127" s="18">
        <f>IF(ISNUMBER(M127), $B145 * N127, "")</f>
        <v>0</v>
      </c>
      <c r="Q127" s="275"/>
      <c r="R127" s="275"/>
      <c r="S127" s="275"/>
    </row>
    <row r="128" spans="1:19" ht="17.25" thickBot="1">
      <c r="A128" s="125" t="s">
        <v>65</v>
      </c>
      <c r="B128" s="126">
        <v>67.2</v>
      </c>
      <c r="C128" s="77">
        <v>3.06748466E-2</v>
      </c>
      <c r="D128" s="15">
        <v>67</v>
      </c>
      <c r="E128" s="32">
        <f t="shared" si="62"/>
        <v>-2.9761904761905185E-3</v>
      </c>
      <c r="F128" s="18">
        <f>IF(ISNUMBER(D128), $B145 * E128, "")</f>
        <v>-297.61904761905186</v>
      </c>
      <c r="G128" s="31">
        <v>70.3</v>
      </c>
      <c r="H128" s="32">
        <f t="shared" si="63"/>
        <v>4.6130952380952293E-2</v>
      </c>
      <c r="I128" s="101">
        <f>IF(ISNUMBER(G128), $B145 * H128, "")</f>
        <v>4613.0952380952294</v>
      </c>
      <c r="J128" s="15">
        <v>68.099999999999994</v>
      </c>
      <c r="K128" s="32">
        <f t="shared" si="64"/>
        <v>1.3392857142857015E-2</v>
      </c>
      <c r="L128" s="18">
        <f>IF(ISNUMBER(J128), $B145 * K128, "")</f>
        <v>1339.2857142857015</v>
      </c>
      <c r="M128" s="31">
        <v>70</v>
      </c>
      <c r="N128" s="32">
        <f t="shared" si="65"/>
        <v>4.1666666666666623E-2</v>
      </c>
      <c r="O128" s="18">
        <f>IF(ISNUMBER(M128), $B145 * N128, "")</f>
        <v>4166.6666666666624</v>
      </c>
      <c r="Q128" s="275"/>
      <c r="R128" s="275"/>
      <c r="S128" s="275"/>
    </row>
    <row r="129" spans="1:19" ht="17.25" thickBot="1">
      <c r="A129" s="127" t="s">
        <v>98</v>
      </c>
      <c r="B129" s="128">
        <v>4.03</v>
      </c>
      <c r="C129" s="78">
        <v>2.8061224499999999E-2</v>
      </c>
      <c r="D129" s="20">
        <v>4.03</v>
      </c>
      <c r="E129" s="21">
        <f t="shared" si="62"/>
        <v>0</v>
      </c>
      <c r="F129" s="22">
        <f>IF(ISNUMBER(D129), $B145 * E129, "")</f>
        <v>0</v>
      </c>
      <c r="G129" s="30">
        <v>4.09</v>
      </c>
      <c r="H129" s="21">
        <f t="shared" si="63"/>
        <v>1.4888337468982533E-2</v>
      </c>
      <c r="I129" s="105">
        <f>IF(ISNUMBER(G129), $B145 * H129, "")</f>
        <v>1488.8337468982534</v>
      </c>
      <c r="J129" s="20">
        <v>4.01</v>
      </c>
      <c r="K129" s="21">
        <f t="shared" si="64"/>
        <v>-4.9627791563276579E-3</v>
      </c>
      <c r="L129" s="22">
        <f>IF(ISNUMBER(J129), $B145 * K129, "")</f>
        <v>-496.27791563276577</v>
      </c>
      <c r="M129" s="30">
        <v>4.08</v>
      </c>
      <c r="N129" s="21">
        <f t="shared" si="65"/>
        <v>1.2406947890818814E-2</v>
      </c>
      <c r="O129" s="22">
        <f>IF(ISNUMBER(M129), $B145 * N129, "")</f>
        <v>1240.6947890818815</v>
      </c>
      <c r="Q129" s="275"/>
      <c r="R129" s="275"/>
      <c r="S129" s="275"/>
    </row>
    <row r="130" spans="1:19" ht="17.25" thickBot="1">
      <c r="A130" s="125" t="s">
        <v>162</v>
      </c>
      <c r="B130" s="129">
        <v>91.4</v>
      </c>
      <c r="C130" s="80">
        <v>2.3516237400000001E-2</v>
      </c>
      <c r="D130" s="106">
        <v>90.8</v>
      </c>
      <c r="E130" s="107">
        <f>IF(ISNUMBER(D130), (D130 - $B130) / $B130, "")</f>
        <v>-6.5645514223195674E-3</v>
      </c>
      <c r="F130" s="108">
        <f>IF(ISNUMBER(D130), $B145 * E130, "")</f>
        <v>-656.45514223195676</v>
      </c>
      <c r="G130" s="109">
        <v>92.3</v>
      </c>
      <c r="H130" s="107">
        <f>IF(ISNUMBER(G130), (G130 - $B130) / $B130, "")</f>
        <v>9.8468271334791191E-3</v>
      </c>
      <c r="I130" s="110">
        <f>IF(ISNUMBER(G130), $B145 * H130, "")</f>
        <v>984.68271334791189</v>
      </c>
      <c r="J130" s="106">
        <v>91.5</v>
      </c>
      <c r="K130" s="107">
        <f>IF(ISNUMBER(J130), (J130 - $B130) / $B130, "")</f>
        <v>1.0940919037198502E-3</v>
      </c>
      <c r="L130" s="108">
        <f>IF(ISNUMBER(J130), $B145 * K130, "")</f>
        <v>109.40919037198502</v>
      </c>
      <c r="M130" s="109">
        <v>93.3</v>
      </c>
      <c r="N130" s="107">
        <f>IF(ISNUMBER(M130), (M130 - $B130) / $B130, "")</f>
        <v>2.0787746170678242E-2</v>
      </c>
      <c r="O130" s="108">
        <f>IF(ISNUMBER(M130), $B145 * N130, "")</f>
        <v>2078.7746170678242</v>
      </c>
      <c r="Q130" s="275"/>
      <c r="R130" s="275"/>
      <c r="S130" s="275"/>
    </row>
    <row r="131" spans="1:19" ht="17.25" thickBot="1">
      <c r="A131" s="125" t="s">
        <v>202</v>
      </c>
      <c r="B131" s="126">
        <v>67.900000000000006</v>
      </c>
      <c r="C131" s="77">
        <v>2.2590361400000002E-2</v>
      </c>
      <c r="D131" s="15">
        <v>68</v>
      </c>
      <c r="E131" s="32">
        <f t="shared" ref="E131:E134" si="66">IF(ISNUMBER(D131), (D131 - $B131) / $B131, "")</f>
        <v>1.4727540500735538E-3</v>
      </c>
      <c r="F131" s="18">
        <f>IF(ISNUMBER(D131), $B145 * E131, "")</f>
        <v>147.27540500735537</v>
      </c>
      <c r="G131" s="31">
        <v>70.3</v>
      </c>
      <c r="H131" s="32">
        <f t="shared" ref="H131:H134" si="67">IF(ISNUMBER(G131), (G131 - $B131) / $B131, "")</f>
        <v>3.5346097201767179E-2</v>
      </c>
      <c r="I131" s="101">
        <f>IF(ISNUMBER(G131), $B145 * H131, "")</f>
        <v>3534.6097201767179</v>
      </c>
      <c r="J131" s="15">
        <v>67.8</v>
      </c>
      <c r="K131" s="32">
        <f t="shared" ref="K131:K134" si="68">IF(ISNUMBER(J131), (J131 - $B131) / $B131, "")</f>
        <v>-1.4727540500737632E-3</v>
      </c>
      <c r="L131" s="18">
        <f>IF(ISNUMBER(J131), $B145 * K131, "")</f>
        <v>-147.27540500737632</v>
      </c>
      <c r="M131" s="31">
        <v>70.099999999999994</v>
      </c>
      <c r="N131" s="32">
        <f t="shared" ref="N131:N134" si="69">IF(ISNUMBER(M131), (M131 - $B131) / $B131, "")</f>
        <v>3.2400589101619859E-2</v>
      </c>
      <c r="O131" s="18">
        <f>IF(ISNUMBER(M131), $B145 * N131, "")</f>
        <v>3240.0589101619858</v>
      </c>
      <c r="Q131" s="275"/>
      <c r="R131" s="275"/>
      <c r="S131" s="275"/>
    </row>
    <row r="132" spans="1:19" ht="17.25" thickBot="1">
      <c r="A132" s="125" t="s">
        <v>190</v>
      </c>
      <c r="B132" s="126">
        <v>15.1</v>
      </c>
      <c r="C132" s="77">
        <v>2.02702703E-2</v>
      </c>
      <c r="D132" s="15">
        <v>14.9</v>
      </c>
      <c r="E132" s="32">
        <f t="shared" si="66"/>
        <v>-1.3245033112582735E-2</v>
      </c>
      <c r="F132" s="18">
        <f>IF(ISNUMBER(D132), $B145 * E132, "")</f>
        <v>-1324.5033112582735</v>
      </c>
      <c r="G132" s="31">
        <v>15.4</v>
      </c>
      <c r="H132" s="32">
        <f t="shared" si="67"/>
        <v>1.9867549668874218E-2</v>
      </c>
      <c r="I132" s="101">
        <f>IF(ISNUMBER(G132), $B145 * H132, "")</f>
        <v>1986.7549668874219</v>
      </c>
      <c r="J132" s="15">
        <v>15.1</v>
      </c>
      <c r="K132" s="32">
        <f t="shared" si="68"/>
        <v>0</v>
      </c>
      <c r="L132" s="18">
        <f>IF(ISNUMBER(J132), $B145 * K132, "")</f>
        <v>0</v>
      </c>
      <c r="M132" s="31">
        <v>15.3</v>
      </c>
      <c r="N132" s="32">
        <f t="shared" si="69"/>
        <v>1.3245033112582853E-2</v>
      </c>
      <c r="O132" s="18">
        <f>IF(ISNUMBER(M132), $B145 * N132, "")</f>
        <v>1324.5033112582853</v>
      </c>
      <c r="Q132" s="275"/>
      <c r="R132" s="275"/>
      <c r="S132" s="275"/>
    </row>
    <row r="133" spans="1:19" ht="17.25" thickBot="1">
      <c r="A133" s="125" t="s">
        <v>122</v>
      </c>
      <c r="B133" s="126">
        <v>31.5</v>
      </c>
      <c r="C133" s="77">
        <v>1.9417475699999999E-2</v>
      </c>
      <c r="D133" s="15">
        <v>31.4</v>
      </c>
      <c r="E133" s="32">
        <f t="shared" si="66"/>
        <v>-3.1746031746032197E-3</v>
      </c>
      <c r="F133" s="18">
        <f>IF(ISNUMBER(D133), $B145 * E133, "")</f>
        <v>-317.46031746032196</v>
      </c>
      <c r="G133" s="31">
        <v>32.299999999999997</v>
      </c>
      <c r="H133" s="32">
        <f t="shared" si="67"/>
        <v>2.5396825396825307E-2</v>
      </c>
      <c r="I133" s="101">
        <f>IF(ISNUMBER(G133), $B145 * H133, "")</f>
        <v>2539.6825396825307</v>
      </c>
      <c r="J133" s="15">
        <v>31.7</v>
      </c>
      <c r="K133" s="32">
        <f t="shared" si="68"/>
        <v>6.3492063492063266E-3</v>
      </c>
      <c r="L133" s="18">
        <f>IF(ISNUMBER(J133), $B145 * K133, "")</f>
        <v>634.92063492063266</v>
      </c>
      <c r="M133" s="31">
        <v>32.299999999999997</v>
      </c>
      <c r="N133" s="32">
        <f t="shared" si="69"/>
        <v>2.5396825396825307E-2</v>
      </c>
      <c r="O133" s="18">
        <f>IF(ISNUMBER(M133), $B145 * N133, "")</f>
        <v>2539.6825396825307</v>
      </c>
      <c r="Q133" s="33"/>
      <c r="R133" s="33"/>
    </row>
    <row r="134" spans="1:19" ht="17.25" thickBot="1">
      <c r="A134" s="130" t="s">
        <v>188</v>
      </c>
      <c r="B134" s="131">
        <v>12</v>
      </c>
      <c r="C134" s="79">
        <v>1.6949152499999998E-2</v>
      </c>
      <c r="D134" s="24">
        <v>12</v>
      </c>
      <c r="E134" s="25">
        <f t="shared" si="66"/>
        <v>0</v>
      </c>
      <c r="F134" s="104">
        <f>IF(ISNUMBER(D134), $B145 * E134, "")</f>
        <v>0</v>
      </c>
      <c r="G134" s="102">
        <v>12.2</v>
      </c>
      <c r="H134" s="25">
        <f t="shared" si="67"/>
        <v>1.6666666666666607E-2</v>
      </c>
      <c r="I134" s="103">
        <f>IF(ISNUMBER(G134), $B145 * H134, "")</f>
        <v>1666.6666666666608</v>
      </c>
      <c r="J134" s="24">
        <v>12</v>
      </c>
      <c r="K134" s="25">
        <f t="shared" si="68"/>
        <v>0</v>
      </c>
      <c r="L134" s="104">
        <f>IF(ISNUMBER(J134), $B145 * K134, "")</f>
        <v>0</v>
      </c>
      <c r="M134" s="102">
        <v>12.2</v>
      </c>
      <c r="N134" s="25">
        <f t="shared" si="69"/>
        <v>1.6666666666666607E-2</v>
      </c>
      <c r="O134" s="104">
        <f>IF(ISNUMBER(M134), $B145 * N134, "")</f>
        <v>1666.6666666666608</v>
      </c>
      <c r="Q134" s="284"/>
      <c r="R134" s="285"/>
      <c r="S134" s="286"/>
    </row>
    <row r="135" spans="1:19">
      <c r="A135" s="123" t="s">
        <v>144</v>
      </c>
      <c r="B135" s="124">
        <v>97.3</v>
      </c>
      <c r="C135" s="76">
        <v>1.6718913299999999E-2</v>
      </c>
      <c r="D135" s="13">
        <v>97.4</v>
      </c>
      <c r="E135" s="14">
        <f>IF(ISNUMBER(D135), (D135 - $B135) / $B135, "")</f>
        <v>1.0277492291881657E-3</v>
      </c>
      <c r="F135" s="16">
        <f>IF(ISNUMBER(D135), $B145 * E135, "")</f>
        <v>102.77492291881657</v>
      </c>
      <c r="G135" s="29">
        <v>102</v>
      </c>
      <c r="H135" s="14">
        <f>IF(ISNUMBER(G135), (G135 - $B135) / $B135, "")</f>
        <v>4.8304213771839702E-2</v>
      </c>
      <c r="I135" s="100">
        <f>IF(ISNUMBER(G135), $B145 * H135, "")</f>
        <v>4830.4213771839704</v>
      </c>
      <c r="J135" s="13">
        <v>98.9</v>
      </c>
      <c r="K135" s="14">
        <f>IF(ISNUMBER(J135), (J135 - $B135) / $B135, "")</f>
        <v>1.6443987667009337E-2</v>
      </c>
      <c r="L135" s="16">
        <f>IF(ISNUMBER(J135), $B145 * K135, "")</f>
        <v>1644.3987667009337</v>
      </c>
      <c r="M135" s="29">
        <v>101</v>
      </c>
      <c r="N135" s="14">
        <f>IF(ISNUMBER(M135), (M135 - $B135) / $B135, "")</f>
        <v>3.8026721479958919E-2</v>
      </c>
      <c r="O135" s="16">
        <f>IF(ISNUMBER(M135), $B145 * N135, "")</f>
        <v>3802.6721479958919</v>
      </c>
      <c r="Q135" s="287"/>
      <c r="R135" s="288"/>
      <c r="S135" s="289"/>
    </row>
    <row r="136" spans="1:19" ht="17.25" thickBot="1">
      <c r="A136" s="125" t="s">
        <v>72</v>
      </c>
      <c r="B136" s="126">
        <v>21.3</v>
      </c>
      <c r="C136" s="77">
        <v>1.42857143E-2</v>
      </c>
      <c r="D136" s="15">
        <v>21.3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21.8</v>
      </c>
      <c r="H136" s="32">
        <f t="shared" ref="H136:H139" si="71">IF(ISNUMBER(G136), (G136 - $B136) / $B136, "")</f>
        <v>2.3474178403755867E-2</v>
      </c>
      <c r="I136" s="101">
        <f>IF(ISNUMBER(G136), $B145 * H136, "")</f>
        <v>2347.4178403755868</v>
      </c>
      <c r="J136" s="15">
        <v>21.3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21.8</v>
      </c>
      <c r="N136" s="32">
        <f t="shared" ref="N136:N139" si="73">IF(ISNUMBER(M136), (M136 - $B136) / $B136, "")</f>
        <v>2.3474178403755867E-2</v>
      </c>
      <c r="O136" s="18">
        <f>IF(ISNUMBER(M136), $B145 * N136, "")</f>
        <v>2347.4178403755868</v>
      </c>
      <c r="Q136" s="290"/>
      <c r="R136" s="291"/>
      <c r="S136" s="292"/>
    </row>
    <row r="137" spans="1:19" ht="17.25" thickBot="1">
      <c r="A137" s="125" t="s">
        <v>234</v>
      </c>
      <c r="B137" s="126">
        <v>69.2</v>
      </c>
      <c r="C137" s="77">
        <v>1.1695906400000001E-2</v>
      </c>
      <c r="D137" s="15">
        <v>70</v>
      </c>
      <c r="E137" s="32">
        <f t="shared" si="70"/>
        <v>1.1560693641618455E-2</v>
      </c>
      <c r="F137" s="18">
        <f>IF(ISNUMBER(D137), $B145 * E137, "")</f>
        <v>1156.0693641618454</v>
      </c>
      <c r="G137" s="31">
        <v>71.599999999999994</v>
      </c>
      <c r="H137" s="32">
        <f t="shared" si="71"/>
        <v>3.468208092485537E-2</v>
      </c>
      <c r="I137" s="101">
        <f>IF(ISNUMBER(G137), $B145 * H137, "")</f>
        <v>3468.2080924855368</v>
      </c>
      <c r="J137" s="15">
        <v>69.7</v>
      </c>
      <c r="K137" s="32">
        <f t="shared" si="72"/>
        <v>7.2254335260115606E-3</v>
      </c>
      <c r="L137" s="18">
        <f>IF(ISNUMBER(J137), $B145 * K137, "")</f>
        <v>722.54335260115602</v>
      </c>
      <c r="M137" s="31">
        <v>70.900000000000006</v>
      </c>
      <c r="N137" s="32">
        <f t="shared" si="73"/>
        <v>2.4566473988439346E-2</v>
      </c>
      <c r="O137" s="18">
        <f>IF(ISNUMBER(M137), $B145 * N137, "")</f>
        <v>2456.6473988439348</v>
      </c>
      <c r="Q137" s="275"/>
      <c r="R137" s="275"/>
      <c r="S137" s="275"/>
    </row>
    <row r="138" spans="1:19" ht="17.25" thickBot="1">
      <c r="A138" s="125" t="s">
        <v>216</v>
      </c>
      <c r="B138" s="126">
        <v>9.31</v>
      </c>
      <c r="C138" s="77">
        <v>9.7613882999999999E-3</v>
      </c>
      <c r="D138" s="15">
        <v>9.35</v>
      </c>
      <c r="E138" s="32">
        <f t="shared" si="70"/>
        <v>4.2964554242748811E-3</v>
      </c>
      <c r="F138" s="18">
        <f>IF(ISNUMBER(D138), $B145 * E138, "")</f>
        <v>429.64554242748812</v>
      </c>
      <c r="G138" s="31">
        <v>9.57</v>
      </c>
      <c r="H138" s="32">
        <f t="shared" si="71"/>
        <v>2.7926960257787303E-2</v>
      </c>
      <c r="I138" s="101">
        <f>IF(ISNUMBER(G138), $B145 * H138, "")</f>
        <v>2792.6960257787305</v>
      </c>
      <c r="J138" s="15">
        <v>9.32</v>
      </c>
      <c r="K138" s="32">
        <f t="shared" si="72"/>
        <v>1.0741138560687203E-3</v>
      </c>
      <c r="L138" s="18">
        <f>IF(ISNUMBER(J138), $B145 * K138, "")</f>
        <v>107.41138560687203</v>
      </c>
      <c r="M138" s="31">
        <v>9.51</v>
      </c>
      <c r="N138" s="32">
        <f t="shared" si="73"/>
        <v>2.148227712137479E-2</v>
      </c>
      <c r="O138" s="18">
        <f>IF(ISNUMBER(M138), $B145 * N138, "")</f>
        <v>2148.2277121374791</v>
      </c>
      <c r="Q138" s="270"/>
      <c r="R138" s="270"/>
      <c r="S138" s="270"/>
    </row>
    <row r="139" spans="1:19" ht="17.25" thickBot="1">
      <c r="A139" s="127" t="s">
        <v>250</v>
      </c>
      <c r="B139" s="128">
        <v>84</v>
      </c>
      <c r="C139" s="78">
        <v>8.4033613000000004E-3</v>
      </c>
      <c r="D139" s="20">
        <v>83.9</v>
      </c>
      <c r="E139" s="21">
        <f t="shared" si="70"/>
        <v>-1.1904761904761227E-3</v>
      </c>
      <c r="F139" s="22">
        <f>IF(ISNUMBER(D139), $B145 * E139, "")</f>
        <v>-119.04761904761227</v>
      </c>
      <c r="G139" s="30">
        <v>86</v>
      </c>
      <c r="H139" s="21">
        <f t="shared" si="71"/>
        <v>2.3809523809523808E-2</v>
      </c>
      <c r="I139" s="105">
        <f>IF(ISNUMBER(G139), $B145 * H139, "")</f>
        <v>2380.9523809523807</v>
      </c>
      <c r="J139" s="20">
        <v>83.9</v>
      </c>
      <c r="K139" s="21">
        <f t="shared" si="72"/>
        <v>-1.1904761904761227E-3</v>
      </c>
      <c r="L139" s="22">
        <f>IF(ISNUMBER(J139), $B145 * K139, "")</f>
        <v>-119.04761904761227</v>
      </c>
      <c r="M139" s="30">
        <v>86.2</v>
      </c>
      <c r="N139" s="21">
        <f t="shared" si="73"/>
        <v>2.6190476190476226E-2</v>
      </c>
      <c r="O139" s="22">
        <f>IF(ISNUMBER(M139), $B145 * N139, "")</f>
        <v>2619.0476190476224</v>
      </c>
      <c r="Q139" s="270"/>
      <c r="R139" s="270"/>
      <c r="S139" s="270"/>
    </row>
    <row r="140" spans="1:19" ht="17.25" thickBot="1">
      <c r="A140" s="125" t="s">
        <v>208</v>
      </c>
      <c r="B140" s="129">
        <v>12.9</v>
      </c>
      <c r="C140" s="80">
        <v>7.8125E-3</v>
      </c>
      <c r="D140" s="106">
        <v>12.9</v>
      </c>
      <c r="E140" s="107">
        <f>IF(ISNUMBER(D140), (D140 - $B140) / $B140, "")</f>
        <v>0</v>
      </c>
      <c r="F140" s="108">
        <f>IF(ISNUMBER(D140), $B145 * E140, "")</f>
        <v>0</v>
      </c>
      <c r="G140" s="109">
        <v>13.1</v>
      </c>
      <c r="H140" s="107">
        <f>IF(ISNUMBER(G140), (G140 - $B140) / $B140, "")</f>
        <v>1.5503875968992192E-2</v>
      </c>
      <c r="I140" s="110">
        <f>IF(ISNUMBER(G140), $B145 * H140, "")</f>
        <v>1550.3875968992193</v>
      </c>
      <c r="J140" s="106">
        <v>12.8</v>
      </c>
      <c r="K140" s="107">
        <f>IF(ISNUMBER(J140), (J140 - $B140) / $B140, "")</f>
        <v>-7.7519379844960962E-3</v>
      </c>
      <c r="L140" s="108">
        <f>IF(ISNUMBER(J140), $B145 * K140, "")</f>
        <v>-775.19379844960963</v>
      </c>
      <c r="M140" s="109">
        <v>13</v>
      </c>
      <c r="N140" s="107">
        <f>IF(ISNUMBER(M140), (M140 - $B140) / $B140, "")</f>
        <v>7.7519379844960962E-3</v>
      </c>
      <c r="O140" s="108">
        <f>IF(ISNUMBER(M140), $B145 * N140, "")</f>
        <v>775.19379844960963</v>
      </c>
      <c r="Q140" s="275"/>
      <c r="R140" s="275"/>
      <c r="S140" s="275"/>
    </row>
    <row r="141" spans="1:19" ht="17.25" thickBot="1">
      <c r="A141" s="125" t="s">
        <v>204</v>
      </c>
      <c r="B141" s="126">
        <v>14.6</v>
      </c>
      <c r="C141" s="77">
        <v>6.8965516999999997E-3</v>
      </c>
      <c r="D141" s="15">
        <v>14.5</v>
      </c>
      <c r="E141" s="32">
        <f t="shared" ref="E141:E144" si="74">IF(ISNUMBER(D141), (D141 - $B141) / $B141, "")</f>
        <v>-6.8493150684931269E-3</v>
      </c>
      <c r="F141" s="18">
        <f>IF(ISNUMBER(D141), $B145 * E141, "")</f>
        <v>-684.93150684931265</v>
      </c>
      <c r="G141" s="31">
        <v>14.8</v>
      </c>
      <c r="H141" s="32">
        <f t="shared" ref="H141:H144" si="75">IF(ISNUMBER(G141), (G141 - $B141) / $B141, "")</f>
        <v>1.3698630136986375E-2</v>
      </c>
      <c r="I141" s="101">
        <f>IF(ISNUMBER(G141), $B145 * H141, "")</f>
        <v>1369.8630136986376</v>
      </c>
      <c r="J141" s="15">
        <v>14.5</v>
      </c>
      <c r="K141" s="32">
        <f t="shared" ref="K141:K144" si="76">IF(ISNUMBER(J141), (J141 - $B141) / $B141, "")</f>
        <v>-6.8493150684931269E-3</v>
      </c>
      <c r="L141" s="18">
        <f>IF(ISNUMBER(J141), $B145 * K141, "")</f>
        <v>-684.93150684931265</v>
      </c>
      <c r="M141" s="31">
        <v>14.8</v>
      </c>
      <c r="N141" s="32">
        <f t="shared" ref="N141:N144" si="77">IF(ISNUMBER(M141), (M141 - $B141) / $B141, "")</f>
        <v>1.3698630136986375E-2</v>
      </c>
      <c r="O141" s="18">
        <f>IF(ISNUMBER(M141), $B145 * N141, "")</f>
        <v>1369.8630136986376</v>
      </c>
      <c r="Q141" s="275"/>
      <c r="R141" s="275"/>
      <c r="S141" s="275"/>
    </row>
    <row r="142" spans="1:19" ht="17.25" thickBot="1">
      <c r="A142" s="125" t="s">
        <v>240</v>
      </c>
      <c r="B142" s="126">
        <v>56.4</v>
      </c>
      <c r="C142" s="77">
        <v>1.7761989E-3</v>
      </c>
      <c r="D142" s="15">
        <v>56.4</v>
      </c>
      <c r="E142" s="32">
        <f t="shared" si="74"/>
        <v>0</v>
      </c>
      <c r="F142" s="18">
        <f>IF(ISNUMBER(D142), $B145 * E142, "")</f>
        <v>0</v>
      </c>
      <c r="G142" s="31">
        <v>58.2</v>
      </c>
      <c r="H142" s="32">
        <f t="shared" si="75"/>
        <v>3.191489361702135E-2</v>
      </c>
      <c r="I142" s="101">
        <f>IF(ISNUMBER(G142), $B145 * H142, "")</f>
        <v>3191.4893617021348</v>
      </c>
      <c r="J142" s="15">
        <v>57.3</v>
      </c>
      <c r="K142" s="32">
        <f t="shared" si="76"/>
        <v>1.5957446808510613E-2</v>
      </c>
      <c r="L142" s="18">
        <f>IF(ISNUMBER(J142), $B145 * K142, "")</f>
        <v>1595.7446808510613</v>
      </c>
      <c r="M142" s="31">
        <v>58.5</v>
      </c>
      <c r="N142" s="32">
        <f t="shared" si="77"/>
        <v>3.7234042553191515E-2</v>
      </c>
      <c r="O142" s="18">
        <f>IF(ISNUMBER(M142), $B145 * N142, "")</f>
        <v>3723.4042553191516</v>
      </c>
      <c r="Q142" s="275"/>
      <c r="R142" s="275"/>
      <c r="S142" s="275"/>
    </row>
    <row r="143" spans="1:19">
      <c r="A143" s="125" t="s">
        <v>178</v>
      </c>
      <c r="B143" s="126">
        <v>15.4</v>
      </c>
      <c r="C143" s="77">
        <v>0</v>
      </c>
      <c r="D143" s="15">
        <v>15.4</v>
      </c>
      <c r="E143" s="32">
        <f t="shared" si="74"/>
        <v>0</v>
      </c>
      <c r="F143" s="18">
        <f>IF(ISNUMBER(D143), $B145 * E143, "")</f>
        <v>0</v>
      </c>
      <c r="G143" s="31">
        <v>15.9</v>
      </c>
      <c r="H143" s="32">
        <f t="shared" si="75"/>
        <v>3.2467532467532464E-2</v>
      </c>
      <c r="I143" s="101">
        <f>IF(ISNUMBER(G143), $B145 * H143, "")</f>
        <v>3246.7532467532465</v>
      </c>
      <c r="J143" s="15">
        <v>15.5</v>
      </c>
      <c r="K143" s="32">
        <f t="shared" si="76"/>
        <v>6.4935064935064705E-3</v>
      </c>
      <c r="L143" s="18">
        <f>IF(ISNUMBER(J143), $B145 * K143, "")</f>
        <v>649.35064935064702</v>
      </c>
      <c r="M143" s="31">
        <v>15.8</v>
      </c>
      <c r="N143" s="32">
        <f t="shared" si="77"/>
        <v>2.5974025974025997E-2</v>
      </c>
      <c r="O143" s="18">
        <f>IF(ISNUMBER(M143), $B145 * N143, "")</f>
        <v>2597.4025974025994</v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-1.1093315635897776E-3</v>
      </c>
      <c r="F145" s="28">
        <f>SUM(F125:F144)</f>
        <v>-2107.7299708205774</v>
      </c>
      <c r="G145" s="26" t="s">
        <v>271</v>
      </c>
      <c r="H145" s="27">
        <f>IF(COUNT(H125:H144), SUM(H125:H144) / COUNT(H125:H144), 0)</f>
        <v>2.3666454474817637E-2</v>
      </c>
      <c r="I145" s="28">
        <f>SUM(I125:I144)</f>
        <v>44966.263502153517</v>
      </c>
      <c r="J145" s="26" t="s">
        <v>271</v>
      </c>
      <c r="K145" s="27">
        <f>IF(COUNT(K125:K144), SUM(K125:K144) / COUNT(K125:K144), 0)</f>
        <v>5.0667568118237564E-4</v>
      </c>
      <c r="L145" s="28">
        <f>SUM(L125:L144)</f>
        <v>962.68379424651312</v>
      </c>
      <c r="M145" s="26" t="s">
        <v>271</v>
      </c>
      <c r="N145" s="27">
        <f>IF(COUNT(N125:N144), SUM(N125:N144) / COUNT(N125:N144), 0)</f>
        <v>2.1405660469936909E-2</v>
      </c>
      <c r="O145" s="28">
        <f>SUM(O125:O144)</f>
        <v>40670.754892880141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41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2021-09-22(수) 오전 00:00</v>
      </c>
      <c r="C150" s="313"/>
      <c r="D150" s="272" t="str">
        <f>TEXT($G$1, "[$-ko-KR]yyyy-mm-dd(ddd) ") &amp; "오후 14:00"</f>
        <v>2021-09-22(수) 오후 14:00</v>
      </c>
      <c r="E150" s="273"/>
      <c r="F150" s="274"/>
      <c r="G150" s="272" t="str">
        <f>TEXT($G$1, "[$-ko-KR]yyyy-mm-dd(ddd) ") &amp; "오후 19:00"</f>
        <v>2021-09-22(수) 오후 19:00</v>
      </c>
      <c r="H150" s="273"/>
      <c r="I150" s="274"/>
      <c r="J150" s="272" t="str">
        <f>TEXT($G$1, "[$-ko-KR]yyyy-mm-dd(ddd) ") &amp; "오후 21:00"</f>
        <v>2021-09-22(수) 오후 21:00</v>
      </c>
      <c r="K150" s="273"/>
      <c r="L150" s="274"/>
      <c r="M150" s="272" t="str">
        <f>TEXT($G$1+1, "[$-ko-KR]yyyy-mm-dd(ddd) ") &amp; "오전 00:00"</f>
        <v>2021-09-23(목)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2" t="s">
        <v>58</v>
      </c>
      <c r="H151" s="243" t="s">
        <v>268</v>
      </c>
      <c r="I151" s="24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174</v>
      </c>
      <c r="B152" s="124">
        <v>359</v>
      </c>
      <c r="C152" s="76">
        <v>1.6997167099999998E-2</v>
      </c>
      <c r="D152" s="13">
        <v>358</v>
      </c>
      <c r="E152" s="14">
        <f>IF(ISNUMBER(D152), (D152 - $B152) / $B152, "")</f>
        <v>-2.7855153203342618E-3</v>
      </c>
      <c r="F152" s="16">
        <f>IF(ISNUMBER(D152), $B172 * E152, "")</f>
        <v>-278.55153203342621</v>
      </c>
      <c r="G152" s="29">
        <v>364</v>
      </c>
      <c r="H152" s="14">
        <f>IF(ISNUMBER(G152), (G152 - $B152) / $B152, "")</f>
        <v>1.3927576601671309E-2</v>
      </c>
      <c r="I152" s="100">
        <f>IF(ISNUMBER(G152), $B172 * H152, "")</f>
        <v>1392.7576601671308</v>
      </c>
      <c r="J152" s="13">
        <v>357</v>
      </c>
      <c r="K152" s="14">
        <f>IF(ISNUMBER(J152), (J152 - $B152) / $B152, "")</f>
        <v>-5.5710306406685237E-3</v>
      </c>
      <c r="L152" s="16">
        <f>IF(ISNUMBER(J152), $B172 * K152, "")</f>
        <v>-557.10306406685243</v>
      </c>
      <c r="M152" s="29">
        <v>363</v>
      </c>
      <c r="N152" s="14">
        <f>IF(ISNUMBER(M152), (M152 - $B152) / $B152, "")</f>
        <v>1.1142061281337047E-2</v>
      </c>
      <c r="O152" s="16">
        <f>IF(ISNUMBER(M152), $B172 * N152, "")</f>
        <v>1114.2061281337049</v>
      </c>
      <c r="Q152" s="270"/>
      <c r="R152" s="270"/>
      <c r="S152" s="270"/>
    </row>
    <row r="153" spans="1:19" ht="17.25" thickBot="1">
      <c r="A153" s="125" t="s">
        <v>232</v>
      </c>
      <c r="B153" s="126">
        <v>688</v>
      </c>
      <c r="C153" s="77">
        <v>1.6248153599999999E-2</v>
      </c>
      <c r="D153" s="15">
        <v>684</v>
      </c>
      <c r="E153" s="32">
        <f t="shared" ref="E153:E156" si="78">IF(ISNUMBER(D153), (D153 - $B153) / $B153, "")</f>
        <v>-5.8139534883720929E-3</v>
      </c>
      <c r="F153" s="18">
        <f>IF(ISNUMBER(D153), $B172 * E153, "")</f>
        <v>-581.39534883720933</v>
      </c>
      <c r="G153" s="31">
        <v>707</v>
      </c>
      <c r="H153" s="32">
        <f t="shared" ref="H153:H156" si="79">IF(ISNUMBER(G153), (G153 - $B153) / $B153, "")</f>
        <v>2.7616279069767442E-2</v>
      </c>
      <c r="I153" s="101">
        <f>IF(ISNUMBER(G153), $B172 * H153, "")</f>
        <v>2761.6279069767443</v>
      </c>
      <c r="J153" s="15">
        <v>691</v>
      </c>
      <c r="K153" s="32">
        <f t="shared" ref="K153:K156" si="80">IF(ISNUMBER(J153), (J153 - $B153) / $B153, "")</f>
        <v>4.3604651162790697E-3</v>
      </c>
      <c r="L153" s="18">
        <f>IF(ISNUMBER(J153), $B172 * K153, "")</f>
        <v>436.04651162790697</v>
      </c>
      <c r="M153" s="31">
        <v>703</v>
      </c>
      <c r="N153" s="32">
        <f t="shared" ref="N153:N156" si="81">IF(ISNUMBER(M153), (M153 - $B153) / $B153, "")</f>
        <v>2.1802325581395349E-2</v>
      </c>
      <c r="O153" s="18">
        <f>IF(ISNUMBER(M153), $B172 * N153, "")</f>
        <v>2180.2325581395348</v>
      </c>
      <c r="Q153" s="270"/>
      <c r="R153" s="270"/>
      <c r="S153" s="270"/>
    </row>
    <row r="154" spans="1:19" ht="17.25" thickBot="1">
      <c r="A154" s="125" t="s">
        <v>266</v>
      </c>
      <c r="B154" s="126">
        <v>254</v>
      </c>
      <c r="C154" s="77">
        <v>1.6E-2</v>
      </c>
      <c r="D154" s="15">
        <v>255</v>
      </c>
      <c r="E154" s="32">
        <f t="shared" si="78"/>
        <v>3.937007874015748E-3</v>
      </c>
      <c r="F154" s="18">
        <f>IF(ISNUMBER(D154), $B172 * E154, "")</f>
        <v>393.70078740157481</v>
      </c>
      <c r="G154" s="31">
        <v>261</v>
      </c>
      <c r="H154" s="32">
        <f t="shared" si="79"/>
        <v>2.7559055118110236E-2</v>
      </c>
      <c r="I154" s="101">
        <f>IF(ISNUMBER(G154), $B172 * H154, "")</f>
        <v>2755.9055118110236</v>
      </c>
      <c r="J154" s="15">
        <v>256</v>
      </c>
      <c r="K154" s="32">
        <f t="shared" si="80"/>
        <v>7.874015748031496E-3</v>
      </c>
      <c r="L154" s="18">
        <f>IF(ISNUMBER(J154), $B172 * K154, "")</f>
        <v>787.40157480314963</v>
      </c>
      <c r="M154" s="31">
        <v>260</v>
      </c>
      <c r="N154" s="32">
        <f t="shared" si="81"/>
        <v>2.3622047244094488E-2</v>
      </c>
      <c r="O154" s="18">
        <f>IF(ISNUMBER(M154), $B172 * N154, "")</f>
        <v>2362.2047244094488</v>
      </c>
      <c r="Q154" s="275"/>
      <c r="R154" s="275"/>
      <c r="S154" s="275"/>
    </row>
    <row r="155" spans="1:19" ht="17.25" thickBot="1">
      <c r="A155" s="125" t="s">
        <v>138</v>
      </c>
      <c r="B155" s="126">
        <v>325</v>
      </c>
      <c r="C155" s="77">
        <v>1.5625E-2</v>
      </c>
      <c r="D155" s="15">
        <v>325</v>
      </c>
      <c r="E155" s="32">
        <f t="shared" si="78"/>
        <v>0</v>
      </c>
      <c r="F155" s="18">
        <f>IF(ISNUMBER(D155), $B172 * E155, "")</f>
        <v>0</v>
      </c>
      <c r="G155" s="31">
        <v>332</v>
      </c>
      <c r="H155" s="32">
        <f t="shared" si="79"/>
        <v>2.1538461538461538E-2</v>
      </c>
      <c r="I155" s="101">
        <f>IF(ISNUMBER(G155), $B172 * H155, "")</f>
        <v>2153.8461538461538</v>
      </c>
      <c r="J155" s="15">
        <v>324</v>
      </c>
      <c r="K155" s="32">
        <f t="shared" si="80"/>
        <v>-3.0769230769230769E-3</v>
      </c>
      <c r="L155" s="18">
        <f>IF(ISNUMBER(J155), $B172 * K155, "")</f>
        <v>-307.69230769230768</v>
      </c>
      <c r="M155" s="31">
        <v>332</v>
      </c>
      <c r="N155" s="32">
        <f t="shared" si="81"/>
        <v>2.1538461538461538E-2</v>
      </c>
      <c r="O155" s="18">
        <f>IF(ISNUMBER(M155), $B172 * N155, "")</f>
        <v>2153.8461538461538</v>
      </c>
      <c r="Q155" s="275"/>
      <c r="R155" s="275"/>
      <c r="S155" s="275"/>
    </row>
    <row r="156" spans="1:19" ht="17.25" thickBot="1">
      <c r="A156" s="127" t="s">
        <v>206</v>
      </c>
      <c r="B156" s="128">
        <v>669</v>
      </c>
      <c r="C156" s="78">
        <v>1.5174506799999999E-2</v>
      </c>
      <c r="D156" s="20">
        <v>667</v>
      </c>
      <c r="E156" s="21">
        <f t="shared" si="78"/>
        <v>-2.9895366218236174E-3</v>
      </c>
      <c r="F156" s="22">
        <f>IF(ISNUMBER(D156), $B172 * E156, "")</f>
        <v>-298.95366218236177</v>
      </c>
      <c r="G156" s="30">
        <v>683</v>
      </c>
      <c r="H156" s="21">
        <f t="shared" si="79"/>
        <v>2.0926756352765322E-2</v>
      </c>
      <c r="I156" s="105">
        <f>IF(ISNUMBER(G156), $B172 * H156, "")</f>
        <v>2092.6756352765324</v>
      </c>
      <c r="J156" s="20">
        <v>675</v>
      </c>
      <c r="K156" s="21">
        <f t="shared" si="80"/>
        <v>8.9686098654708519E-3</v>
      </c>
      <c r="L156" s="22">
        <f>IF(ISNUMBER(J156), $B172 * K156, "")</f>
        <v>896.86098654708519</v>
      </c>
      <c r="M156" s="30">
        <v>696</v>
      </c>
      <c r="N156" s="21">
        <f t="shared" si="81"/>
        <v>4.0358744394618833E-2</v>
      </c>
      <c r="O156" s="22">
        <f>IF(ISNUMBER(M156), $B172 * N156, "")</f>
        <v>4035.8744394618834</v>
      </c>
      <c r="Q156" s="275"/>
      <c r="R156" s="275"/>
      <c r="S156" s="275"/>
    </row>
    <row r="157" spans="1:19" ht="17.25" thickBot="1">
      <c r="A157" s="125" t="s">
        <v>110</v>
      </c>
      <c r="B157" s="129">
        <v>149</v>
      </c>
      <c r="C157" s="80">
        <v>1.36054422E-2</v>
      </c>
      <c r="D157" s="106">
        <v>148</v>
      </c>
      <c r="E157" s="107">
        <f>IF(ISNUMBER(D157), (D157 - $B157) / $B157, "")</f>
        <v>-6.7114093959731542E-3</v>
      </c>
      <c r="F157" s="108">
        <f>IF(ISNUMBER(D157), $B172 * E157, "")</f>
        <v>-671.14093959731542</v>
      </c>
      <c r="G157" s="109">
        <v>151</v>
      </c>
      <c r="H157" s="107">
        <f>IF(ISNUMBER(G157), (G157 - $B157) / $B157, "")</f>
        <v>1.3422818791946308E-2</v>
      </c>
      <c r="I157" s="110">
        <f>IF(ISNUMBER(G157), $B172 * H157, "")</f>
        <v>1342.2818791946308</v>
      </c>
      <c r="J157" s="106">
        <v>148</v>
      </c>
      <c r="K157" s="107">
        <f>IF(ISNUMBER(J157), (J157 - $B157) / $B157, "")</f>
        <v>-6.7114093959731542E-3</v>
      </c>
      <c r="L157" s="108">
        <f>IF(ISNUMBER(J157), $B172 * K157, "")</f>
        <v>-671.14093959731542</v>
      </c>
      <c r="M157" s="109">
        <v>152</v>
      </c>
      <c r="N157" s="107">
        <f>IF(ISNUMBER(M157), (M157 - $B157) / $B157, "")</f>
        <v>2.0134228187919462E-2</v>
      </c>
      <c r="O157" s="108">
        <f>IF(ISNUMBER(M157), $B172 * N157, "")</f>
        <v>2013.4228187919462</v>
      </c>
      <c r="Q157" s="275"/>
      <c r="R157" s="275"/>
      <c r="S157" s="275"/>
    </row>
    <row r="158" spans="1:19" ht="17.25" thickBot="1">
      <c r="A158" s="125" t="s">
        <v>57</v>
      </c>
      <c r="B158" s="126">
        <v>181</v>
      </c>
      <c r="C158" s="77">
        <v>1.1173184399999999E-2</v>
      </c>
      <c r="D158" s="15">
        <v>181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188</v>
      </c>
      <c r="H158" s="32">
        <f t="shared" ref="H158:H161" si="83">IF(ISNUMBER(G158), (G158 - $B158) / $B158, "")</f>
        <v>3.8674033149171269E-2</v>
      </c>
      <c r="I158" s="101">
        <f>IF(ISNUMBER(G158), $B172 * H158, "")</f>
        <v>3867.4033149171269</v>
      </c>
      <c r="J158" s="15">
        <v>183</v>
      </c>
      <c r="K158" s="32">
        <f t="shared" ref="K158:K161" si="84">IF(ISNUMBER(J158), (J158 - $B158) / $B158, "")</f>
        <v>1.1049723756906077E-2</v>
      </c>
      <c r="L158" s="18">
        <f>IF(ISNUMBER(J158), $B172 * K158, "")</f>
        <v>1104.9723756906076</v>
      </c>
      <c r="M158" s="31">
        <v>187</v>
      </c>
      <c r="N158" s="32">
        <f t="shared" ref="N158:N161" si="85">IF(ISNUMBER(M158), (M158 - $B158) / $B158, "")</f>
        <v>3.3149171270718231E-2</v>
      </c>
      <c r="O158" s="18">
        <f>IF(ISNUMBER(M158), $B172 * N158, "")</f>
        <v>3314.917127071823</v>
      </c>
      <c r="Q158" s="275"/>
      <c r="R158" s="275"/>
      <c r="S158" s="275"/>
    </row>
    <row r="159" spans="1:19" ht="17.25" thickBot="1">
      <c r="A159" s="125" t="s">
        <v>166</v>
      </c>
      <c r="B159" s="126">
        <v>181</v>
      </c>
      <c r="C159" s="77">
        <v>1.1173184399999999E-2</v>
      </c>
      <c r="D159" s="15">
        <v>181</v>
      </c>
      <c r="E159" s="32">
        <f t="shared" si="82"/>
        <v>0</v>
      </c>
      <c r="F159" s="18">
        <f>IF(ISNUMBER(D159), $B172 * E159, "")</f>
        <v>0</v>
      </c>
      <c r="G159" s="31">
        <v>188</v>
      </c>
      <c r="H159" s="32">
        <f t="shared" si="83"/>
        <v>3.8674033149171269E-2</v>
      </c>
      <c r="I159" s="101">
        <f>IF(ISNUMBER(G159), $B172 * H159, "")</f>
        <v>3867.4033149171269</v>
      </c>
      <c r="J159" s="15">
        <v>183</v>
      </c>
      <c r="K159" s="32">
        <f t="shared" si="84"/>
        <v>1.1049723756906077E-2</v>
      </c>
      <c r="L159" s="18">
        <f>IF(ISNUMBER(J159), $B172 * K159, "")</f>
        <v>1104.9723756906076</v>
      </c>
      <c r="M159" s="31">
        <v>188</v>
      </c>
      <c r="N159" s="32">
        <f t="shared" si="85"/>
        <v>3.8674033149171269E-2</v>
      </c>
      <c r="O159" s="18">
        <f>IF(ISNUMBER(M159), $B172 * N159, "")</f>
        <v>3867.4033149171269</v>
      </c>
      <c r="Q159" s="275"/>
      <c r="R159" s="275"/>
      <c r="S159" s="275"/>
    </row>
    <row r="160" spans="1:19" ht="17.25" thickBot="1">
      <c r="A160" s="125" t="s">
        <v>132</v>
      </c>
      <c r="B160" s="126">
        <v>102</v>
      </c>
      <c r="C160" s="77">
        <v>9.9009900999999997E-3</v>
      </c>
      <c r="D160" s="15">
        <v>104</v>
      </c>
      <c r="E160" s="32">
        <f t="shared" si="82"/>
        <v>1.9607843137254902E-2</v>
      </c>
      <c r="F160" s="18">
        <f>IF(ISNUMBER(D160), $B172 * E160, "")</f>
        <v>1960.7843137254902</v>
      </c>
      <c r="G160" s="31">
        <v>106</v>
      </c>
      <c r="H160" s="32">
        <f t="shared" si="83"/>
        <v>3.9215686274509803E-2</v>
      </c>
      <c r="I160" s="101">
        <f>IF(ISNUMBER(G160), $B172 * H160, "")</f>
        <v>3921.5686274509803</v>
      </c>
      <c r="J160" s="15">
        <v>104</v>
      </c>
      <c r="K160" s="32">
        <f t="shared" si="84"/>
        <v>1.9607843137254902E-2</v>
      </c>
      <c r="L160" s="18">
        <f>IF(ISNUMBER(J160), $B172 * K160, "")</f>
        <v>1960.7843137254902</v>
      </c>
      <c r="M160" s="31">
        <v>106</v>
      </c>
      <c r="N160" s="32">
        <f t="shared" si="85"/>
        <v>3.9215686274509803E-2</v>
      </c>
      <c r="O160" s="18">
        <f>IF(ISNUMBER(M160), $B172 * N160, "")</f>
        <v>3921.5686274509803</v>
      </c>
      <c r="Q160" s="33"/>
      <c r="R160" s="33"/>
    </row>
    <row r="161" spans="1:19" ht="17.25" thickBot="1">
      <c r="A161" s="130" t="s">
        <v>192</v>
      </c>
      <c r="B161" s="131">
        <v>312</v>
      </c>
      <c r="C161" s="79">
        <v>9.7087379000000001E-3</v>
      </c>
      <c r="D161" s="24">
        <v>313</v>
      </c>
      <c r="E161" s="25">
        <f t="shared" si="82"/>
        <v>3.205128205128205E-3</v>
      </c>
      <c r="F161" s="104">
        <f>IF(ISNUMBER(D161), $B172 * E161, "")</f>
        <v>320.5128205128205</v>
      </c>
      <c r="G161" s="102">
        <v>319</v>
      </c>
      <c r="H161" s="25">
        <f t="shared" si="83"/>
        <v>2.2435897435897436E-2</v>
      </c>
      <c r="I161" s="103">
        <f>IF(ISNUMBER(G161), $B172 * H161, "")</f>
        <v>2243.5897435897436</v>
      </c>
      <c r="J161" s="24">
        <v>310</v>
      </c>
      <c r="K161" s="25">
        <f t="shared" si="84"/>
        <v>-6.41025641025641E-3</v>
      </c>
      <c r="L161" s="104">
        <f>IF(ISNUMBER(J161), $B172 * K161, "")</f>
        <v>-641.02564102564099</v>
      </c>
      <c r="M161" s="102">
        <v>316</v>
      </c>
      <c r="N161" s="25">
        <f t="shared" si="85"/>
        <v>1.282051282051282E-2</v>
      </c>
      <c r="O161" s="104">
        <f>IF(ISNUMBER(M161), $B172 * N161, "")</f>
        <v>1282.051282051282</v>
      </c>
      <c r="Q161" s="284"/>
      <c r="R161" s="285"/>
      <c r="S161" s="286"/>
    </row>
    <row r="162" spans="1:19">
      <c r="A162" s="123" t="s">
        <v>152</v>
      </c>
      <c r="B162" s="124">
        <v>111</v>
      </c>
      <c r="C162" s="76">
        <v>9.0909091000000008E-3</v>
      </c>
      <c r="D162" s="13">
        <v>111</v>
      </c>
      <c r="E162" s="14">
        <f>IF(ISNUMBER(D162), (D162 - $B162) / $B162, "")</f>
        <v>0</v>
      </c>
      <c r="F162" s="16">
        <f>IF(ISNUMBER(D162), $B172 * E162, "")</f>
        <v>0</v>
      </c>
      <c r="G162" s="29">
        <v>113</v>
      </c>
      <c r="H162" s="14">
        <f>IF(ISNUMBER(G162), (G162 - $B162) / $B162, "")</f>
        <v>1.8018018018018018E-2</v>
      </c>
      <c r="I162" s="100">
        <f>IF(ISNUMBER(G162), $B172 * H162, "")</f>
        <v>1801.8018018018017</v>
      </c>
      <c r="J162" s="13">
        <v>111</v>
      </c>
      <c r="K162" s="14">
        <f>IF(ISNUMBER(J162), (J162 - $B162) / $B162, "")</f>
        <v>0</v>
      </c>
      <c r="L162" s="16">
        <f>IF(ISNUMBER(J162), $B172 * K162, "")</f>
        <v>0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87"/>
      <c r="R162" s="288"/>
      <c r="S162" s="289"/>
    </row>
    <row r="163" spans="1:19" ht="17.25" thickBot="1">
      <c r="A163" s="125" t="s">
        <v>236</v>
      </c>
      <c r="B163" s="126">
        <v>582</v>
      </c>
      <c r="C163" s="77">
        <v>3.4482759000000001E-3</v>
      </c>
      <c r="D163" s="15">
        <v>580</v>
      </c>
      <c r="E163" s="32">
        <f t="shared" ref="E163:E166" si="86">IF(ISNUMBER(D163), (D163 - $B163) / $B163, "")</f>
        <v>-3.4364261168384879E-3</v>
      </c>
      <c r="F163" s="18">
        <f>IF(ISNUMBER(D163), $B172 * E163, "")</f>
        <v>-343.64261168384877</v>
      </c>
      <c r="G163" s="31">
        <v>601</v>
      </c>
      <c r="H163" s="32">
        <f t="shared" ref="H163:H166" si="87">IF(ISNUMBER(G163), (G163 - $B163) / $B163, "")</f>
        <v>3.2646048109965638E-2</v>
      </c>
      <c r="I163" s="101">
        <f>IF(ISNUMBER(G163), $B172 * H163, "")</f>
        <v>3264.6048109965636</v>
      </c>
      <c r="J163" s="15">
        <v>585</v>
      </c>
      <c r="K163" s="32">
        <f t="shared" ref="K163:K166" si="88">IF(ISNUMBER(J163), (J163 - $B163) / $B163, "")</f>
        <v>5.1546391752577319E-3</v>
      </c>
      <c r="L163" s="18">
        <f>IF(ISNUMBER(J163), $B172 * K163, "")</f>
        <v>515.46391752577324</v>
      </c>
      <c r="M163" s="31">
        <v>600</v>
      </c>
      <c r="N163" s="32">
        <f t="shared" ref="N163:N166" si="89">IF(ISNUMBER(M163), (M163 - $B163) / $B163, "")</f>
        <v>3.0927835051546393E-2</v>
      </c>
      <c r="O163" s="18">
        <f>IF(ISNUMBER(M163), $B172 * N163, "")</f>
        <v>3092.7835051546394</v>
      </c>
      <c r="Q163" s="290"/>
      <c r="R163" s="291"/>
      <c r="S163" s="292"/>
    </row>
    <row r="164" spans="1:19" ht="17.25" thickBot="1">
      <c r="A164" s="125" t="s">
        <v>164</v>
      </c>
      <c r="B164" s="126">
        <v>842</v>
      </c>
      <c r="C164" s="77">
        <v>1.1890606E-3</v>
      </c>
      <c r="D164" s="15">
        <v>841</v>
      </c>
      <c r="E164" s="32">
        <f t="shared" si="86"/>
        <v>-1.1876484560570072E-3</v>
      </c>
      <c r="F164" s="18">
        <f>IF(ISNUMBER(D164), $B172 * E164, "")</f>
        <v>-118.76484560570071</v>
      </c>
      <c r="G164" s="31">
        <v>861</v>
      </c>
      <c r="H164" s="32">
        <f t="shared" si="87"/>
        <v>2.2565320665083134E-2</v>
      </c>
      <c r="I164" s="101">
        <f>IF(ISNUMBER(G164), $B172 * H164, "")</f>
        <v>2256.5320665083136</v>
      </c>
      <c r="J164" s="15">
        <v>868</v>
      </c>
      <c r="K164" s="32">
        <f t="shared" si="88"/>
        <v>3.0878859857482184E-2</v>
      </c>
      <c r="L164" s="18">
        <f>IF(ISNUMBER(J164), $B172 * K164, "")</f>
        <v>3087.8859857482184</v>
      </c>
      <c r="M164" s="31">
        <v>867</v>
      </c>
      <c r="N164" s="32">
        <f t="shared" si="89"/>
        <v>2.9691211401425176E-2</v>
      </c>
      <c r="O164" s="18">
        <f>IF(ISNUMBER(M164), $B172 * N164, "")</f>
        <v>2969.1211401425176</v>
      </c>
      <c r="Q164" s="275"/>
      <c r="R164" s="275"/>
      <c r="S164" s="275"/>
    </row>
    <row r="165" spans="1:19" ht="17.25" thickBot="1">
      <c r="A165" s="125" t="s">
        <v>238</v>
      </c>
      <c r="B165" s="126">
        <v>116</v>
      </c>
      <c r="C165" s="77">
        <v>0</v>
      </c>
      <c r="D165" s="15">
        <v>116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2.5862068965517241E-2</v>
      </c>
      <c r="I165" s="101">
        <f>IF(ISNUMBER(G165), $B172 * H165, "")</f>
        <v>2586.2068965517242</v>
      </c>
      <c r="J165" s="15">
        <v>117</v>
      </c>
      <c r="K165" s="32">
        <f t="shared" si="88"/>
        <v>8.6206896551724137E-3</v>
      </c>
      <c r="L165" s="18">
        <f>IF(ISNUMBER(J165), $B172 * K165, "")</f>
        <v>862.06896551724139</v>
      </c>
      <c r="M165" s="31">
        <v>119</v>
      </c>
      <c r="N165" s="32">
        <f t="shared" si="89"/>
        <v>2.5862068965517241E-2</v>
      </c>
      <c r="O165" s="18">
        <f>IF(ISNUMBER(M165), $B172 * N165, "")</f>
        <v>2586.2068965517242</v>
      </c>
      <c r="Q165" s="270"/>
      <c r="R165" s="270"/>
      <c r="S165" s="270"/>
    </row>
    <row r="166" spans="1:19" ht="17.25" thickBot="1">
      <c r="A166" s="127" t="s">
        <v>222</v>
      </c>
      <c r="B166" s="128">
        <v>150</v>
      </c>
      <c r="C166" s="78">
        <v>0</v>
      </c>
      <c r="D166" s="20">
        <v>149</v>
      </c>
      <c r="E166" s="21">
        <f t="shared" si="86"/>
        <v>-6.6666666666666671E-3</v>
      </c>
      <c r="F166" s="22">
        <f>IF(ISNUMBER(D166), $B172 * E166, "")</f>
        <v>-666.66666666666674</v>
      </c>
      <c r="G166" s="30">
        <v>157</v>
      </c>
      <c r="H166" s="21">
        <f t="shared" si="87"/>
        <v>4.6666666666666669E-2</v>
      </c>
      <c r="I166" s="105">
        <f>IF(ISNUMBER(G166), $B172 * H166, "")</f>
        <v>4666.666666666667</v>
      </c>
      <c r="J166" s="20">
        <v>152</v>
      </c>
      <c r="K166" s="21">
        <f t="shared" si="88"/>
        <v>1.3333333333333334E-2</v>
      </c>
      <c r="L166" s="22">
        <f>IF(ISNUMBER(J166), $B172 * K166, "")</f>
        <v>1333.3333333333335</v>
      </c>
      <c r="M166" s="30">
        <v>155</v>
      </c>
      <c r="N166" s="21">
        <f t="shared" si="89"/>
        <v>3.3333333333333333E-2</v>
      </c>
      <c r="O166" s="22">
        <f>IF(ISNUMBER(M166), $B172 * N166, "")</f>
        <v>3333.3333333333335</v>
      </c>
      <c r="Q166" s="270"/>
      <c r="R166" s="270"/>
      <c r="S166" s="270"/>
    </row>
    <row r="167" spans="1:19" ht="17.25" thickBot="1">
      <c r="A167" s="125" t="s">
        <v>130</v>
      </c>
      <c r="B167" s="129">
        <v>123</v>
      </c>
      <c r="C167" s="80">
        <v>0</v>
      </c>
      <c r="D167" s="106">
        <v>124</v>
      </c>
      <c r="E167" s="107">
        <f>IF(ISNUMBER(D167), (D167 - $B167) / $B167, "")</f>
        <v>8.130081300813009E-3</v>
      </c>
      <c r="F167" s="108">
        <f>IF(ISNUMBER(D167), $B172 * E167, "")</f>
        <v>813.00813008130092</v>
      </c>
      <c r="G167" s="109">
        <v>131</v>
      </c>
      <c r="H167" s="107">
        <f>IF(ISNUMBER(G167), (G167 - $B167) / $B167, "")</f>
        <v>6.5040650406504072E-2</v>
      </c>
      <c r="I167" s="110">
        <f>IF(ISNUMBER(G167), $B172 * H167, "")</f>
        <v>6504.0650406504074</v>
      </c>
      <c r="J167" s="106">
        <v>128</v>
      </c>
      <c r="K167" s="107">
        <f>IF(ISNUMBER(J167), (J167 - $B167) / $B167, "")</f>
        <v>4.065040650406504E-2</v>
      </c>
      <c r="L167" s="108">
        <f>IF(ISNUMBER(J167), $B172 * K167, "")</f>
        <v>4065.040650406504</v>
      </c>
      <c r="M167" s="109">
        <v>130</v>
      </c>
      <c r="N167" s="107">
        <f>IF(ISNUMBER(M167), (M167 - $B167) / $B167, "")</f>
        <v>5.6910569105691054E-2</v>
      </c>
      <c r="O167" s="108">
        <f>IF(ISNUMBER(M167), $B172 * N167, "")</f>
        <v>5691.0569105691056</v>
      </c>
      <c r="Q167" s="275"/>
      <c r="R167" s="275"/>
      <c r="S167" s="275"/>
    </row>
    <row r="168" spans="1:19" ht="17.25" thickBot="1">
      <c r="A168" s="125" t="s">
        <v>228</v>
      </c>
      <c r="B168" s="126">
        <v>736</v>
      </c>
      <c r="C168" s="77">
        <v>0</v>
      </c>
      <c r="D168" s="15">
        <v>736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761</v>
      </c>
      <c r="H168" s="32">
        <f t="shared" ref="H168:H171" si="91">IF(ISNUMBER(G168), (G168 - $B168) / $B168, "")</f>
        <v>3.3967391304347824E-2</v>
      </c>
      <c r="I168" s="101">
        <f>IF(ISNUMBER(G168), $B172 * H168, "")</f>
        <v>3396.7391304347825</v>
      </c>
      <c r="J168" s="15">
        <v>750</v>
      </c>
      <c r="K168" s="32">
        <f t="shared" ref="K168:K171" si="92">IF(ISNUMBER(J168), (J168 - $B168) / $B168, "")</f>
        <v>1.9021739130434784E-2</v>
      </c>
      <c r="L168" s="18">
        <f>IF(ISNUMBER(J168), $B172 * K168, "")</f>
        <v>1902.1739130434785</v>
      </c>
      <c r="M168" s="31">
        <v>760</v>
      </c>
      <c r="N168" s="32">
        <f t="shared" ref="N168:N171" si="93">IF(ISNUMBER(M168), (M168 - $B168) / $B168, "")</f>
        <v>3.2608695652173912E-2</v>
      </c>
      <c r="O168" s="18">
        <f>IF(ISNUMBER(M168), $B172 * N168, "")</f>
        <v>3260.869565217391</v>
      </c>
      <c r="Q168" s="275"/>
      <c r="R168" s="275"/>
      <c r="S168" s="275"/>
    </row>
    <row r="169" spans="1:19" ht="17.25" thickBot="1">
      <c r="A169" s="125" t="s">
        <v>218</v>
      </c>
      <c r="B169" s="126">
        <v>128</v>
      </c>
      <c r="C169" s="77">
        <v>0</v>
      </c>
      <c r="D169" s="15">
        <v>128</v>
      </c>
      <c r="E169" s="32">
        <f t="shared" si="90"/>
        <v>0</v>
      </c>
      <c r="F169" s="18">
        <f>IF(ISNUMBER(D169), $B172 * E169, "")</f>
        <v>0</v>
      </c>
      <c r="G169" s="31">
        <v>132</v>
      </c>
      <c r="H169" s="32">
        <f t="shared" si="91"/>
        <v>3.125E-2</v>
      </c>
      <c r="I169" s="101">
        <f>IF(ISNUMBER(G169), $B172 * H169, "")</f>
        <v>3125</v>
      </c>
      <c r="J169" s="15">
        <v>129</v>
      </c>
      <c r="K169" s="32">
        <f t="shared" si="92"/>
        <v>7.8125E-3</v>
      </c>
      <c r="L169" s="18">
        <f>IF(ISNUMBER(J169), $B172 * K169, "")</f>
        <v>781.25</v>
      </c>
      <c r="M169" s="31">
        <v>131</v>
      </c>
      <c r="N169" s="32">
        <f t="shared" si="93"/>
        <v>2.34375E-2</v>
      </c>
      <c r="O169" s="18">
        <f>IF(ISNUMBER(M169), $B172 * N169, "")</f>
        <v>2343.75</v>
      </c>
      <c r="Q169" s="275"/>
      <c r="R169" s="275"/>
      <c r="S169" s="275"/>
    </row>
    <row r="170" spans="1:19">
      <c r="A170" s="125" t="s">
        <v>242</v>
      </c>
      <c r="B170" s="126">
        <v>527</v>
      </c>
      <c r="C170" s="77">
        <v>-1.8939394E-3</v>
      </c>
      <c r="D170" s="15">
        <v>529</v>
      </c>
      <c r="E170" s="32">
        <f t="shared" si="90"/>
        <v>3.7950664136622392E-3</v>
      </c>
      <c r="F170" s="18">
        <f>IF(ISNUMBER(D170), $B172 * E170, "")</f>
        <v>379.5066413662239</v>
      </c>
      <c r="G170" s="31">
        <v>544</v>
      </c>
      <c r="H170" s="32">
        <f t="shared" si="91"/>
        <v>3.2258064516129031E-2</v>
      </c>
      <c r="I170" s="101">
        <f>IF(ISNUMBER(G170), $B172 * H170, "")</f>
        <v>3225.8064516129029</v>
      </c>
      <c r="J170" s="15">
        <v>529</v>
      </c>
      <c r="K170" s="32">
        <f t="shared" si="92"/>
        <v>3.7950664136622392E-3</v>
      </c>
      <c r="L170" s="18">
        <f>IF(ISNUMBER(J170), $B172 * K170, "")</f>
        <v>379.5066413662239</v>
      </c>
      <c r="M170" s="31">
        <v>539</v>
      </c>
      <c r="N170" s="32">
        <f t="shared" si="93"/>
        <v>2.2770398481973434E-2</v>
      </c>
      <c r="O170" s="18">
        <f>IF(ISNUMBER(M170), $B172 * N170, "")</f>
        <v>2277.0398481973434</v>
      </c>
      <c r="Q170" s="297"/>
      <c r="R170" s="298"/>
      <c r="S170" s="299"/>
    </row>
    <row r="171" spans="1:19" ht="17.25" thickBot="1">
      <c r="A171" s="130" t="s">
        <v>252</v>
      </c>
      <c r="B171" s="131">
        <v>952</v>
      </c>
      <c r="C171" s="79">
        <v>-4.1841003999999998E-3</v>
      </c>
      <c r="D171" s="24">
        <v>954</v>
      </c>
      <c r="E171" s="25">
        <f t="shared" si="90"/>
        <v>2.1008403361344537E-3</v>
      </c>
      <c r="F171" s="104">
        <f>IF(ISNUMBER(D171), $B172 * E171, "")</f>
        <v>210.08403361344537</v>
      </c>
      <c r="G171" s="102">
        <v>994</v>
      </c>
      <c r="H171" s="25">
        <f t="shared" si="91"/>
        <v>4.4117647058823532E-2</v>
      </c>
      <c r="I171" s="103">
        <f>IF(ISNUMBER(G171), $B172 * H171, "")</f>
        <v>4411.7647058823532</v>
      </c>
      <c r="J171" s="24">
        <v>967</v>
      </c>
      <c r="K171" s="25">
        <f t="shared" si="92"/>
        <v>1.5756302521008403E-2</v>
      </c>
      <c r="L171" s="104">
        <f>IF(ISNUMBER(J171), $B172 * K171, "")</f>
        <v>1575.6302521008404</v>
      </c>
      <c r="M171" s="102">
        <v>993</v>
      </c>
      <c r="N171" s="25">
        <f t="shared" si="93"/>
        <v>4.3067226890756302E-2</v>
      </c>
      <c r="O171" s="104">
        <f>IF(ISNUMBER(M171), $B172 * N171, "")</f>
        <v>4306.7226890756301</v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5.5924056004716329E-4</v>
      </c>
      <c r="F172" s="28">
        <f>SUM(F152:F171)</f>
        <v>1118.4811200943266</v>
      </c>
      <c r="G172" s="26" t="s">
        <v>271</v>
      </c>
      <c r="H172" s="27">
        <f>IF(COUNT(H152:H171), SUM(H152:H171) / COUNT(H152:H171), 0)</f>
        <v>3.081912365962635E-2</v>
      </c>
      <c r="I172" s="28">
        <f>SUM(I152:I171)</f>
        <v>61638.247319252696</v>
      </c>
      <c r="J172" s="26" t="s">
        <v>271</v>
      </c>
      <c r="K172" s="27">
        <f>IF(COUNT(K152:K171), SUM(K152:K171) / COUNT(K152:K171), 0)</f>
        <v>9.3082149223721721E-3</v>
      </c>
      <c r="L172" s="28">
        <f>SUM(L152:L171)</f>
        <v>18616.429844744347</v>
      </c>
      <c r="M172" s="26" t="s">
        <v>271</v>
      </c>
      <c r="N172" s="27">
        <f>IF(COUNT(N152:N171), SUM(N152:N171) / COUNT(N152:N171), 0)</f>
        <v>2.9404656882609133E-2</v>
      </c>
      <c r="O172" s="28">
        <f>SUM(O152:O171)</f>
        <v>58809.31376521827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41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2021-09-22(수) 오전 00:00</v>
      </c>
      <c r="C177" s="313"/>
      <c r="D177" s="272" t="str">
        <f>TEXT($G$1, "[$-ko-KR]yyyy-mm-dd(ddd) ") &amp; "오후 14:00"</f>
        <v>2021-09-22(수) 오후 14:00</v>
      </c>
      <c r="E177" s="273"/>
      <c r="F177" s="274"/>
      <c r="G177" s="272" t="str">
        <f>TEXT($G$1, "[$-ko-KR]yyyy-mm-dd(ddd) ") &amp; "오후 19:00"</f>
        <v>2021-09-22(수) 오후 19:00</v>
      </c>
      <c r="H177" s="273"/>
      <c r="I177" s="274"/>
      <c r="J177" s="272" t="str">
        <f>TEXT($G$1, "[$-ko-KR]yyyy-mm-dd(ddd) ") &amp; "오후 21:00"</f>
        <v>2021-09-22(수) 오후 21:00</v>
      </c>
      <c r="K177" s="273"/>
      <c r="L177" s="274"/>
      <c r="M177" s="272" t="str">
        <f>TEXT($G$1+1, "[$-ko-KR]yyyy-mm-dd(ddd) ") &amp; "오전 00:00"</f>
        <v>2021-09-23(목)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2" t="s">
        <v>58</v>
      </c>
      <c r="H178" s="243" t="s">
        <v>268</v>
      </c>
      <c r="I178" s="24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208</v>
      </c>
      <c r="B179" s="124">
        <v>12.9</v>
      </c>
      <c r="C179" s="76">
        <v>7.8125E-3</v>
      </c>
      <c r="D179" s="13">
        <v>12.9</v>
      </c>
      <c r="E179" s="14">
        <f>IF(ISNUMBER(D179), (D179 - $B179) / $B179, "")</f>
        <v>0</v>
      </c>
      <c r="F179" s="16">
        <f>IF(ISNUMBER(D179), $B199 * E179, "")</f>
        <v>0</v>
      </c>
      <c r="G179" s="29">
        <v>13.1</v>
      </c>
      <c r="H179" s="14">
        <f>IF(ISNUMBER(G179), (G179 - $B179) / $B179, "")</f>
        <v>1.5503875968992192E-2</v>
      </c>
      <c r="I179" s="100">
        <f>IF(ISNUMBER(G179), $B199 * H179, "")</f>
        <v>1550.3875968992193</v>
      </c>
      <c r="J179" s="13">
        <v>12.8</v>
      </c>
      <c r="K179" s="14">
        <f>IF(ISNUMBER(J179), (J179 - $B179) / $B179, "")</f>
        <v>-7.7519379844960962E-3</v>
      </c>
      <c r="L179" s="16">
        <f>IF(ISNUMBER(J179), $B199 * K179, "")</f>
        <v>-775.19379844960963</v>
      </c>
      <c r="M179" s="29">
        <v>13</v>
      </c>
      <c r="N179" s="14">
        <f>IF(ISNUMBER(M179), (M179 - $B179) / $B179, "")</f>
        <v>7.7519379844960962E-3</v>
      </c>
      <c r="O179" s="16">
        <f>IF(ISNUMBER(M179), $B199 * N179, "")</f>
        <v>775.19379844960963</v>
      </c>
      <c r="Q179" s="270"/>
      <c r="R179" s="270"/>
      <c r="S179" s="270"/>
    </row>
    <row r="180" spans="1:19" ht="17.25" thickBot="1">
      <c r="A180" s="125" t="s">
        <v>204</v>
      </c>
      <c r="B180" s="126">
        <v>14.6</v>
      </c>
      <c r="C180" s="77">
        <v>6.8965516999999997E-3</v>
      </c>
      <c r="D180" s="15">
        <v>14.5</v>
      </c>
      <c r="E180" s="32">
        <f t="shared" ref="E180:E183" si="94">IF(ISNUMBER(D180), (D180 - $B180) / $B180, "")</f>
        <v>-6.8493150684931269E-3</v>
      </c>
      <c r="F180" s="18">
        <f>IF(ISNUMBER(D180), $B199 * E180, "")</f>
        <v>-684.93150684931265</v>
      </c>
      <c r="G180" s="31">
        <v>14.8</v>
      </c>
      <c r="H180" s="32">
        <f t="shared" ref="H180:H183" si="95">IF(ISNUMBER(G180), (G180 - $B180) / $B180, "")</f>
        <v>1.3698630136986375E-2</v>
      </c>
      <c r="I180" s="101">
        <f>IF(ISNUMBER(G180), $B199 * H180, "")</f>
        <v>1369.8630136986376</v>
      </c>
      <c r="J180" s="15">
        <v>14.5</v>
      </c>
      <c r="K180" s="32">
        <f t="shared" ref="K180:K183" si="96">IF(ISNUMBER(J180), (J180 - $B180) / $B180, "")</f>
        <v>-6.8493150684931269E-3</v>
      </c>
      <c r="L180" s="18">
        <f>IF(ISNUMBER(J180), $B199 * K180, "")</f>
        <v>-684.93150684931265</v>
      </c>
      <c r="M180" s="31">
        <v>14.8</v>
      </c>
      <c r="N180" s="32">
        <f t="shared" ref="N180:N183" si="97">IF(ISNUMBER(M180), (M180 - $B180) / $B180, "")</f>
        <v>1.3698630136986375E-2</v>
      </c>
      <c r="O180" s="18">
        <f>IF(ISNUMBER(M180), $B199 * N180, "")</f>
        <v>1369.8630136986376</v>
      </c>
      <c r="Q180" s="270"/>
      <c r="R180" s="270"/>
      <c r="S180" s="270"/>
    </row>
    <row r="181" spans="1:19" ht="17.25" thickBot="1">
      <c r="A181" s="125" t="s">
        <v>120</v>
      </c>
      <c r="B181" s="126">
        <v>3680</v>
      </c>
      <c r="C181" s="77">
        <v>6.8399452999999997E-3</v>
      </c>
      <c r="D181" s="15">
        <v>3680</v>
      </c>
      <c r="E181" s="32">
        <f t="shared" si="94"/>
        <v>0</v>
      </c>
      <c r="F181" s="18">
        <f>IF(ISNUMBER(D181), $B199 * E181, "")</f>
        <v>0</v>
      </c>
      <c r="G181" s="31">
        <v>3795</v>
      </c>
      <c r="H181" s="32">
        <f t="shared" si="95"/>
        <v>3.125E-2</v>
      </c>
      <c r="I181" s="101">
        <f>IF(ISNUMBER(G181), $B199 * H181, "")</f>
        <v>3125</v>
      </c>
      <c r="J181" s="15">
        <v>3700</v>
      </c>
      <c r="K181" s="32">
        <f t="shared" si="96"/>
        <v>5.434782608695652E-3</v>
      </c>
      <c r="L181" s="18">
        <f>IF(ISNUMBER(J181), $B199 * K181, "")</f>
        <v>543.47826086956525</v>
      </c>
      <c r="M181" s="31">
        <v>3795</v>
      </c>
      <c r="N181" s="32">
        <f t="shared" si="97"/>
        <v>3.125E-2</v>
      </c>
      <c r="O181" s="18">
        <f>IF(ISNUMBER(M181), $B199 * N181, "")</f>
        <v>3125</v>
      </c>
      <c r="Q181" s="275"/>
      <c r="R181" s="275"/>
      <c r="S181" s="275"/>
    </row>
    <row r="182" spans="1:19" ht="17.25" thickBot="1">
      <c r="A182" s="125" t="s">
        <v>248</v>
      </c>
      <c r="B182" s="126">
        <v>2410</v>
      </c>
      <c r="C182" s="77">
        <v>6.2630480000000002E-3</v>
      </c>
      <c r="D182" s="15">
        <v>2400</v>
      </c>
      <c r="E182" s="32">
        <f t="shared" si="94"/>
        <v>-4.1493775933609959E-3</v>
      </c>
      <c r="F182" s="18">
        <f>IF(ISNUMBER(D182), $B199 * E182, "")</f>
        <v>-414.93775933609959</v>
      </c>
      <c r="G182" s="31">
        <v>2480</v>
      </c>
      <c r="H182" s="32">
        <f t="shared" si="95"/>
        <v>2.9045643153526972E-2</v>
      </c>
      <c r="I182" s="101">
        <f>IF(ISNUMBER(G182), $B199 * H182, "")</f>
        <v>2904.5643153526971</v>
      </c>
      <c r="J182" s="15">
        <v>2410</v>
      </c>
      <c r="K182" s="32">
        <f t="shared" si="96"/>
        <v>0</v>
      </c>
      <c r="L182" s="18">
        <f>IF(ISNUMBER(J182), $B199 * K182, "")</f>
        <v>0</v>
      </c>
      <c r="M182" s="31">
        <v>2445</v>
      </c>
      <c r="N182" s="32">
        <f t="shared" si="97"/>
        <v>1.4522821576763486E-2</v>
      </c>
      <c r="O182" s="18">
        <f>IF(ISNUMBER(M182), $B199 * N182, "")</f>
        <v>1452.2821576763486</v>
      </c>
      <c r="Q182" s="275"/>
      <c r="R182" s="275"/>
      <c r="S182" s="275"/>
    </row>
    <row r="183" spans="1:19" ht="17.25" thickBot="1">
      <c r="A183" s="127" t="s">
        <v>140</v>
      </c>
      <c r="B183" s="128">
        <v>10770</v>
      </c>
      <c r="C183" s="78">
        <v>3.7278658000000002E-3</v>
      </c>
      <c r="D183" s="20">
        <v>10780</v>
      </c>
      <c r="E183" s="21">
        <f t="shared" si="94"/>
        <v>9.2850510677808728E-4</v>
      </c>
      <c r="F183" s="22">
        <f>IF(ISNUMBER(D183), $B199 * E183, "")</f>
        <v>92.850510677808728</v>
      </c>
      <c r="G183" s="30">
        <v>11050</v>
      </c>
      <c r="H183" s="21">
        <f t="shared" si="95"/>
        <v>2.5998142989786442E-2</v>
      </c>
      <c r="I183" s="105">
        <f>IF(ISNUMBER(G183), $B199 * H183, "")</f>
        <v>2599.8142989786443</v>
      </c>
      <c r="J183" s="20">
        <v>10640</v>
      </c>
      <c r="K183" s="21">
        <f t="shared" si="96"/>
        <v>-1.2070566388115135E-2</v>
      </c>
      <c r="L183" s="22">
        <f>IF(ISNUMBER(J183), $B199 * K183, "")</f>
        <v>-1207.0566388115135</v>
      </c>
      <c r="M183" s="30">
        <v>10920</v>
      </c>
      <c r="N183" s="21">
        <f t="shared" si="97"/>
        <v>1.3927576601671309E-2</v>
      </c>
      <c r="O183" s="22">
        <f>IF(ISNUMBER(M183), $B199 * N183, "")</f>
        <v>1392.7576601671308</v>
      </c>
      <c r="Q183" s="275"/>
      <c r="R183" s="275"/>
      <c r="S183" s="275"/>
    </row>
    <row r="184" spans="1:19" ht="17.25" thickBot="1">
      <c r="A184" s="125" t="s">
        <v>246</v>
      </c>
      <c r="B184" s="129">
        <v>7180</v>
      </c>
      <c r="C184" s="80">
        <v>3.4940600999999998E-3</v>
      </c>
      <c r="D184" s="106">
        <v>7120</v>
      </c>
      <c r="E184" s="107">
        <f>IF(ISNUMBER(D184), (D184 - $B184) / $B184, "")</f>
        <v>-8.356545961002786E-3</v>
      </c>
      <c r="F184" s="108">
        <f>IF(ISNUMBER(D184), $B199 * E184, "")</f>
        <v>-835.65459610027858</v>
      </c>
      <c r="G184" s="109">
        <v>7365</v>
      </c>
      <c r="H184" s="107">
        <f>IF(ISNUMBER(G184), (G184 - $B184) / $B184, "")</f>
        <v>2.5766016713091922E-2</v>
      </c>
      <c r="I184" s="110">
        <f>IF(ISNUMBER(G184), $B199 * H184, "")</f>
        <v>2576.6016713091922</v>
      </c>
      <c r="J184" s="106">
        <v>7205</v>
      </c>
      <c r="K184" s="107">
        <f>IF(ISNUMBER(J184), (J184 - $B184) / $B184, "")</f>
        <v>3.4818941504178272E-3</v>
      </c>
      <c r="L184" s="108">
        <f>IF(ISNUMBER(J184), $B199 * K184, "")</f>
        <v>348.18941504178269</v>
      </c>
      <c r="M184" s="109">
        <v>7345</v>
      </c>
      <c r="N184" s="107">
        <f>IF(ISNUMBER(M184), (M184 - $B184) / $B184, "")</f>
        <v>2.298050139275766E-2</v>
      </c>
      <c r="O184" s="108">
        <f>IF(ISNUMBER(M184), $B199 * N184, "")</f>
        <v>2298.050139275766</v>
      </c>
      <c r="Q184" s="275"/>
      <c r="R184" s="275"/>
      <c r="S184" s="275"/>
    </row>
    <row r="185" spans="1:19" ht="17.25" thickBot="1">
      <c r="A185" s="125" t="s">
        <v>236</v>
      </c>
      <c r="B185" s="126">
        <v>582</v>
      </c>
      <c r="C185" s="77">
        <v>3.4482759000000001E-3</v>
      </c>
      <c r="D185" s="15">
        <v>580</v>
      </c>
      <c r="E185" s="32">
        <f t="shared" ref="E185:E188" si="98">IF(ISNUMBER(D185), (D185 - $B185) / $B185, "")</f>
        <v>-3.4364261168384879E-3</v>
      </c>
      <c r="F185" s="18">
        <f>IF(ISNUMBER(D185), $B199 * E185, "")</f>
        <v>-343.64261168384877</v>
      </c>
      <c r="G185" s="31">
        <v>601</v>
      </c>
      <c r="H185" s="32">
        <f t="shared" ref="H185:H188" si="99">IF(ISNUMBER(G185), (G185 - $B185) / $B185, "")</f>
        <v>3.2646048109965638E-2</v>
      </c>
      <c r="I185" s="101">
        <f>IF(ISNUMBER(G185), $B199 * H185, "")</f>
        <v>3264.6048109965636</v>
      </c>
      <c r="J185" s="15">
        <v>585</v>
      </c>
      <c r="K185" s="32">
        <f t="shared" ref="K185:K188" si="100">IF(ISNUMBER(J185), (J185 - $B185) / $B185, "")</f>
        <v>5.1546391752577319E-3</v>
      </c>
      <c r="L185" s="18">
        <f>IF(ISNUMBER(J185), $B199 * K185, "")</f>
        <v>515.46391752577324</v>
      </c>
      <c r="M185" s="31">
        <v>600</v>
      </c>
      <c r="N185" s="32">
        <f t="shared" ref="N185:N188" si="101">IF(ISNUMBER(M185), (M185 - $B185) / $B185, "")</f>
        <v>3.0927835051546393E-2</v>
      </c>
      <c r="O185" s="18">
        <f>IF(ISNUMBER(M185), $B199 * N185, "")</f>
        <v>3092.7835051546394</v>
      </c>
      <c r="Q185" s="275"/>
      <c r="R185" s="275"/>
      <c r="S185" s="275"/>
    </row>
    <row r="186" spans="1:19" ht="17.25" thickBot="1">
      <c r="A186" s="125" t="s">
        <v>240</v>
      </c>
      <c r="B186" s="126">
        <v>56.4</v>
      </c>
      <c r="C186" s="77">
        <v>1.7761989E-3</v>
      </c>
      <c r="D186" s="15">
        <v>56.4</v>
      </c>
      <c r="E186" s="32">
        <f t="shared" si="98"/>
        <v>0</v>
      </c>
      <c r="F186" s="18">
        <f>IF(ISNUMBER(D186), $B199 * E186, "")</f>
        <v>0</v>
      </c>
      <c r="G186" s="31">
        <v>58.2</v>
      </c>
      <c r="H186" s="32">
        <f t="shared" si="99"/>
        <v>3.191489361702135E-2</v>
      </c>
      <c r="I186" s="101">
        <f>IF(ISNUMBER(G186), $B199 * H186, "")</f>
        <v>3191.4893617021348</v>
      </c>
      <c r="J186" s="15">
        <v>57.3</v>
      </c>
      <c r="K186" s="32">
        <f t="shared" si="100"/>
        <v>1.5957446808510613E-2</v>
      </c>
      <c r="L186" s="18">
        <f>IF(ISNUMBER(J186), $B199 * K186, "")</f>
        <v>1595.7446808510613</v>
      </c>
      <c r="M186" s="31">
        <v>58.5</v>
      </c>
      <c r="N186" s="32">
        <f t="shared" si="101"/>
        <v>3.7234042553191515E-2</v>
      </c>
      <c r="O186" s="18">
        <f>IF(ISNUMBER(M186), $B199 * N186, "")</f>
        <v>3723.4042553191516</v>
      </c>
      <c r="Q186" s="275"/>
      <c r="R186" s="275"/>
      <c r="S186" s="275"/>
    </row>
    <row r="187" spans="1:19" ht="17.25" thickBot="1">
      <c r="A187" s="125" t="s">
        <v>164</v>
      </c>
      <c r="B187" s="126">
        <v>842</v>
      </c>
      <c r="C187" s="77">
        <v>1.1890606E-3</v>
      </c>
      <c r="D187" s="15">
        <v>841</v>
      </c>
      <c r="E187" s="32">
        <f t="shared" si="98"/>
        <v>-1.1876484560570072E-3</v>
      </c>
      <c r="F187" s="18">
        <f>IF(ISNUMBER(D187), $B199 * E187, "")</f>
        <v>-118.76484560570071</v>
      </c>
      <c r="G187" s="31">
        <v>861</v>
      </c>
      <c r="H187" s="32">
        <f t="shared" si="99"/>
        <v>2.2565320665083134E-2</v>
      </c>
      <c r="I187" s="101">
        <f>IF(ISNUMBER(G187), $B199 * H187, "")</f>
        <v>2256.5320665083136</v>
      </c>
      <c r="J187" s="15">
        <v>868</v>
      </c>
      <c r="K187" s="32">
        <f t="shared" si="100"/>
        <v>3.0878859857482184E-2</v>
      </c>
      <c r="L187" s="18">
        <f>IF(ISNUMBER(J187), $B199 * K187, "")</f>
        <v>3087.8859857482184</v>
      </c>
      <c r="M187" s="31">
        <v>867</v>
      </c>
      <c r="N187" s="32">
        <f t="shared" si="101"/>
        <v>2.9691211401425176E-2</v>
      </c>
      <c r="O187" s="18">
        <f>IF(ISNUMBER(M187), $B199 * N187, "")</f>
        <v>2969.1211401425176</v>
      </c>
      <c r="Q187" s="33"/>
      <c r="R187" s="33"/>
    </row>
    <row r="188" spans="1:19" ht="17.25" thickBot="1">
      <c r="A188" s="130" t="s">
        <v>238</v>
      </c>
      <c r="B188" s="131">
        <v>116</v>
      </c>
      <c r="C188" s="79">
        <v>0</v>
      </c>
      <c r="D188" s="24">
        <v>116</v>
      </c>
      <c r="E188" s="25">
        <f t="shared" si="98"/>
        <v>0</v>
      </c>
      <c r="F188" s="104">
        <f>IF(ISNUMBER(D188), $B199 * E188, "")</f>
        <v>0</v>
      </c>
      <c r="G188" s="102">
        <v>119</v>
      </c>
      <c r="H188" s="25">
        <f t="shared" si="99"/>
        <v>2.5862068965517241E-2</v>
      </c>
      <c r="I188" s="103">
        <f>IF(ISNUMBER(G188), $B199 * H188, "")</f>
        <v>2586.2068965517242</v>
      </c>
      <c r="J188" s="24">
        <v>117</v>
      </c>
      <c r="K188" s="25">
        <f t="shared" si="100"/>
        <v>8.6206896551724137E-3</v>
      </c>
      <c r="L188" s="104">
        <f>IF(ISNUMBER(J188), $B199 * K188, "")</f>
        <v>862.06896551724139</v>
      </c>
      <c r="M188" s="102">
        <v>119</v>
      </c>
      <c r="N188" s="25">
        <f t="shared" si="101"/>
        <v>2.5862068965517241E-2</v>
      </c>
      <c r="O188" s="104">
        <f>IF(ISNUMBER(M188), $B199 * N188, "")</f>
        <v>2586.2068965517242</v>
      </c>
      <c r="Q188" s="284"/>
      <c r="R188" s="285"/>
      <c r="S188" s="286"/>
    </row>
    <row r="189" spans="1:19">
      <c r="A189" s="123" t="s">
        <v>178</v>
      </c>
      <c r="B189" s="124">
        <v>15.4</v>
      </c>
      <c r="C189" s="76">
        <v>0</v>
      </c>
      <c r="D189" s="13">
        <v>15.4</v>
      </c>
      <c r="E189" s="14">
        <f>IF(ISNUMBER(D189), (D189 - $B189) / $B189, "")</f>
        <v>0</v>
      </c>
      <c r="F189" s="16">
        <f>IF(ISNUMBER(D189), $B199 * E189, "")</f>
        <v>0</v>
      </c>
      <c r="G189" s="29">
        <v>15.9</v>
      </c>
      <c r="H189" s="14">
        <f>IF(ISNUMBER(G189), (G189 - $B189) / $B189, "")</f>
        <v>3.2467532467532464E-2</v>
      </c>
      <c r="I189" s="100">
        <f>IF(ISNUMBER(G189), $B199 * H189, "")</f>
        <v>3246.7532467532465</v>
      </c>
      <c r="J189" s="13">
        <v>15.5</v>
      </c>
      <c r="K189" s="14">
        <f>IF(ISNUMBER(J189), (J189 - $B189) / $B189, "")</f>
        <v>6.4935064935064705E-3</v>
      </c>
      <c r="L189" s="16">
        <f>IF(ISNUMBER(J189), $B199 * K189, "")</f>
        <v>649.35064935064702</v>
      </c>
      <c r="M189" s="29">
        <v>15.8</v>
      </c>
      <c r="N189" s="14">
        <f>IF(ISNUMBER(M189), (M189 - $B189) / $B189, "")</f>
        <v>2.5974025974025997E-2</v>
      </c>
      <c r="O189" s="16">
        <f>IF(ISNUMBER(M189), $B199 * N189, "")</f>
        <v>2597.4025974025994</v>
      </c>
      <c r="Q189" s="287"/>
      <c r="R189" s="288"/>
      <c r="S189" s="289"/>
    </row>
    <row r="190" spans="1:19" ht="17.25" thickBot="1">
      <c r="A190" s="125" t="s">
        <v>222</v>
      </c>
      <c r="B190" s="126">
        <v>150</v>
      </c>
      <c r="C190" s="77">
        <v>0</v>
      </c>
      <c r="D190" s="15">
        <v>149</v>
      </c>
      <c r="E190" s="32">
        <f t="shared" ref="E190:E193" si="102">IF(ISNUMBER(D190), (D190 - $B190) / $B190, "")</f>
        <v>-6.6666666666666671E-3</v>
      </c>
      <c r="F190" s="18">
        <f>IF(ISNUMBER(D190), $B199 * E190, "")</f>
        <v>-666.66666666666674</v>
      </c>
      <c r="G190" s="31">
        <v>157</v>
      </c>
      <c r="H190" s="32">
        <f t="shared" ref="H190:H193" si="103">IF(ISNUMBER(G190), (G190 - $B190) / $B190, "")</f>
        <v>4.6666666666666669E-2</v>
      </c>
      <c r="I190" s="101">
        <f>IF(ISNUMBER(G190), $B199 * H190, "")</f>
        <v>4666.666666666667</v>
      </c>
      <c r="J190" s="15">
        <v>152</v>
      </c>
      <c r="K190" s="32">
        <f t="shared" ref="K190:K193" si="104">IF(ISNUMBER(J190), (J190 - $B190) / $B190, "")</f>
        <v>1.3333333333333334E-2</v>
      </c>
      <c r="L190" s="18">
        <f>IF(ISNUMBER(J190), $B199 * K190, "")</f>
        <v>1333.3333333333335</v>
      </c>
      <c r="M190" s="31">
        <v>155</v>
      </c>
      <c r="N190" s="32">
        <f t="shared" ref="N190:N193" si="105">IF(ISNUMBER(M190), (M190 - $B190) / $B190, "")</f>
        <v>3.3333333333333333E-2</v>
      </c>
      <c r="O190" s="18">
        <f>IF(ISNUMBER(M190), $B199 * N190, "")</f>
        <v>3333.3333333333335</v>
      </c>
      <c r="Q190" s="290"/>
      <c r="R190" s="291"/>
      <c r="S190" s="292"/>
    </row>
    <row r="191" spans="1:19" ht="17.25" thickBot="1">
      <c r="A191" s="125" t="s">
        <v>130</v>
      </c>
      <c r="B191" s="126">
        <v>123</v>
      </c>
      <c r="C191" s="77">
        <v>0</v>
      </c>
      <c r="D191" s="15">
        <v>124</v>
      </c>
      <c r="E191" s="32">
        <f t="shared" si="102"/>
        <v>8.130081300813009E-3</v>
      </c>
      <c r="F191" s="18">
        <f>IF(ISNUMBER(D191), $B199 * E191, "")</f>
        <v>813.00813008130092</v>
      </c>
      <c r="G191" s="31">
        <v>131</v>
      </c>
      <c r="H191" s="32">
        <f t="shared" si="103"/>
        <v>6.5040650406504072E-2</v>
      </c>
      <c r="I191" s="101">
        <f>IF(ISNUMBER(G191), $B199 * H191, "")</f>
        <v>6504.0650406504074</v>
      </c>
      <c r="J191" s="15">
        <v>128</v>
      </c>
      <c r="K191" s="32">
        <f t="shared" si="104"/>
        <v>4.065040650406504E-2</v>
      </c>
      <c r="L191" s="18">
        <f>IF(ISNUMBER(J191), $B199 * K191, "")</f>
        <v>4065.040650406504</v>
      </c>
      <c r="M191" s="31">
        <v>130</v>
      </c>
      <c r="N191" s="32">
        <f t="shared" si="105"/>
        <v>5.6910569105691054E-2</v>
      </c>
      <c r="O191" s="18">
        <f>IF(ISNUMBER(M191), $B199 * N191, "")</f>
        <v>5691.0569105691056</v>
      </c>
      <c r="Q191" s="275"/>
      <c r="R191" s="275"/>
      <c r="S191" s="275"/>
    </row>
    <row r="192" spans="1:19" ht="17.25" thickBot="1">
      <c r="A192" s="125" t="s">
        <v>228</v>
      </c>
      <c r="B192" s="126">
        <v>736</v>
      </c>
      <c r="C192" s="77">
        <v>0</v>
      </c>
      <c r="D192" s="15">
        <v>736</v>
      </c>
      <c r="E192" s="32">
        <f t="shared" si="102"/>
        <v>0</v>
      </c>
      <c r="F192" s="18">
        <f>IF(ISNUMBER(D192), $B199 * E192, "")</f>
        <v>0</v>
      </c>
      <c r="G192" s="31">
        <v>761</v>
      </c>
      <c r="H192" s="32">
        <f t="shared" si="103"/>
        <v>3.3967391304347824E-2</v>
      </c>
      <c r="I192" s="101">
        <f>IF(ISNUMBER(G192), $B199 * H192, "")</f>
        <v>3396.7391304347825</v>
      </c>
      <c r="J192" s="15">
        <v>750</v>
      </c>
      <c r="K192" s="32">
        <f t="shared" si="104"/>
        <v>1.9021739130434784E-2</v>
      </c>
      <c r="L192" s="18">
        <f>IF(ISNUMBER(J192), $B199 * K192, "")</f>
        <v>1902.1739130434785</v>
      </c>
      <c r="M192" s="31">
        <v>760</v>
      </c>
      <c r="N192" s="32">
        <f t="shared" si="105"/>
        <v>3.2608695652173912E-2</v>
      </c>
      <c r="O192" s="18">
        <f>IF(ISNUMBER(M192), $B199 * N192, "")</f>
        <v>3260.869565217391</v>
      </c>
      <c r="Q192" s="270"/>
      <c r="R192" s="270"/>
      <c r="S192" s="270"/>
    </row>
    <row r="193" spans="1:19" ht="17.25" thickBot="1">
      <c r="A193" s="127" t="s">
        <v>218</v>
      </c>
      <c r="B193" s="128">
        <v>128</v>
      </c>
      <c r="C193" s="78">
        <v>0</v>
      </c>
      <c r="D193" s="20">
        <v>128</v>
      </c>
      <c r="E193" s="21">
        <f t="shared" si="102"/>
        <v>0</v>
      </c>
      <c r="F193" s="22">
        <f>IF(ISNUMBER(D193), $B199 * E193, "")</f>
        <v>0</v>
      </c>
      <c r="G193" s="30">
        <v>132</v>
      </c>
      <c r="H193" s="21">
        <f t="shared" si="103"/>
        <v>3.125E-2</v>
      </c>
      <c r="I193" s="105">
        <f>IF(ISNUMBER(G193), $B199 * H193, "")</f>
        <v>3125</v>
      </c>
      <c r="J193" s="20">
        <v>129</v>
      </c>
      <c r="K193" s="21">
        <f t="shared" si="104"/>
        <v>7.8125E-3</v>
      </c>
      <c r="L193" s="22">
        <f>IF(ISNUMBER(J193), $B199 * K193, "")</f>
        <v>781.25</v>
      </c>
      <c r="M193" s="30">
        <v>131</v>
      </c>
      <c r="N193" s="21">
        <f t="shared" si="105"/>
        <v>2.34375E-2</v>
      </c>
      <c r="O193" s="22">
        <f>IF(ISNUMBER(M193), $B199 * N193, "")</f>
        <v>2343.75</v>
      </c>
      <c r="Q193" s="270"/>
      <c r="R193" s="270"/>
      <c r="S193" s="270"/>
    </row>
    <row r="194" spans="1:19" ht="17.25" thickBot="1">
      <c r="A194" s="125" t="s">
        <v>242</v>
      </c>
      <c r="B194" s="129">
        <v>527</v>
      </c>
      <c r="C194" s="80">
        <v>-1.8939394E-3</v>
      </c>
      <c r="D194" s="106">
        <v>529</v>
      </c>
      <c r="E194" s="107">
        <f>IF(ISNUMBER(D194), (D194 - $B194) / $B194, "")</f>
        <v>3.7950664136622392E-3</v>
      </c>
      <c r="F194" s="108">
        <f>IF(ISNUMBER(D194), $B199 * E194, "")</f>
        <v>379.5066413662239</v>
      </c>
      <c r="G194" s="109">
        <v>544</v>
      </c>
      <c r="H194" s="107">
        <f>IF(ISNUMBER(G194), (G194 - $B194) / $B194, "")</f>
        <v>3.2258064516129031E-2</v>
      </c>
      <c r="I194" s="110">
        <f>IF(ISNUMBER(G194), $B199 * H194, "")</f>
        <v>3225.8064516129029</v>
      </c>
      <c r="J194" s="106">
        <v>529</v>
      </c>
      <c r="K194" s="107">
        <f>IF(ISNUMBER(J194), (J194 - $B194) / $B194, "")</f>
        <v>3.7950664136622392E-3</v>
      </c>
      <c r="L194" s="108">
        <f>IF(ISNUMBER(J194), $B199 * K194, "")</f>
        <v>379.5066413662239</v>
      </c>
      <c r="M194" s="109">
        <v>539</v>
      </c>
      <c r="N194" s="107">
        <f>IF(ISNUMBER(M194), (M194 - $B194) / $B194, "")</f>
        <v>2.2770398481973434E-2</v>
      </c>
      <c r="O194" s="108">
        <f>IF(ISNUMBER(M194), $B199 * N194, "")</f>
        <v>2277.0398481973434</v>
      </c>
      <c r="Q194" s="275"/>
      <c r="R194" s="275"/>
      <c r="S194" s="275"/>
    </row>
    <row r="195" spans="1:19" ht="17.25" thickBot="1">
      <c r="A195" s="125" t="s">
        <v>244</v>
      </c>
      <c r="B195" s="126">
        <v>1915</v>
      </c>
      <c r="C195" s="77">
        <v>-2.6041667E-3</v>
      </c>
      <c r="D195" s="15">
        <v>1915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1980</v>
      </c>
      <c r="H195" s="32">
        <f t="shared" ref="H195:H198" si="107">IF(ISNUMBER(G195), (G195 - $B195) / $B195, "")</f>
        <v>3.3942558746736295E-2</v>
      </c>
      <c r="I195" s="101">
        <f>IF(ISNUMBER(G195), $B199 * H195, "")</f>
        <v>3394.2558746736295</v>
      </c>
      <c r="J195" s="15">
        <v>1925</v>
      </c>
      <c r="K195" s="32">
        <f t="shared" ref="K195:K198" si="108">IF(ISNUMBER(J195), (J195 - $B195) / $B195, "")</f>
        <v>5.2219321148825066E-3</v>
      </c>
      <c r="L195" s="18">
        <f>IF(ISNUMBER(J195), $B199 * K195, "")</f>
        <v>522.19321148825065</v>
      </c>
      <c r="M195" s="31">
        <v>1960</v>
      </c>
      <c r="N195" s="32">
        <f t="shared" ref="N195:N198" si="109">IF(ISNUMBER(M195), (M195 - $B195) / $B195, "")</f>
        <v>2.3498694516971279E-2</v>
      </c>
      <c r="O195" s="18">
        <f>IF(ISNUMBER(M195), $B199 * N195, "")</f>
        <v>2349.8694516971277</v>
      </c>
      <c r="Q195" s="275"/>
      <c r="R195" s="275"/>
      <c r="S195" s="275"/>
    </row>
    <row r="196" spans="1:19" ht="17.25" thickBot="1">
      <c r="A196" s="125" t="s">
        <v>88</v>
      </c>
      <c r="B196" s="126">
        <v>227100</v>
      </c>
      <c r="C196" s="77">
        <v>-3.2916391999999999E-3</v>
      </c>
      <c r="D196" s="15">
        <v>224900</v>
      </c>
      <c r="E196" s="32">
        <f t="shared" si="106"/>
        <v>-9.687362395420519E-3</v>
      </c>
      <c r="F196" s="18">
        <f>IF(ISNUMBER(D196), $B199 * E196, "")</f>
        <v>-968.73623954205186</v>
      </c>
      <c r="G196" s="31">
        <v>230000</v>
      </c>
      <c r="H196" s="32">
        <f t="shared" si="107"/>
        <v>1.2769704975781594E-2</v>
      </c>
      <c r="I196" s="101">
        <f>IF(ISNUMBER(G196), $B199 * H196, "")</f>
        <v>1276.9704975781594</v>
      </c>
      <c r="J196" s="15">
        <v>223800</v>
      </c>
      <c r="K196" s="32">
        <f t="shared" si="108"/>
        <v>-1.4531043593130779E-2</v>
      </c>
      <c r="L196" s="18">
        <f>IF(ISNUMBER(J196), $B199 * K196, "")</f>
        <v>-1453.104359313078</v>
      </c>
      <c r="M196" s="31">
        <v>227850</v>
      </c>
      <c r="N196" s="32">
        <f t="shared" si="109"/>
        <v>3.3025099075297227E-3</v>
      </c>
      <c r="O196" s="18">
        <f>IF(ISNUMBER(M196), $B199 * N196, "")</f>
        <v>330.25099075297226</v>
      </c>
      <c r="Q196" s="275"/>
      <c r="R196" s="275"/>
      <c r="S196" s="275"/>
    </row>
    <row r="197" spans="1:19">
      <c r="A197" s="125" t="s">
        <v>252</v>
      </c>
      <c r="B197" s="126">
        <v>952</v>
      </c>
      <c r="C197" s="77">
        <v>-4.1841003999999998E-3</v>
      </c>
      <c r="D197" s="15">
        <v>954</v>
      </c>
      <c r="E197" s="32">
        <f t="shared" si="106"/>
        <v>2.1008403361344537E-3</v>
      </c>
      <c r="F197" s="18">
        <f>IF(ISNUMBER(D197), $B199 * E197, "")</f>
        <v>210.08403361344537</v>
      </c>
      <c r="G197" s="31">
        <v>994</v>
      </c>
      <c r="H197" s="32">
        <f t="shared" si="107"/>
        <v>4.4117647058823532E-2</v>
      </c>
      <c r="I197" s="101">
        <f>IF(ISNUMBER(G197), $B199 * H197, "")</f>
        <v>4411.7647058823532</v>
      </c>
      <c r="J197" s="15">
        <v>967</v>
      </c>
      <c r="K197" s="32">
        <f t="shared" si="108"/>
        <v>1.5756302521008403E-2</v>
      </c>
      <c r="L197" s="18">
        <f>IF(ISNUMBER(J197), $B199 * K197, "")</f>
        <v>1575.6302521008404</v>
      </c>
      <c r="M197" s="31">
        <v>993</v>
      </c>
      <c r="N197" s="32">
        <f t="shared" si="109"/>
        <v>4.3067226890756302E-2</v>
      </c>
      <c r="O197" s="18">
        <f>IF(ISNUMBER(M197), $B199 * N197, "")</f>
        <v>4306.7226890756301</v>
      </c>
      <c r="Q197" s="297"/>
      <c r="R197" s="298"/>
      <c r="S197" s="299"/>
    </row>
    <row r="198" spans="1:19" ht="17.25" thickBot="1">
      <c r="A198" s="130" t="s">
        <v>168</v>
      </c>
      <c r="B198" s="131">
        <v>1530</v>
      </c>
      <c r="C198" s="79">
        <v>-2.5477706999999999E-2</v>
      </c>
      <c r="D198" s="24">
        <v>1520</v>
      </c>
      <c r="E198" s="25">
        <f t="shared" si="106"/>
        <v>-6.5359477124183009E-3</v>
      </c>
      <c r="F198" s="104">
        <f>IF(ISNUMBER(D198), $B199 * E198, "")</f>
        <v>-653.59477124183013</v>
      </c>
      <c r="G198" s="102">
        <v>1590</v>
      </c>
      <c r="H198" s="25">
        <f t="shared" si="107"/>
        <v>3.9215686274509803E-2</v>
      </c>
      <c r="I198" s="103">
        <f>IF(ISNUMBER(G198), $B199 * H198, "")</f>
        <v>3921.5686274509803</v>
      </c>
      <c r="J198" s="24">
        <v>1545</v>
      </c>
      <c r="K198" s="25">
        <f t="shared" si="108"/>
        <v>9.8039215686274508E-3</v>
      </c>
      <c r="L198" s="104">
        <f>IF(ISNUMBER(J198), $B199 * K198, "")</f>
        <v>980.39215686274508</v>
      </c>
      <c r="M198" s="102">
        <v>1590</v>
      </c>
      <c r="N198" s="25">
        <f t="shared" si="109"/>
        <v>3.9215686274509803E-2</v>
      </c>
      <c r="O198" s="104">
        <f>IF(ISNUMBER(M198), $B199 * N198, "")</f>
        <v>3921.5686274509803</v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-1.595739840643505E-3</v>
      </c>
      <c r="F199" s="28">
        <f>SUM(F179:F198)</f>
        <v>-3191.4796812870109</v>
      </c>
      <c r="G199" s="26" t="s">
        <v>271</v>
      </c>
      <c r="H199" s="27">
        <f>IF(COUNT(H179:H198), SUM(H179:H198) / COUNT(H179:H198), 0)</f>
        <v>3.1297327136850128E-2</v>
      </c>
      <c r="I199" s="28">
        <f>SUM(I179:I198)</f>
        <v>62594.65427370026</v>
      </c>
      <c r="J199" s="26" t="s">
        <v>271</v>
      </c>
      <c r="K199" s="27">
        <f>IF(COUNT(K179:K198), SUM(K179:K198) / COUNT(K179:K198), 0)</f>
        <v>7.5107078650410762E-3</v>
      </c>
      <c r="L199" s="28">
        <f>SUM(L179:L198)</f>
        <v>15021.415730082152</v>
      </c>
      <c r="M199" s="26" t="s">
        <v>271</v>
      </c>
      <c r="N199" s="27">
        <f>IF(COUNT(N179:N198), SUM(N179:N198) / COUNT(N179:N198), 0)</f>
        <v>2.6598263290066003E-2</v>
      </c>
      <c r="O199" s="28">
        <f>SUM(O179:O198)</f>
        <v>53196.526580132013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BAC3B-735C-4B57-B3D7-F0D110A0D6DF}">
  <sheetPr codeName="Sheet29"/>
  <dimension ref="A1:S199"/>
  <sheetViews>
    <sheetView tabSelected="1"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52">
        <v>44462</v>
      </c>
      <c r="H1" s="253"/>
      <c r="I1" s="254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55" t="s">
        <v>8</v>
      </c>
      <c r="C2" s="256"/>
      <c r="D2" s="256"/>
      <c r="E2" s="256"/>
      <c r="F2" s="257"/>
      <c r="G2" s="258" t="s">
        <v>46</v>
      </c>
      <c r="H2" s="259"/>
      <c r="I2" s="260"/>
      <c r="J2" s="1" t="s">
        <v>3</v>
      </c>
      <c r="K2" s="255" t="s">
        <v>320</v>
      </c>
      <c r="L2" s="256"/>
      <c r="M2" s="256"/>
      <c r="N2" s="256"/>
      <c r="O2" s="257"/>
      <c r="Q2" s="2" t="s">
        <v>6</v>
      </c>
      <c r="R2" s="3">
        <v>0.375</v>
      </c>
    </row>
    <row r="3" spans="1:19" ht="17.25" customHeight="1" thickBot="1">
      <c r="A3" s="118" t="s">
        <v>7</v>
      </c>
      <c r="B3" s="261" t="s">
        <v>328</v>
      </c>
      <c r="C3" s="262"/>
      <c r="D3" s="262"/>
      <c r="E3" s="262"/>
      <c r="F3" s="263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79,260 KRW (3.96%)</v>
      </c>
      <c r="H3" s="265"/>
      <c r="I3" s="266"/>
      <c r="J3" s="4" t="s">
        <v>7</v>
      </c>
      <c r="K3" s="261" t="s">
        <v>321</v>
      </c>
      <c r="L3" s="262"/>
      <c r="M3" s="262"/>
      <c r="N3" s="262"/>
      <c r="O3" s="26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1" t="s">
        <v>16</v>
      </c>
      <c r="C4" s="262"/>
      <c r="D4" s="262"/>
      <c r="E4" s="262"/>
      <c r="F4" s="263"/>
      <c r="G4" s="258" t="s">
        <v>44</v>
      </c>
      <c r="H4" s="259"/>
      <c r="I4" s="260"/>
      <c r="J4" s="4" t="s">
        <v>11</v>
      </c>
      <c r="K4" s="261" t="s">
        <v>322</v>
      </c>
      <c r="L4" s="262"/>
      <c r="M4" s="262"/>
      <c r="N4" s="262"/>
      <c r="O4" s="26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1" t="s">
        <v>319</v>
      </c>
      <c r="C5" s="262"/>
      <c r="D5" s="262"/>
      <c r="E5" s="262"/>
      <c r="F5" s="263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48,007 KRW (2.67%)</v>
      </c>
      <c r="H5" s="265"/>
      <c r="I5" s="266"/>
      <c r="J5" s="4" t="s">
        <v>15</v>
      </c>
      <c r="K5" s="261" t="s">
        <v>323</v>
      </c>
      <c r="L5" s="262"/>
      <c r="M5" s="262"/>
      <c r="N5" s="262"/>
      <c r="O5" s="263"/>
    </row>
    <row r="6" spans="1:19">
      <c r="A6" s="118" t="s">
        <v>18</v>
      </c>
      <c r="B6" s="261"/>
      <c r="C6" s="262"/>
      <c r="D6" s="262"/>
      <c r="E6" s="262"/>
      <c r="F6" s="263"/>
      <c r="G6" s="258" t="s">
        <v>45</v>
      </c>
      <c r="H6" s="259"/>
      <c r="I6" s="260"/>
      <c r="J6" s="4" t="s">
        <v>18</v>
      </c>
      <c r="K6" s="261" t="s">
        <v>324</v>
      </c>
      <c r="L6" s="262"/>
      <c r="M6" s="262"/>
      <c r="N6" s="262"/>
      <c r="O6" s="263"/>
    </row>
    <row r="7" spans="1:19" ht="17.25" thickBot="1">
      <c r="A7" s="118" t="s">
        <v>21</v>
      </c>
      <c r="B7" s="261"/>
      <c r="C7" s="262"/>
      <c r="D7" s="262"/>
      <c r="E7" s="262"/>
      <c r="F7" s="263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68,756 KRW (3.44%)</v>
      </c>
      <c r="H7" s="265"/>
      <c r="I7" s="266"/>
      <c r="J7" s="4" t="s">
        <v>21</v>
      </c>
      <c r="K7" s="261" t="s">
        <v>325</v>
      </c>
      <c r="L7" s="262"/>
      <c r="M7" s="262"/>
      <c r="N7" s="262"/>
      <c r="O7" s="263"/>
    </row>
    <row r="8" spans="1:19" ht="17.25" thickBot="1">
      <c r="A8" s="118" t="s">
        <v>24</v>
      </c>
      <c r="B8" s="261"/>
      <c r="C8" s="262"/>
      <c r="D8" s="262"/>
      <c r="E8" s="262"/>
      <c r="F8" s="263"/>
      <c r="G8" s="258" t="s">
        <v>255</v>
      </c>
      <c r="H8" s="259"/>
      <c r="I8" s="260"/>
      <c r="J8" s="4" t="s">
        <v>24</v>
      </c>
      <c r="K8" s="261"/>
      <c r="L8" s="262"/>
      <c r="M8" s="262"/>
      <c r="N8" s="262"/>
      <c r="O8" s="263"/>
      <c r="Q8" s="249" t="s">
        <v>27</v>
      </c>
      <c r="R8" s="251"/>
    </row>
    <row r="9" spans="1:19" ht="17.25" thickBot="1">
      <c r="A9" s="118" t="s">
        <v>28</v>
      </c>
      <c r="B9" s="261"/>
      <c r="C9" s="262"/>
      <c r="D9" s="262"/>
      <c r="E9" s="262"/>
      <c r="F9" s="263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45,370 KRW (2.27%)</v>
      </c>
      <c r="H9" s="265"/>
      <c r="I9" s="266"/>
      <c r="J9" s="4" t="s">
        <v>28</v>
      </c>
      <c r="K9" s="261"/>
      <c r="L9" s="262"/>
      <c r="M9" s="262"/>
      <c r="N9" s="262"/>
      <c r="O9" s="263"/>
      <c r="Q9" s="2" t="s">
        <v>29</v>
      </c>
      <c r="R9" s="6">
        <v>10</v>
      </c>
    </row>
    <row r="10" spans="1:19">
      <c r="A10" s="118" t="s">
        <v>30</v>
      </c>
      <c r="B10" s="261"/>
      <c r="C10" s="262"/>
      <c r="D10" s="262"/>
      <c r="E10" s="262"/>
      <c r="F10" s="263"/>
      <c r="G10" s="258" t="s">
        <v>47</v>
      </c>
      <c r="H10" s="259"/>
      <c r="I10" s="260"/>
      <c r="J10" s="4" t="s">
        <v>30</v>
      </c>
      <c r="K10" s="261" t="s">
        <v>326</v>
      </c>
      <c r="L10" s="262"/>
      <c r="M10" s="262"/>
      <c r="N10" s="262"/>
      <c r="O10" s="263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70"/>
      <c r="R13" s="270"/>
      <c r="S13" s="270"/>
    </row>
    <row r="14" spans="1:19" ht="17.25" customHeight="1" thickBot="1">
      <c r="A14" s="245" t="s">
        <v>35</v>
      </c>
      <c r="B14" s="249" t="s">
        <v>36</v>
      </c>
      <c r="C14" s="251"/>
      <c r="D14" s="249" t="s">
        <v>37</v>
      </c>
      <c r="E14" s="250"/>
      <c r="F14" s="251"/>
      <c r="G14" s="276">
        <f>_xlfn.IFNA(VLOOKUP(B14, 현재가테이블!$B$2:$D$200, 2, FALSE), "-")</f>
        <v>52870000</v>
      </c>
      <c r="H14" s="277"/>
      <c r="I14" s="278"/>
      <c r="J14" s="249" t="s">
        <v>38</v>
      </c>
      <c r="K14" s="250"/>
      <c r="L14" s="251"/>
      <c r="M14" s="279">
        <f>_xlfn.IFNA(VLOOKUP(B14, 현재가테이블!$B$2:$D$200, 3, FALSE), "-")</f>
        <v>-1.8308080800000001E-2</v>
      </c>
      <c r="N14" s="280"/>
      <c r="O14" s="281"/>
      <c r="Q14" s="270"/>
      <c r="R14" s="270"/>
      <c r="S14" s="270"/>
    </row>
    <row r="15" spans="1:19" ht="17.25" customHeight="1" thickBot="1">
      <c r="A15" s="314" t="s">
        <v>39</v>
      </c>
      <c r="B15" s="315" t="str">
        <f>TEXT($G$1, "[$-ko-KR]yyyy-mm-dd(ddd) ") &amp; "오전 00:00"</f>
        <v>2021-09-23(목) 오전 00:00</v>
      </c>
      <c r="C15" s="316"/>
      <c r="D15" s="272" t="str">
        <f>TEXT($G$1, "[$-ko-KR]yyyy-mm-dd(ddd) ") &amp; "오후 14:00"</f>
        <v>2021-09-23(목) 오후 14:00</v>
      </c>
      <c r="E15" s="273"/>
      <c r="F15" s="274"/>
      <c r="G15" s="272" t="str">
        <f>TEXT($G$1, "[$-ko-KR]yyyy-mm-dd(ddd) ") &amp; "오후 19:00"</f>
        <v>2021-09-23(목) 오후 19:00</v>
      </c>
      <c r="H15" s="273"/>
      <c r="I15" s="274"/>
      <c r="J15" s="272" t="str">
        <f>TEXT($G$1, "[$-ko-KR]yyyy-mm-dd(ddd) ") &amp; "오후 21:00"</f>
        <v>2021-09-23(목) 오후 21:00</v>
      </c>
      <c r="K15" s="273"/>
      <c r="L15" s="274"/>
      <c r="M15" s="272" t="str">
        <f>TEXT($G$1+1, "[$-ko-KR]yyyy-mm-dd(ddd) ") &amp; "오전 00:00"</f>
        <v>2021-09-24(금) 오전 00:00</v>
      </c>
      <c r="N15" s="273"/>
      <c r="O15" s="274"/>
      <c r="Q15" s="270"/>
      <c r="R15" s="270"/>
      <c r="S15" s="270"/>
    </row>
    <row r="16" spans="1:19" ht="17.25" customHeight="1" thickBot="1">
      <c r="A16" s="31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0"/>
      <c r="R17" s="270"/>
      <c r="S17" s="27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0"/>
      <c r="R18" s="270"/>
      <c r="S18" s="27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84"/>
      <c r="R26" s="285"/>
      <c r="S26" s="2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7"/>
      <c r="R27" s="288"/>
      <c r="S27" s="2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0"/>
      <c r="R28" s="291"/>
      <c r="S28" s="2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0"/>
      <c r="R30" s="270"/>
      <c r="S30" s="27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0"/>
      <c r="R31" s="270"/>
      <c r="S31" s="27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97"/>
      <c r="R35" s="298"/>
      <c r="S35" s="2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00"/>
      <c r="R36" s="301"/>
      <c r="S36" s="302"/>
    </row>
    <row r="37" spans="1:19" ht="17.25" customHeight="1" thickBot="1">
      <c r="A37" s="132" t="s">
        <v>42</v>
      </c>
      <c r="B37" s="308">
        <v>100000</v>
      </c>
      <c r="C37" s="30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03"/>
      <c r="R37" s="304"/>
      <c r="S37" s="30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70"/>
      <c r="R40" s="270"/>
      <c r="S40" s="270"/>
    </row>
    <row r="41" spans="1:19" ht="17.25" customHeight="1" thickBot="1">
      <c r="A41" s="245" t="s">
        <v>267</v>
      </c>
      <c r="B41" s="249" t="s">
        <v>49</v>
      </c>
      <c r="C41" s="251"/>
      <c r="D41" s="249" t="s">
        <v>58</v>
      </c>
      <c r="E41" s="250"/>
      <c r="F41" s="251"/>
      <c r="G41" s="276">
        <f>_xlfn.IFNA(VLOOKUP(B41, 현재가테이블!$B$2:$D$200, 2, FALSE), "-")</f>
        <v>52870000</v>
      </c>
      <c r="H41" s="277"/>
      <c r="I41" s="278"/>
      <c r="J41" s="249" t="s">
        <v>59</v>
      </c>
      <c r="K41" s="250"/>
      <c r="L41" s="251"/>
      <c r="M41" s="279">
        <f>_xlfn.IFNA(VLOOKUP(B41, 현재가테이블!$B$2:$D$200, 3, FALSE), "-")</f>
        <v>-1.8308080800000001E-2</v>
      </c>
      <c r="N41" s="280"/>
      <c r="O41" s="281"/>
      <c r="Q41" s="270"/>
      <c r="R41" s="270"/>
      <c r="S41" s="270"/>
    </row>
    <row r="42" spans="1:19" ht="17.25" customHeight="1" thickBot="1">
      <c r="A42" s="310" t="s">
        <v>55</v>
      </c>
      <c r="B42" s="312" t="str">
        <f>TEXT($G$1, "[$-ko-KR]yyyy-mm-dd(ddd) ") &amp; "오전 00:00"</f>
        <v>2021-09-23(목) 오전 00:00</v>
      </c>
      <c r="C42" s="313"/>
      <c r="D42" s="272" t="str">
        <f>TEXT($G$1, "[$-ko-KR]yyyy-mm-dd(ddd) ") &amp; "오후 14:00"</f>
        <v>2021-09-23(목) 오후 14:00</v>
      </c>
      <c r="E42" s="273"/>
      <c r="F42" s="274"/>
      <c r="G42" s="272" t="str">
        <f>TEXT($G$1, "[$-ko-KR]yyyy-mm-dd(ddd) ") &amp; "오후 19:00"</f>
        <v>2021-09-23(목) 오후 19:00</v>
      </c>
      <c r="H42" s="273"/>
      <c r="I42" s="274"/>
      <c r="J42" s="272" t="str">
        <f>TEXT($G$1, "[$-ko-KR]yyyy-mm-dd(ddd) ") &amp; "오후 21:00"</f>
        <v>2021-09-23(목) 오후 21:00</v>
      </c>
      <c r="K42" s="273"/>
      <c r="L42" s="274"/>
      <c r="M42" s="272" t="str">
        <f>TEXT($G$1+1, "[$-ko-KR]yyyy-mm-dd(ddd) ") &amp; "오전 00:00"</f>
        <v>2021-09-24(금) 오전 00:00</v>
      </c>
      <c r="N42" s="273"/>
      <c r="O42" s="274"/>
      <c r="Q42" s="270"/>
      <c r="R42" s="270"/>
      <c r="S42" s="270"/>
    </row>
    <row r="43" spans="1:19" ht="17.25" customHeight="1" thickBot="1">
      <c r="A43" s="31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46" t="s">
        <v>58</v>
      </c>
      <c r="H43" s="247" t="s">
        <v>268</v>
      </c>
      <c r="I43" s="24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75"/>
      <c r="R43" s="275"/>
      <c r="S43" s="275"/>
    </row>
    <row r="44" spans="1:19" ht="17.25" customHeight="1" thickBot="1">
      <c r="A44" s="123" t="s">
        <v>65</v>
      </c>
      <c r="B44" s="124">
        <v>70</v>
      </c>
      <c r="C44" s="76">
        <v>7.3619631899999996E-2</v>
      </c>
      <c r="D44" s="13">
        <v>79.599999999999994</v>
      </c>
      <c r="E44" s="14">
        <f>IF(ISNUMBER(D44), (D44 - $B44) / $B44, "")</f>
        <v>0.13714285714285707</v>
      </c>
      <c r="F44" s="16">
        <f>IF(ISNUMBER(D44), $B64 * E44, "")</f>
        <v>13714.285714285706</v>
      </c>
      <c r="G44" s="29">
        <v>76.2</v>
      </c>
      <c r="H44" s="14">
        <f>IF(ISNUMBER(G44), (G44 - $B44) / $B44, "")</f>
        <v>8.8571428571428606E-2</v>
      </c>
      <c r="I44" s="100">
        <f>IF(ISNUMBER(G44), $B64 * H44, "")</f>
        <v>8857.1428571428605</v>
      </c>
      <c r="J44" s="13">
        <v>75.400000000000006</v>
      </c>
      <c r="K44" s="14">
        <f>IF(ISNUMBER(J44), (J44 - $B44) / $B44, "")</f>
        <v>7.7142857142857221E-2</v>
      </c>
      <c r="L44" s="16">
        <f>IF(ISNUMBER(J44), $B64 * K44, "")</f>
        <v>7714.285714285722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0"/>
      <c r="R44" s="270"/>
      <c r="S44" s="270"/>
    </row>
    <row r="45" spans="1:19" ht="17.25" customHeight="1" thickBot="1">
      <c r="A45" s="125" t="s">
        <v>202</v>
      </c>
      <c r="B45" s="126">
        <v>70.099999999999994</v>
      </c>
      <c r="C45" s="77">
        <v>5.5722891599999998E-2</v>
      </c>
      <c r="D45" s="15">
        <v>77.900000000000006</v>
      </c>
      <c r="E45" s="32">
        <f t="shared" ref="E45:E48" si="14">IF(ISNUMBER(D45), (D45 - $B45) / $B45, "")</f>
        <v>0.11126961483594881</v>
      </c>
      <c r="F45" s="18">
        <f>IF(ISNUMBER(D45), $B64 * E45, "")</f>
        <v>11126.961483594881</v>
      </c>
      <c r="G45" s="31">
        <v>72.7</v>
      </c>
      <c r="H45" s="32">
        <f t="shared" ref="H45:H48" si="15">IF(ISNUMBER(G45), (G45 - $B45) / $B45, "")</f>
        <v>3.7089871611983009E-2</v>
      </c>
      <c r="I45" s="101">
        <f>IF(ISNUMBER(G45), $B64 * H45, "")</f>
        <v>3708.9871611983008</v>
      </c>
      <c r="J45" s="15">
        <v>72.5</v>
      </c>
      <c r="K45" s="32">
        <f t="shared" ref="K45:K48" si="16">IF(ISNUMBER(J45), (J45 - $B45) / $B45, "")</f>
        <v>3.423680456490736E-2</v>
      </c>
      <c r="L45" s="18">
        <f>IF(ISNUMBER(J45), $B64 * K45, "")</f>
        <v>3423.6804564907361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0"/>
      <c r="R45" s="270"/>
      <c r="S45" s="270"/>
    </row>
    <row r="46" spans="1:19" ht="17.25" customHeight="1" thickBot="1">
      <c r="A46" s="125" t="s">
        <v>148</v>
      </c>
      <c r="B46" s="126">
        <v>18.7</v>
      </c>
      <c r="C46" s="77">
        <v>5.0561797800000002E-2</v>
      </c>
      <c r="D46" s="15">
        <v>19.899999999999999</v>
      </c>
      <c r="E46" s="32">
        <f t="shared" si="14"/>
        <v>6.4171122994652371E-2</v>
      </c>
      <c r="F46" s="18">
        <f>IF(ISNUMBER(D46), $B64 * E46, "")</f>
        <v>6417.1122994652369</v>
      </c>
      <c r="G46" s="31">
        <v>19.2</v>
      </c>
      <c r="H46" s="32">
        <f t="shared" si="15"/>
        <v>2.6737967914438502E-2</v>
      </c>
      <c r="I46" s="101">
        <f>IF(ISNUMBER(G46), $B64 * H46, "")</f>
        <v>2673.79679144385</v>
      </c>
      <c r="J46" s="15">
        <v>19.100000000000001</v>
      </c>
      <c r="K46" s="32">
        <f t="shared" si="16"/>
        <v>2.1390374331550915E-2</v>
      </c>
      <c r="L46" s="18">
        <f>IF(ISNUMBER(J46), $B64 * K46, "")</f>
        <v>2139.0374331550915</v>
      </c>
      <c r="M46" s="31"/>
      <c r="N46" s="32" t="str">
        <f t="shared" si="17"/>
        <v/>
      </c>
      <c r="O46" s="18" t="str">
        <f>IF(ISNUMBER(M46), $B64 * N46, "")</f>
        <v/>
      </c>
      <c r="Q46" s="275"/>
      <c r="R46" s="275"/>
      <c r="S46" s="275"/>
    </row>
    <row r="47" spans="1:19" ht="17.25" customHeight="1" thickBot="1">
      <c r="A47" s="125" t="s">
        <v>150</v>
      </c>
      <c r="B47" s="126">
        <v>10.7</v>
      </c>
      <c r="C47" s="77">
        <v>4.9019607799999997E-2</v>
      </c>
      <c r="D47" s="15">
        <v>11.8</v>
      </c>
      <c r="E47" s="32">
        <f t="shared" si="14"/>
        <v>0.10280373831775715</v>
      </c>
      <c r="F47" s="18">
        <f>IF(ISNUMBER(D47), $B64 * E47, "")</f>
        <v>10280.373831775714</v>
      </c>
      <c r="G47" s="31">
        <v>10.9</v>
      </c>
      <c r="H47" s="32">
        <f t="shared" si="15"/>
        <v>1.8691588785046828E-2</v>
      </c>
      <c r="I47" s="101">
        <f>IF(ISNUMBER(G47), $B64 * H47, "")</f>
        <v>1869.1588785046829</v>
      </c>
      <c r="J47" s="15">
        <v>10.9</v>
      </c>
      <c r="K47" s="32">
        <f t="shared" si="16"/>
        <v>1.8691588785046828E-2</v>
      </c>
      <c r="L47" s="18">
        <f>IF(ISNUMBER(J47), $B64 * K47, "")</f>
        <v>1869.1588785046829</v>
      </c>
      <c r="M47" s="31"/>
      <c r="N47" s="32" t="str">
        <f t="shared" si="17"/>
        <v/>
      </c>
      <c r="O47" s="18" t="str">
        <f>IF(ISNUMBER(M47), $B64 * N47, "")</f>
        <v/>
      </c>
      <c r="Q47" s="275"/>
      <c r="R47" s="275"/>
      <c r="S47" s="275"/>
    </row>
    <row r="48" spans="1:19" ht="17.25" customHeight="1" thickBot="1">
      <c r="A48" s="127" t="s">
        <v>122</v>
      </c>
      <c r="B48" s="128">
        <v>32.299999999999997</v>
      </c>
      <c r="C48" s="78">
        <v>4.5307443400000001E-2</v>
      </c>
      <c r="D48" s="20">
        <v>34.799999999999997</v>
      </c>
      <c r="E48" s="21">
        <f t="shared" si="14"/>
        <v>7.7399380804953566E-2</v>
      </c>
      <c r="F48" s="22">
        <f>IF(ISNUMBER(D48), $B64 * E48, "")</f>
        <v>7739.9380804953562</v>
      </c>
      <c r="G48" s="30">
        <v>33.1</v>
      </c>
      <c r="H48" s="21">
        <f t="shared" si="15"/>
        <v>2.4767801857585273E-2</v>
      </c>
      <c r="I48" s="105">
        <f>IF(ISNUMBER(G48), $B64 * H48, "")</f>
        <v>2476.7801857585273</v>
      </c>
      <c r="J48" s="20">
        <v>33</v>
      </c>
      <c r="K48" s="21">
        <f t="shared" si="16"/>
        <v>2.1671826625387088E-2</v>
      </c>
      <c r="L48" s="22">
        <f>IF(ISNUMBER(J48), $B64 * K48, "")</f>
        <v>2167.1826625387089</v>
      </c>
      <c r="M48" s="30"/>
      <c r="N48" s="21" t="str">
        <f t="shared" si="17"/>
        <v/>
      </c>
      <c r="O48" s="22" t="str">
        <f>IF(ISNUMBER(M48), $B64 * N48, "")</f>
        <v/>
      </c>
      <c r="Q48" s="275"/>
      <c r="R48" s="275"/>
      <c r="S48" s="275"/>
    </row>
    <row r="49" spans="1:19" ht="17.25" customHeight="1" thickBot="1">
      <c r="A49" s="125" t="s">
        <v>162</v>
      </c>
      <c r="B49" s="129">
        <v>93.3</v>
      </c>
      <c r="C49" s="80">
        <v>4.4792833099999999E-2</v>
      </c>
      <c r="D49" s="106">
        <v>101</v>
      </c>
      <c r="E49" s="107">
        <f>IF(ISNUMBER(D49), (D49 - $B49) / $B49, "")</f>
        <v>8.2529474812433043E-2</v>
      </c>
      <c r="F49" s="108">
        <f>IF(ISNUMBER(D49), $B64 * E49, "")</f>
        <v>8252.9474812433036</v>
      </c>
      <c r="G49" s="109">
        <v>96.3</v>
      </c>
      <c r="H49" s="107">
        <f>IF(ISNUMBER(G49), (G49 - $B49) / $B49, "")</f>
        <v>3.215434083601286E-2</v>
      </c>
      <c r="I49" s="110">
        <f>IF(ISNUMBER(G49), $B64 * H49, "")</f>
        <v>3215.4340836012861</v>
      </c>
      <c r="J49" s="106">
        <v>96</v>
      </c>
      <c r="K49" s="107">
        <f>IF(ISNUMBER(J49), (J49 - $B49) / $B49, "")</f>
        <v>2.8938906752411606E-2</v>
      </c>
      <c r="L49" s="108">
        <f>IF(ISNUMBER(J49), $B64 * K49, "")</f>
        <v>2893.8906752411604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5"/>
      <c r="R49" s="275"/>
      <c r="S49" s="275"/>
    </row>
    <row r="50" spans="1:19" ht="17.25" customHeight="1" thickBot="1">
      <c r="A50" s="125" t="s">
        <v>98</v>
      </c>
      <c r="B50" s="126">
        <v>4.08</v>
      </c>
      <c r="C50" s="77">
        <v>4.08163265E-2</v>
      </c>
      <c r="D50" s="15">
        <v>4.3099999999999996</v>
      </c>
      <c r="E50" s="32">
        <f t="shared" ref="E50:E53" si="18">IF(ISNUMBER(D50), (D50 - $B50) / $B50, "")</f>
        <v>5.6372549019607726E-2</v>
      </c>
      <c r="F50" s="18">
        <f>IF(ISNUMBER(D50), $B64 * E50, "")</f>
        <v>5637.2549019607723</v>
      </c>
      <c r="G50" s="31">
        <v>4.17</v>
      </c>
      <c r="H50" s="32">
        <f t="shared" ref="H50:H53" si="19">IF(ISNUMBER(G50), (G50 - $B50) / $B50, "")</f>
        <v>2.2058823529411728E-2</v>
      </c>
      <c r="I50" s="101">
        <f>IF(ISNUMBER(G50), $B64 * H50, "")</f>
        <v>2205.8823529411729</v>
      </c>
      <c r="J50" s="15">
        <v>4.1500000000000004</v>
      </c>
      <c r="K50" s="32">
        <f t="shared" ref="K50:K53" si="20">IF(ISNUMBER(J50), (J50 - $B50) / $B50, "")</f>
        <v>1.715686274509811E-2</v>
      </c>
      <c r="L50" s="18">
        <f>IF(ISNUMBER(J50), $B64 * K50, "")</f>
        <v>1715.686274509811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5"/>
      <c r="R50" s="275"/>
      <c r="S50" s="275"/>
    </row>
    <row r="51" spans="1:19" ht="17.25" customHeight="1" thickBot="1">
      <c r="A51" s="125" t="s">
        <v>240</v>
      </c>
      <c r="B51" s="126">
        <v>58.5</v>
      </c>
      <c r="C51" s="77">
        <v>3.9076376599999997E-2</v>
      </c>
      <c r="D51" s="15">
        <v>61.8</v>
      </c>
      <c r="E51" s="32">
        <f t="shared" si="18"/>
        <v>5.6410256410256363E-2</v>
      </c>
      <c r="F51" s="18">
        <f>IF(ISNUMBER(D51), $B64 * E51, "")</f>
        <v>5641.0256410256361</v>
      </c>
      <c r="G51" s="31">
        <v>59.9</v>
      </c>
      <c r="H51" s="32">
        <f t="shared" si="19"/>
        <v>2.3931623931623909E-2</v>
      </c>
      <c r="I51" s="101">
        <f>IF(ISNUMBER(G51), $B64 * H51, "")</f>
        <v>2393.1623931623908</v>
      </c>
      <c r="J51" s="15">
        <v>59.8</v>
      </c>
      <c r="K51" s="32">
        <f t="shared" si="20"/>
        <v>2.2222222222222174E-2</v>
      </c>
      <c r="L51" s="18">
        <f>IF(ISNUMBER(J51), $B64 * K51, "")</f>
        <v>2222.2222222222176</v>
      </c>
      <c r="M51" s="31"/>
      <c r="N51" s="32" t="str">
        <f t="shared" si="21"/>
        <v/>
      </c>
      <c r="O51" s="18" t="str">
        <f>IF(ISNUMBER(M51), $B64 * N51, "")</f>
        <v/>
      </c>
      <c r="Q51" s="275"/>
      <c r="R51" s="275"/>
      <c r="S51" s="275"/>
    </row>
    <row r="52" spans="1:19" ht="17.25" customHeight="1" thickBot="1">
      <c r="A52" s="125" t="s">
        <v>72</v>
      </c>
      <c r="B52" s="126">
        <v>21.8</v>
      </c>
      <c r="C52" s="77">
        <v>3.8095238099999998E-2</v>
      </c>
      <c r="D52" s="15">
        <v>24.2</v>
      </c>
      <c r="E52" s="32">
        <f t="shared" si="18"/>
        <v>0.11009174311926599</v>
      </c>
      <c r="F52" s="18">
        <f>IF(ISNUMBER(D52), $B64 * E52, "")</f>
        <v>11009.174311926599</v>
      </c>
      <c r="G52" s="31">
        <v>23.1</v>
      </c>
      <c r="H52" s="32">
        <f t="shared" si="19"/>
        <v>5.9633027522935811E-2</v>
      </c>
      <c r="I52" s="101">
        <f>IF(ISNUMBER(G52), $B64 * H52, "")</f>
        <v>5963.3027522935809</v>
      </c>
      <c r="J52" s="15">
        <v>22.7</v>
      </c>
      <c r="K52" s="32">
        <f t="shared" si="20"/>
        <v>4.1284403669724704E-2</v>
      </c>
      <c r="L52" s="18">
        <f>IF(ISNUMBER(J52), $B64 * K52, "")</f>
        <v>4128.4403669724707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234</v>
      </c>
      <c r="B53" s="131">
        <v>70.900000000000006</v>
      </c>
      <c r="C53" s="79">
        <v>3.6549707600000002E-2</v>
      </c>
      <c r="D53" s="24">
        <v>76.2</v>
      </c>
      <c r="E53" s="25">
        <f t="shared" si="18"/>
        <v>7.4753173483779925E-2</v>
      </c>
      <c r="F53" s="104">
        <f>IF(ISNUMBER(D53), $B64 * E53, "")</f>
        <v>7475.3173483779929</v>
      </c>
      <c r="G53" s="102">
        <v>72.5</v>
      </c>
      <c r="H53" s="25">
        <f t="shared" si="19"/>
        <v>2.256699576868821E-2</v>
      </c>
      <c r="I53" s="103">
        <f>IF(ISNUMBER(G53), $B64 * H53, "")</f>
        <v>2256.6995768688212</v>
      </c>
      <c r="J53" s="24">
        <v>71.599999999999994</v>
      </c>
      <c r="K53" s="25">
        <f t="shared" si="20"/>
        <v>9.8730606488009673E-3</v>
      </c>
      <c r="L53" s="104">
        <f>IF(ISNUMBER(J53), $B64 * K53, "")</f>
        <v>987.30606488009676</v>
      </c>
      <c r="M53" s="102"/>
      <c r="N53" s="25" t="str">
        <f t="shared" si="21"/>
        <v/>
      </c>
      <c r="O53" s="104" t="str">
        <f>IF(ISNUMBER(M53), $B64 * N53, "")</f>
        <v/>
      </c>
      <c r="Q53" s="284"/>
      <c r="R53" s="285"/>
      <c r="S53" s="286"/>
    </row>
    <row r="54" spans="1:19" ht="17.25" customHeight="1">
      <c r="A54" s="123" t="s">
        <v>250</v>
      </c>
      <c r="B54" s="124">
        <v>86.2</v>
      </c>
      <c r="C54" s="76">
        <v>3.4813925599999997E-2</v>
      </c>
      <c r="D54" s="13">
        <v>91.4</v>
      </c>
      <c r="E54" s="14">
        <f>IF(ISNUMBER(D54), (D54 - $B54) / $B54, "")</f>
        <v>6.0324825986078918E-2</v>
      </c>
      <c r="F54" s="16">
        <f>IF(ISNUMBER(D54), $B64 * E54, "")</f>
        <v>6032.4825986078922</v>
      </c>
      <c r="G54" s="29">
        <v>87.4</v>
      </c>
      <c r="H54" s="14">
        <f>IF(ISNUMBER(G54), (G54 - $B54) / $B54, "")</f>
        <v>1.392111368909516E-2</v>
      </c>
      <c r="I54" s="100">
        <f>IF(ISNUMBER(G54), $B64 * H54, "")</f>
        <v>1392.1113689095159</v>
      </c>
      <c r="J54" s="13">
        <v>86.9</v>
      </c>
      <c r="K54" s="14">
        <f>IF(ISNUMBER(J54), (J54 - $B54) / $B54, "")</f>
        <v>8.1206496519721904E-3</v>
      </c>
      <c r="L54" s="16">
        <f>IF(ISNUMBER(J54), $B64 * K54, "")</f>
        <v>812.06496519721907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7"/>
      <c r="R54" s="288"/>
      <c r="S54" s="289"/>
    </row>
    <row r="55" spans="1:19" ht="17.25" customHeight="1" thickBot="1">
      <c r="A55" s="125" t="s">
        <v>188</v>
      </c>
      <c r="B55" s="126">
        <v>12.2</v>
      </c>
      <c r="C55" s="77">
        <v>3.3898305099999998E-2</v>
      </c>
      <c r="D55" s="15">
        <v>13.6</v>
      </c>
      <c r="E55" s="32">
        <f t="shared" ref="E55:E58" si="22">IF(ISNUMBER(D55), (D55 - $B55) / $B55, "")</f>
        <v>0.11475409836065577</v>
      </c>
      <c r="F55" s="18">
        <f>IF(ISNUMBER(D55), $B64 * E55, "")</f>
        <v>11475.409836065577</v>
      </c>
      <c r="G55" s="31">
        <v>12.8</v>
      </c>
      <c r="H55" s="32">
        <f t="shared" ref="H55:H58" si="23">IF(ISNUMBER(G55), (G55 - $B55) / $B55, "")</f>
        <v>4.9180327868852576E-2</v>
      </c>
      <c r="I55" s="101">
        <f>IF(ISNUMBER(G55), $B64 * H55, "")</f>
        <v>4918.0327868852573</v>
      </c>
      <c r="J55" s="15">
        <v>13</v>
      </c>
      <c r="K55" s="32">
        <f t="shared" ref="K55:K58" si="24">IF(ISNUMBER(J55), (J55 - $B55) / $B55, "")</f>
        <v>6.5573770491803338E-2</v>
      </c>
      <c r="L55" s="18">
        <f>IF(ISNUMBER(J55), $B64 * K55, "")</f>
        <v>6557.3770491803334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0"/>
      <c r="R55" s="291"/>
      <c r="S55" s="292"/>
    </row>
    <row r="56" spans="1:19" ht="17.25" customHeight="1" thickBot="1">
      <c r="A56" s="125" t="s">
        <v>190</v>
      </c>
      <c r="B56" s="126">
        <v>15.3</v>
      </c>
      <c r="C56" s="77">
        <v>3.3783783800000002E-2</v>
      </c>
      <c r="D56" s="15">
        <v>16.3</v>
      </c>
      <c r="E56" s="32">
        <f t="shared" si="22"/>
        <v>6.535947712418301E-2</v>
      </c>
      <c r="F56" s="18">
        <f>IF(ISNUMBER(D56), $B64 * E56, "")</f>
        <v>6535.9477124183013</v>
      </c>
      <c r="G56" s="31">
        <v>15.6</v>
      </c>
      <c r="H56" s="32">
        <f t="shared" si="23"/>
        <v>1.9607843137254832E-2</v>
      </c>
      <c r="I56" s="101">
        <f>IF(ISNUMBER(G56), $B64 * H56, "")</f>
        <v>1960.7843137254831</v>
      </c>
      <c r="J56" s="15">
        <v>15.5</v>
      </c>
      <c r="K56" s="32">
        <f t="shared" si="24"/>
        <v>1.3071895424836555E-2</v>
      </c>
      <c r="L56" s="18">
        <f>IF(ISNUMBER(J56), $B64 * K56, "")</f>
        <v>1307.1895424836555</v>
      </c>
      <c r="M56" s="31"/>
      <c r="N56" s="32" t="str">
        <f t="shared" si="25"/>
        <v/>
      </c>
      <c r="O56" s="18" t="str">
        <f>IF(ISNUMBER(M56), $B64 * N56, "")</f>
        <v/>
      </c>
      <c r="Q56" s="275"/>
      <c r="R56" s="275"/>
      <c r="S56" s="275"/>
    </row>
    <row r="57" spans="1:19" ht="17.25" customHeight="1" thickBot="1">
      <c r="A57" s="125" t="s">
        <v>210</v>
      </c>
      <c r="B57" s="126">
        <v>12.6</v>
      </c>
      <c r="C57" s="77">
        <v>3.2786885199999997E-2</v>
      </c>
      <c r="D57" s="15">
        <v>13.6</v>
      </c>
      <c r="E57" s="32">
        <f t="shared" si="22"/>
        <v>7.9365079365079361E-2</v>
      </c>
      <c r="F57" s="18">
        <f>IF(ISNUMBER(D57), $B64 * E57, "")</f>
        <v>7936.5079365079364</v>
      </c>
      <c r="G57" s="31">
        <v>12.9</v>
      </c>
      <c r="H57" s="32">
        <f t="shared" si="23"/>
        <v>2.3809523809523867E-2</v>
      </c>
      <c r="I57" s="101">
        <f>IF(ISNUMBER(G57), $B64 * H57, "")</f>
        <v>2380.9523809523866</v>
      </c>
      <c r="J57" s="15">
        <v>12.8</v>
      </c>
      <c r="K57" s="32">
        <f t="shared" si="24"/>
        <v>1.5873015873015959E-2</v>
      </c>
      <c r="L57" s="18">
        <f>IF(ISNUMBER(J57), $B64 * K57, "")</f>
        <v>1587.3015873015959</v>
      </c>
      <c r="M57" s="31"/>
      <c r="N57" s="32" t="str">
        <f t="shared" si="25"/>
        <v/>
      </c>
      <c r="O57" s="18" t="str">
        <f>IF(ISNUMBER(M57), $B64 * N57, "")</f>
        <v/>
      </c>
      <c r="Q57" s="270"/>
      <c r="R57" s="270"/>
      <c r="S57" s="270"/>
    </row>
    <row r="58" spans="1:19" ht="17.25" customHeight="1" thickBot="1">
      <c r="A58" s="127" t="s">
        <v>216</v>
      </c>
      <c r="B58" s="128">
        <v>9.51</v>
      </c>
      <c r="C58" s="78">
        <v>3.1453362300000003E-2</v>
      </c>
      <c r="D58" s="20">
        <v>10.3</v>
      </c>
      <c r="E58" s="21">
        <f t="shared" si="22"/>
        <v>8.3070452155625751E-2</v>
      </c>
      <c r="F58" s="22">
        <f>IF(ISNUMBER(D58), $B64 * E58, "")</f>
        <v>8307.0452155625753</v>
      </c>
      <c r="G58" s="30">
        <v>9.85</v>
      </c>
      <c r="H58" s="21">
        <f t="shared" si="23"/>
        <v>3.575184016824394E-2</v>
      </c>
      <c r="I58" s="105">
        <f>IF(ISNUMBER(G58), $B64 * H58, "")</f>
        <v>3575.1840168243939</v>
      </c>
      <c r="J58" s="20">
        <v>9.81</v>
      </c>
      <c r="K58" s="21">
        <f t="shared" si="24"/>
        <v>3.154574132492121E-2</v>
      </c>
      <c r="L58" s="22">
        <f>IF(ISNUMBER(J58), $B64 * K58, "")</f>
        <v>3154.574132492121</v>
      </c>
      <c r="M58" s="30"/>
      <c r="N58" s="21" t="str">
        <f t="shared" si="25"/>
        <v/>
      </c>
      <c r="O58" s="22" t="str">
        <f>IF(ISNUMBER(M58), $B64 * N58, "")</f>
        <v/>
      </c>
      <c r="Q58" s="270"/>
      <c r="R58" s="270"/>
      <c r="S58" s="270"/>
    </row>
    <row r="59" spans="1:19" ht="17.25" customHeight="1" thickBot="1">
      <c r="A59" s="125" t="s">
        <v>178</v>
      </c>
      <c r="B59" s="129">
        <v>15.8</v>
      </c>
      <c r="C59" s="80">
        <v>2.5974026000000001E-2</v>
      </c>
      <c r="D59" s="106">
        <v>17</v>
      </c>
      <c r="E59" s="107">
        <f>IF(ISNUMBER(D59), (D59 - $B59) / $B59, "")</f>
        <v>7.5949367088607542E-2</v>
      </c>
      <c r="F59" s="108">
        <f>IF(ISNUMBER(D59), $B64 * E59, "")</f>
        <v>7594.9367088607542</v>
      </c>
      <c r="G59" s="109">
        <v>16.2</v>
      </c>
      <c r="H59" s="107">
        <f>IF(ISNUMBER(G59), (G59 - $B59) / $B59, "")</f>
        <v>2.5316455696202441E-2</v>
      </c>
      <c r="I59" s="110">
        <f>IF(ISNUMBER(G59), $B64 * H59, "")</f>
        <v>2531.6455696202443</v>
      </c>
      <c r="J59" s="106">
        <v>16.2</v>
      </c>
      <c r="K59" s="107">
        <f>IF(ISNUMBER(J59), (J59 - $B59) / $B59, "")</f>
        <v>2.5316455696202441E-2</v>
      </c>
      <c r="L59" s="108">
        <f>IF(ISNUMBER(J59), $B64 * K59, "")</f>
        <v>2531.6455696202443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5"/>
      <c r="R59" s="275"/>
      <c r="S59" s="275"/>
    </row>
    <row r="60" spans="1:19" ht="17.25" customHeight="1" thickBot="1">
      <c r="A60" s="125" t="s">
        <v>204</v>
      </c>
      <c r="B60" s="126">
        <v>14.8</v>
      </c>
      <c r="C60" s="77">
        <v>2.06896552E-2</v>
      </c>
      <c r="D60" s="15">
        <v>15.9</v>
      </c>
      <c r="E60" s="32">
        <f t="shared" ref="E60:E63" si="26">IF(ISNUMBER(D60), (D60 - $B60) / $B60, "")</f>
        <v>7.4324324324324301E-2</v>
      </c>
      <c r="F60" s="18">
        <f>IF(ISNUMBER(D60), $B64 * E60, "")</f>
        <v>7432.4324324324298</v>
      </c>
      <c r="G60" s="31">
        <v>15.3</v>
      </c>
      <c r="H60" s="32">
        <f t="shared" ref="H60:H63" si="27">IF(ISNUMBER(G60), (G60 - $B60) / $B60, "")</f>
        <v>3.3783783783783779E-2</v>
      </c>
      <c r="I60" s="101">
        <f>IF(ISNUMBER(G60), $B64 * H60, "")</f>
        <v>3378.3783783783779</v>
      </c>
      <c r="J60" s="15">
        <v>15.1</v>
      </c>
      <c r="K60" s="32">
        <f t="shared" ref="K60:K63" si="28">IF(ISNUMBER(J60), (J60 - $B60) / $B60, "")</f>
        <v>2.0270270270270199E-2</v>
      </c>
      <c r="L60" s="18">
        <f>IF(ISNUMBER(J60), $B64 * K60, "")</f>
        <v>2027.0270270270198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 t="s">
        <v>208</v>
      </c>
      <c r="B61" s="126">
        <v>13</v>
      </c>
      <c r="C61" s="77">
        <v>1.5625E-2</v>
      </c>
      <c r="D61" s="15">
        <v>13.7</v>
      </c>
      <c r="E61" s="32">
        <f t="shared" si="26"/>
        <v>5.3846153846153794E-2</v>
      </c>
      <c r="F61" s="18">
        <f>IF(ISNUMBER(D61), $B64 * E61, "")</f>
        <v>5384.6153846153793</v>
      </c>
      <c r="G61" s="31">
        <v>13.1</v>
      </c>
      <c r="H61" s="32">
        <f t="shared" si="27"/>
        <v>7.692307692307665E-3</v>
      </c>
      <c r="I61" s="101">
        <f>IF(ISNUMBER(G61), $B64 * H61, "")</f>
        <v>769.23076923076655</v>
      </c>
      <c r="J61" s="15">
        <v>13.1</v>
      </c>
      <c r="K61" s="32">
        <f t="shared" si="28"/>
        <v>7.692307692307665E-3</v>
      </c>
      <c r="L61" s="18">
        <f>IF(ISNUMBER(J61), $B64 * K61, "")</f>
        <v>769.23076923076655</v>
      </c>
      <c r="M61" s="31"/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97"/>
      <c r="R62" s="298"/>
      <c r="S62" s="2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00"/>
      <c r="R63" s="301"/>
      <c r="S63" s="302"/>
    </row>
    <row r="64" spans="1:19" ht="17.25" customHeight="1" thickBot="1">
      <c r="A64" s="132" t="s">
        <v>270</v>
      </c>
      <c r="B64" s="308">
        <f>$B$37</f>
        <v>100000</v>
      </c>
      <c r="C64" s="309"/>
      <c r="D64" s="26" t="s">
        <v>271</v>
      </c>
      <c r="E64" s="27">
        <f>IF(COUNT(E44:E63), SUM(E44:E63) / COUNT(E44:E63), 0)</f>
        <v>8.2218760510678932E-2</v>
      </c>
      <c r="F64" s="28">
        <f>SUM(F44:F63)</f>
        <v>147993.76891922206</v>
      </c>
      <c r="G64" s="26" t="s">
        <v>271</v>
      </c>
      <c r="H64" s="27">
        <f>IF(COUNT(H44:H63), SUM(H44:H63) / COUNT(H44:H63), 0)</f>
        <v>3.1403703676356615E-2</v>
      </c>
      <c r="I64" s="28">
        <f>SUM(I44:I63)</f>
        <v>56526.666617441901</v>
      </c>
      <c r="J64" s="26" t="s">
        <v>271</v>
      </c>
      <c r="K64" s="27">
        <f>IF(COUNT(K44:K63), SUM(K44:K63) / COUNT(K44:K63), 0)</f>
        <v>2.6670722995185362E-2</v>
      </c>
      <c r="L64" s="28">
        <f>SUM(L44:L63)</f>
        <v>48007.301391333654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303"/>
      <c r="R64" s="304"/>
      <c r="S64" s="30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70"/>
      <c r="R67" s="270"/>
      <c r="S67" s="270"/>
    </row>
    <row r="68" spans="1:19" ht="17.25" thickBot="1">
      <c r="A68" s="245" t="s">
        <v>267</v>
      </c>
      <c r="B68" s="249" t="s">
        <v>49</v>
      </c>
      <c r="C68" s="251"/>
      <c r="D68" s="249" t="s">
        <v>58</v>
      </c>
      <c r="E68" s="250"/>
      <c r="F68" s="251"/>
      <c r="G68" s="276">
        <f>_xlfn.IFNA(VLOOKUP(B68, 현재가테이블!$B$2:$D$200, 2, FALSE), "-")</f>
        <v>52870000</v>
      </c>
      <c r="H68" s="277"/>
      <c r="I68" s="278"/>
      <c r="J68" s="249" t="s">
        <v>59</v>
      </c>
      <c r="K68" s="250"/>
      <c r="L68" s="251"/>
      <c r="M68" s="279">
        <f>_xlfn.IFNA(VLOOKUP(B68, 현재가테이블!$B$2:$D$200, 3, FALSE), "-")</f>
        <v>-1.8308080800000001E-2</v>
      </c>
      <c r="N68" s="280"/>
      <c r="O68" s="281"/>
      <c r="Q68" s="270"/>
      <c r="R68" s="270"/>
      <c r="S68" s="270"/>
    </row>
    <row r="69" spans="1:19" ht="17.25" thickBot="1">
      <c r="A69" s="310" t="s">
        <v>55</v>
      </c>
      <c r="B69" s="312" t="str">
        <f>TEXT($G$1, "[$-ko-KR]yyyy-mm-dd(ddd) ") &amp; "오전 00:00"</f>
        <v>2021-09-23(목) 오전 00:00</v>
      </c>
      <c r="C69" s="313"/>
      <c r="D69" s="272" t="str">
        <f>TEXT($G$1, "[$-ko-KR]yyyy-mm-dd(ddd) ") &amp; "오후 14:00"</f>
        <v>2021-09-23(목) 오후 14:00</v>
      </c>
      <c r="E69" s="273"/>
      <c r="F69" s="274"/>
      <c r="G69" s="272" t="str">
        <f>TEXT($G$1, "[$-ko-KR]yyyy-mm-dd(ddd) ") &amp; "오후 19:00"</f>
        <v>2021-09-23(목) 오후 19:00</v>
      </c>
      <c r="H69" s="273"/>
      <c r="I69" s="274"/>
      <c r="J69" s="272" t="str">
        <f>TEXT($G$1, "[$-ko-KR]yyyy-mm-dd(ddd) ") &amp; "오후 21:00"</f>
        <v>2021-09-23(목) 오후 21:00</v>
      </c>
      <c r="K69" s="273"/>
      <c r="L69" s="274"/>
      <c r="M69" s="272" t="str">
        <f>TEXT($G$1+1, "[$-ko-KR]yyyy-mm-dd(ddd) ") &amp; "오전 00:00"</f>
        <v>2021-09-24(금) 오전 00:00</v>
      </c>
      <c r="N69" s="273"/>
      <c r="O69" s="274"/>
      <c r="Q69" s="270"/>
      <c r="R69" s="270"/>
      <c r="S69" s="270"/>
    </row>
    <row r="70" spans="1:19" ht="17.25" thickBot="1">
      <c r="A70" s="31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46" t="s">
        <v>58</v>
      </c>
      <c r="H70" s="247" t="s">
        <v>268</v>
      </c>
      <c r="I70" s="24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75"/>
      <c r="R70" s="275"/>
      <c r="S70" s="275"/>
    </row>
    <row r="71" spans="1:19" ht="17.25" thickBot="1">
      <c r="A71" s="123" t="s">
        <v>214</v>
      </c>
      <c r="B71" s="124">
        <v>908</v>
      </c>
      <c r="C71" s="76">
        <v>0.1209876543</v>
      </c>
      <c r="D71" s="13">
        <v>983</v>
      </c>
      <c r="E71" s="14">
        <f>IF(ISNUMBER(D71), (D71 - $B71) / $B71, "")</f>
        <v>8.2599118942731281E-2</v>
      </c>
      <c r="F71" s="16">
        <f>IF(ISNUMBER(D71), $B91 * E71, "")</f>
        <v>8259.9118942731275</v>
      </c>
      <c r="G71" s="29">
        <v>931</v>
      </c>
      <c r="H71" s="14">
        <f>IF(ISNUMBER(G71), (G71 - $B71) / $B71, "")</f>
        <v>2.5330396475770924E-2</v>
      </c>
      <c r="I71" s="100">
        <f>IF(ISNUMBER(G71), $B91 * H71, "")</f>
        <v>2533.0396475770926</v>
      </c>
      <c r="J71" s="13">
        <v>923</v>
      </c>
      <c r="K71" s="14">
        <f>IF(ISNUMBER(J71), (J71 - $B71) / $B71, "")</f>
        <v>1.6519823788546256E-2</v>
      </c>
      <c r="L71" s="16">
        <f>IF(ISNUMBER(J71), $B91 * K71, "")</f>
        <v>1651.9823788546255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0"/>
      <c r="R71" s="270"/>
      <c r="S71" s="270"/>
    </row>
    <row r="72" spans="1:19" ht="17.25" thickBot="1">
      <c r="A72" s="125" t="s">
        <v>118</v>
      </c>
      <c r="B72" s="126">
        <v>186</v>
      </c>
      <c r="C72" s="77">
        <v>8.7719298200000004E-2</v>
      </c>
      <c r="D72" s="15">
        <v>203</v>
      </c>
      <c r="E72" s="32">
        <f t="shared" ref="E72:E75" si="30">IF(ISNUMBER(D72), (D72 - $B72) / $B72, "")</f>
        <v>9.1397849462365593E-2</v>
      </c>
      <c r="F72" s="18">
        <f>IF(ISNUMBER(D72), $B91 * E72, "")</f>
        <v>9139.7849462365593</v>
      </c>
      <c r="G72" s="31">
        <v>198</v>
      </c>
      <c r="H72" s="32">
        <f t="shared" ref="H72:H75" si="31">IF(ISNUMBER(G72), (G72 - $B72) / $B72, "")</f>
        <v>6.4516129032258063E-2</v>
      </c>
      <c r="I72" s="101">
        <f>IF(ISNUMBER(G72), $B91 * H72, "")</f>
        <v>6451.6129032258059</v>
      </c>
      <c r="J72" s="15">
        <v>202</v>
      </c>
      <c r="K72" s="32">
        <f t="shared" ref="K72:K75" si="32">IF(ISNUMBER(J72), (J72 - $B72) / $B72, "")</f>
        <v>8.6021505376344093E-2</v>
      </c>
      <c r="L72" s="18">
        <f>IF(ISNUMBER(J72), $B91 * K72, "")</f>
        <v>8602.1505376344085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0"/>
      <c r="R72" s="270"/>
      <c r="S72" s="270"/>
    </row>
    <row r="73" spans="1:19" ht="17.25" thickBot="1">
      <c r="A73" s="125" t="s">
        <v>61</v>
      </c>
      <c r="B73" s="126">
        <v>831</v>
      </c>
      <c r="C73" s="77">
        <v>8.7696335099999995E-2</v>
      </c>
      <c r="D73" s="15">
        <v>897</v>
      </c>
      <c r="E73" s="32">
        <f t="shared" si="30"/>
        <v>7.9422382671480149E-2</v>
      </c>
      <c r="F73" s="18">
        <f>IF(ISNUMBER(D73), $B91 * E73, "")</f>
        <v>7942.2382671480145</v>
      </c>
      <c r="G73" s="31">
        <v>866</v>
      </c>
      <c r="H73" s="32">
        <f t="shared" si="31"/>
        <v>4.2117930204572801E-2</v>
      </c>
      <c r="I73" s="101">
        <f>IF(ISNUMBER(G73), $B91 * H73, "")</f>
        <v>4211.7930204572804</v>
      </c>
      <c r="J73" s="15">
        <v>863</v>
      </c>
      <c r="K73" s="32">
        <f t="shared" si="32"/>
        <v>3.8507821901323708E-2</v>
      </c>
      <c r="L73" s="18">
        <f>IF(ISNUMBER(J73), $B91 * K73, "")</f>
        <v>3850.7821901323709</v>
      </c>
      <c r="M73" s="31"/>
      <c r="N73" s="32" t="str">
        <f t="shared" si="33"/>
        <v/>
      </c>
      <c r="O73" s="18" t="str">
        <f>IF(ISNUMBER(M73), $B91 * N73, "")</f>
        <v/>
      </c>
      <c r="Q73" s="275"/>
      <c r="R73" s="275"/>
      <c r="S73" s="275"/>
    </row>
    <row r="74" spans="1:19" ht="17.25" thickBot="1">
      <c r="A74" s="125" t="s">
        <v>86</v>
      </c>
      <c r="B74" s="126">
        <v>343</v>
      </c>
      <c r="C74" s="77">
        <v>8.5443037999999999E-2</v>
      </c>
      <c r="D74" s="15">
        <v>359</v>
      </c>
      <c r="E74" s="32">
        <f t="shared" si="30"/>
        <v>4.6647230320699708E-2</v>
      </c>
      <c r="F74" s="18">
        <f>IF(ISNUMBER(D74), $B91 * E74, "")</f>
        <v>4664.7230320699709</v>
      </c>
      <c r="G74" s="31">
        <v>350</v>
      </c>
      <c r="H74" s="32">
        <f t="shared" si="31"/>
        <v>2.0408163265306121E-2</v>
      </c>
      <c r="I74" s="101">
        <f>IF(ISNUMBER(G74), $B91 * H74, "")</f>
        <v>2040.8163265306121</v>
      </c>
      <c r="J74" s="15">
        <v>349</v>
      </c>
      <c r="K74" s="32">
        <f t="shared" si="32"/>
        <v>1.7492711370262391E-2</v>
      </c>
      <c r="L74" s="18">
        <f>IF(ISNUMBER(J74), $B91 * K74, "")</f>
        <v>1749.2711370262391</v>
      </c>
      <c r="M74" s="31"/>
      <c r="N74" s="32" t="str">
        <f t="shared" si="33"/>
        <v/>
      </c>
      <c r="O74" s="18" t="str">
        <f>IF(ISNUMBER(M74), $B91 * N74, "")</f>
        <v/>
      </c>
      <c r="Q74" s="275"/>
      <c r="R74" s="275"/>
      <c r="S74" s="275"/>
    </row>
    <row r="75" spans="1:19" ht="17.25" thickBot="1">
      <c r="A75" s="127" t="s">
        <v>54</v>
      </c>
      <c r="B75" s="128">
        <v>411</v>
      </c>
      <c r="C75" s="78">
        <v>8.1578947400000004E-2</v>
      </c>
      <c r="D75" s="20">
        <v>460</v>
      </c>
      <c r="E75" s="21">
        <f t="shared" si="30"/>
        <v>0.11922141119221411</v>
      </c>
      <c r="F75" s="22">
        <f>IF(ISNUMBER(D75), $B91 * E75, "")</f>
        <v>11922.141119221411</v>
      </c>
      <c r="G75" s="30">
        <v>442</v>
      </c>
      <c r="H75" s="21">
        <f t="shared" si="31"/>
        <v>7.5425790754257913E-2</v>
      </c>
      <c r="I75" s="105">
        <f>IF(ISNUMBER(G75), $B91 * H75, "")</f>
        <v>7542.5790754257914</v>
      </c>
      <c r="J75" s="20">
        <v>444</v>
      </c>
      <c r="K75" s="21">
        <f t="shared" si="32"/>
        <v>8.0291970802919707E-2</v>
      </c>
      <c r="L75" s="22">
        <f>IF(ISNUMBER(J75), $B91 * K75, "")</f>
        <v>8029.1970802919705</v>
      </c>
      <c r="M75" s="30"/>
      <c r="N75" s="21" t="str">
        <f t="shared" si="33"/>
        <v/>
      </c>
      <c r="O75" s="22" t="str">
        <f>IF(ISNUMBER(M75), $B91 * N75, "")</f>
        <v/>
      </c>
      <c r="Q75" s="275"/>
      <c r="R75" s="275"/>
      <c r="S75" s="275"/>
    </row>
    <row r="76" spans="1:19" ht="17.25" thickBot="1">
      <c r="A76" s="125" t="s">
        <v>230</v>
      </c>
      <c r="B76" s="129">
        <v>268</v>
      </c>
      <c r="C76" s="80">
        <v>7.6305220899999998E-2</v>
      </c>
      <c r="D76" s="106">
        <v>286</v>
      </c>
      <c r="E76" s="107">
        <f>IF(ISNUMBER(D76), (D76 - $B76) / $B76, "")</f>
        <v>6.7164179104477612E-2</v>
      </c>
      <c r="F76" s="108">
        <f>IF(ISNUMBER(D76), $B91 * E76, "")</f>
        <v>6716.4179104477607</v>
      </c>
      <c r="G76" s="109">
        <v>274</v>
      </c>
      <c r="H76" s="107">
        <f>IF(ISNUMBER(G76), (G76 - $B76) / $B76, "")</f>
        <v>2.2388059701492536E-2</v>
      </c>
      <c r="I76" s="110">
        <f>IF(ISNUMBER(G76), $B91 * H76, "")</f>
        <v>2238.8059701492534</v>
      </c>
      <c r="J76" s="106">
        <v>271</v>
      </c>
      <c r="K76" s="107">
        <f>IF(ISNUMBER(J76), (J76 - $B76) / $B76, "")</f>
        <v>1.1194029850746268E-2</v>
      </c>
      <c r="L76" s="108">
        <f>IF(ISNUMBER(J76), $B91 * K76, "")</f>
        <v>1119.4029850746267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5"/>
      <c r="R76" s="275"/>
      <c r="S76" s="275"/>
    </row>
    <row r="77" spans="1:19" ht="17.25" thickBot="1">
      <c r="A77" s="125" t="s">
        <v>220</v>
      </c>
      <c r="B77" s="126">
        <v>203</v>
      </c>
      <c r="C77" s="77">
        <v>7.4074074099999998E-2</v>
      </c>
      <c r="D77" s="15">
        <v>226</v>
      </c>
      <c r="E77" s="32">
        <f t="shared" ref="E77:E80" si="34">IF(ISNUMBER(D77), (D77 - $B77) / $B77, "")</f>
        <v>0.11330049261083744</v>
      </c>
      <c r="F77" s="18">
        <f>IF(ISNUMBER(D77), $B91 * E77, "")</f>
        <v>11330.049261083745</v>
      </c>
      <c r="G77" s="31">
        <v>217</v>
      </c>
      <c r="H77" s="32">
        <f t="shared" ref="H77:H80" si="35">IF(ISNUMBER(G77), (G77 - $B77) / $B77, "")</f>
        <v>6.8965517241379309E-2</v>
      </c>
      <c r="I77" s="101">
        <f>IF(ISNUMBER(G77), $B91 * H77, "")</f>
        <v>6896.5517241379312</v>
      </c>
      <c r="J77" s="15">
        <v>218</v>
      </c>
      <c r="K77" s="32">
        <f t="shared" ref="K77:K80" si="36">IF(ISNUMBER(J77), (J77 - $B77) / $B77, "")</f>
        <v>7.3891625615763554E-2</v>
      </c>
      <c r="L77" s="18">
        <f>IF(ISNUMBER(J77), $B91 * K77, "")</f>
        <v>7389.1625615763551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5"/>
      <c r="R77" s="275"/>
      <c r="S77" s="275"/>
    </row>
    <row r="78" spans="1:19" ht="17.25" thickBot="1">
      <c r="A78" s="125" t="s">
        <v>114</v>
      </c>
      <c r="B78" s="126">
        <v>796</v>
      </c>
      <c r="C78" s="77">
        <v>6.5595716200000001E-2</v>
      </c>
      <c r="D78" s="15">
        <v>889</v>
      </c>
      <c r="E78" s="32">
        <f t="shared" si="34"/>
        <v>0.11683417085427136</v>
      </c>
      <c r="F78" s="18">
        <f>IF(ISNUMBER(D78), $B91 * E78, "")</f>
        <v>11683.417085427136</v>
      </c>
      <c r="G78" s="31">
        <v>849</v>
      </c>
      <c r="H78" s="32">
        <f t="shared" si="35"/>
        <v>6.6582914572864318E-2</v>
      </c>
      <c r="I78" s="101">
        <f>IF(ISNUMBER(G78), $B91 * H78, "")</f>
        <v>6658.291457286432</v>
      </c>
      <c r="J78" s="15">
        <v>853</v>
      </c>
      <c r="K78" s="32">
        <f t="shared" si="36"/>
        <v>7.160804020100503E-2</v>
      </c>
      <c r="L78" s="18">
        <f>IF(ISNUMBER(J78), $B91 * K78, "")</f>
        <v>7160.8040201005033</v>
      </c>
      <c r="M78" s="31"/>
      <c r="N78" s="32" t="str">
        <f t="shared" si="37"/>
        <v/>
      </c>
      <c r="O78" s="18" t="str">
        <f>IF(ISNUMBER(M78), $B91 * N78, "")</f>
        <v/>
      </c>
      <c r="Q78" s="275"/>
      <c r="R78" s="275"/>
      <c r="S78" s="275"/>
    </row>
    <row r="79" spans="1:19" ht="17.25" thickBot="1">
      <c r="A79" s="125" t="s">
        <v>124</v>
      </c>
      <c r="B79" s="126">
        <v>505</v>
      </c>
      <c r="C79" s="77">
        <v>6.3157894699999995E-2</v>
      </c>
      <c r="D79" s="15">
        <v>531</v>
      </c>
      <c r="E79" s="32">
        <f t="shared" si="34"/>
        <v>5.1485148514851482E-2</v>
      </c>
      <c r="F79" s="18">
        <f>IF(ISNUMBER(D79), $B91 * E79, "")</f>
        <v>5148.514851485148</v>
      </c>
      <c r="G79" s="31">
        <v>510</v>
      </c>
      <c r="H79" s="32">
        <f t="shared" si="35"/>
        <v>9.9009900990099011E-3</v>
      </c>
      <c r="I79" s="101">
        <f>IF(ISNUMBER(G79), $B91 * H79, "")</f>
        <v>990.09900990099015</v>
      </c>
      <c r="J79" s="15">
        <v>503</v>
      </c>
      <c r="K79" s="32">
        <f t="shared" si="36"/>
        <v>-3.9603960396039604E-3</v>
      </c>
      <c r="L79" s="18">
        <f>IF(ISNUMBER(J79), $B91 * K79, "")</f>
        <v>-396.03960396039605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200</v>
      </c>
      <c r="B80" s="131">
        <v>174</v>
      </c>
      <c r="C80" s="79">
        <v>6.0975609799999997E-2</v>
      </c>
      <c r="D80" s="24">
        <v>189</v>
      </c>
      <c r="E80" s="25">
        <f t="shared" si="34"/>
        <v>8.6206896551724144E-2</v>
      </c>
      <c r="F80" s="104">
        <f>IF(ISNUMBER(D80), $B91 * E80, "")</f>
        <v>8620.6896551724149</v>
      </c>
      <c r="G80" s="102">
        <v>176</v>
      </c>
      <c r="H80" s="25">
        <f t="shared" si="35"/>
        <v>1.1494252873563218E-2</v>
      </c>
      <c r="I80" s="103">
        <f>IF(ISNUMBER(G80), $B91 * H80, "")</f>
        <v>1149.4252873563219</v>
      </c>
      <c r="J80" s="24">
        <v>175</v>
      </c>
      <c r="K80" s="25">
        <f t="shared" si="36"/>
        <v>5.7471264367816091E-3</v>
      </c>
      <c r="L80" s="104">
        <f>IF(ISNUMBER(J80), $B91 * K80, "")</f>
        <v>574.71264367816093</v>
      </c>
      <c r="M80" s="102"/>
      <c r="N80" s="25" t="str">
        <f t="shared" si="37"/>
        <v/>
      </c>
      <c r="O80" s="104" t="str">
        <f>IF(ISNUMBER(M80), $B91 * N80, "")</f>
        <v/>
      </c>
      <c r="Q80" s="284"/>
      <c r="R80" s="285"/>
      <c r="S80" s="286"/>
    </row>
    <row r="81" spans="1:19">
      <c r="A81" s="123" t="s">
        <v>80</v>
      </c>
      <c r="B81" s="124">
        <v>800</v>
      </c>
      <c r="C81" s="76">
        <v>5.8201058200000003E-2</v>
      </c>
      <c r="D81" s="13">
        <v>852</v>
      </c>
      <c r="E81" s="14">
        <f>IF(ISNUMBER(D81), (D81 - $B81) / $B81, "")</f>
        <v>6.5000000000000002E-2</v>
      </c>
      <c r="F81" s="16">
        <f>IF(ISNUMBER(D81), $B91 * E81, "")</f>
        <v>6500</v>
      </c>
      <c r="G81" s="29">
        <v>832</v>
      </c>
      <c r="H81" s="14">
        <f>IF(ISNUMBER(G81), (G81 - $B81) / $B81, "")</f>
        <v>0.04</v>
      </c>
      <c r="I81" s="100">
        <f>IF(ISNUMBER(G81), $B91 * H81, "")</f>
        <v>4000</v>
      </c>
      <c r="J81" s="13">
        <v>831</v>
      </c>
      <c r="K81" s="14">
        <f>IF(ISNUMBER(J81), (J81 - $B81) / $B81, "")</f>
        <v>3.875E-2</v>
      </c>
      <c r="L81" s="16">
        <f>IF(ISNUMBER(J81), $B91 * K81, "")</f>
        <v>3875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7"/>
      <c r="R81" s="288"/>
      <c r="S81" s="289"/>
    </row>
    <row r="82" spans="1:19" ht="17.25" thickBot="1">
      <c r="A82" s="125" t="s">
        <v>130</v>
      </c>
      <c r="B82" s="126">
        <v>130</v>
      </c>
      <c r="C82" s="77">
        <v>5.6910569100000002E-2</v>
      </c>
      <c r="D82" s="15">
        <v>141</v>
      </c>
      <c r="E82" s="32">
        <f t="shared" ref="E82:E85" si="38">IF(ISNUMBER(D82), (D82 - $B82) / $B82, "")</f>
        <v>8.461538461538462E-2</v>
      </c>
      <c r="F82" s="18">
        <f>IF(ISNUMBER(D82), $B91 * E82, "")</f>
        <v>8461.5384615384628</v>
      </c>
      <c r="G82" s="31">
        <v>134</v>
      </c>
      <c r="H82" s="32">
        <f t="shared" ref="H82:H85" si="39">IF(ISNUMBER(G82), (G82 - $B82) / $B82, "")</f>
        <v>3.0769230769230771E-2</v>
      </c>
      <c r="I82" s="101">
        <f>IF(ISNUMBER(G82), $B91 * H82, "")</f>
        <v>3076.9230769230771</v>
      </c>
      <c r="J82" s="15">
        <v>134</v>
      </c>
      <c r="K82" s="32">
        <f t="shared" ref="K82:K85" si="40">IF(ISNUMBER(J82), (J82 - $B82) / $B82, "")</f>
        <v>3.0769230769230771E-2</v>
      </c>
      <c r="L82" s="18">
        <f>IF(ISNUMBER(J82), $B91 * K82, "")</f>
        <v>3076.9230769230771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0"/>
      <c r="R82" s="291"/>
      <c r="S82" s="292"/>
    </row>
    <row r="83" spans="1:19" ht="17.25" thickBot="1">
      <c r="A83" s="125" t="s">
        <v>206</v>
      </c>
      <c r="B83" s="126">
        <v>696</v>
      </c>
      <c r="C83" s="77">
        <v>5.6145675300000003E-2</v>
      </c>
      <c r="D83" s="15">
        <v>757</v>
      </c>
      <c r="E83" s="32">
        <f t="shared" si="38"/>
        <v>8.7643678160919544E-2</v>
      </c>
      <c r="F83" s="18">
        <f>IF(ISNUMBER(D83), $B91 * E83, "")</f>
        <v>8764.3678160919553</v>
      </c>
      <c r="G83" s="31">
        <v>714</v>
      </c>
      <c r="H83" s="32">
        <f t="shared" si="39"/>
        <v>2.5862068965517241E-2</v>
      </c>
      <c r="I83" s="101">
        <f>IF(ISNUMBER(G83), $B91 * H83, "")</f>
        <v>2586.2068965517242</v>
      </c>
      <c r="J83" s="15">
        <v>722</v>
      </c>
      <c r="K83" s="32">
        <f t="shared" si="40"/>
        <v>3.7356321839080463E-2</v>
      </c>
      <c r="L83" s="18">
        <f>IF(ISNUMBER(J83), $B91 * K83, "")</f>
        <v>3735.632183908046</v>
      </c>
      <c r="M83" s="31"/>
      <c r="N83" s="32" t="str">
        <f t="shared" si="41"/>
        <v/>
      </c>
      <c r="O83" s="18" t="str">
        <f>IF(ISNUMBER(M83), $B91 * N83, "")</f>
        <v/>
      </c>
      <c r="Q83" s="275"/>
      <c r="R83" s="275"/>
      <c r="S83" s="275"/>
    </row>
    <row r="84" spans="1:19" ht="17.25" thickBot="1">
      <c r="A84" s="125" t="s">
        <v>128</v>
      </c>
      <c r="B84" s="126">
        <v>114</v>
      </c>
      <c r="C84" s="77">
        <v>5.5555555600000001E-2</v>
      </c>
      <c r="D84" s="15">
        <v>125</v>
      </c>
      <c r="E84" s="32">
        <f t="shared" si="38"/>
        <v>9.6491228070175433E-2</v>
      </c>
      <c r="F84" s="18">
        <f>IF(ISNUMBER(D84), $B91 * E84, "")</f>
        <v>9649.1228070175439</v>
      </c>
      <c r="G84" s="31">
        <v>120</v>
      </c>
      <c r="H84" s="32">
        <f t="shared" si="39"/>
        <v>5.2631578947368418E-2</v>
      </c>
      <c r="I84" s="101">
        <f>IF(ISNUMBER(G84), $B91 * H84, "")</f>
        <v>5263.1578947368416</v>
      </c>
      <c r="J84" s="15">
        <v>120</v>
      </c>
      <c r="K84" s="32">
        <f t="shared" si="40"/>
        <v>5.2631578947368418E-2</v>
      </c>
      <c r="L84" s="18">
        <f>IF(ISNUMBER(J84), $B91 * K84, "")</f>
        <v>5263.1578947368416</v>
      </c>
      <c r="M84" s="31"/>
      <c r="N84" s="32" t="str">
        <f t="shared" si="41"/>
        <v/>
      </c>
      <c r="O84" s="18" t="str">
        <f>IF(ISNUMBER(M84), $B91 * N84, "")</f>
        <v/>
      </c>
      <c r="Q84" s="270"/>
      <c r="R84" s="270"/>
      <c r="S84" s="270"/>
    </row>
    <row r="85" spans="1:19" ht="17.25" thickBot="1">
      <c r="A85" s="127" t="s">
        <v>144</v>
      </c>
      <c r="B85" s="128">
        <v>101</v>
      </c>
      <c r="C85" s="78">
        <v>5.53814002E-2</v>
      </c>
      <c r="D85" s="20">
        <v>106</v>
      </c>
      <c r="E85" s="21">
        <f t="shared" si="38"/>
        <v>4.9504950495049507E-2</v>
      </c>
      <c r="F85" s="22">
        <f>IF(ISNUMBER(D85), $B91 * E85, "")</f>
        <v>4950.4950495049507</v>
      </c>
      <c r="G85" s="30">
        <v>101</v>
      </c>
      <c r="H85" s="21">
        <f t="shared" si="39"/>
        <v>0</v>
      </c>
      <c r="I85" s="105">
        <f>IF(ISNUMBER(G85), $B91 * H85, "")</f>
        <v>0</v>
      </c>
      <c r="J85" s="20">
        <v>101</v>
      </c>
      <c r="K85" s="21">
        <f t="shared" si="40"/>
        <v>0</v>
      </c>
      <c r="L85" s="22">
        <f>IF(ISNUMBER(J85), $B91 * K85, "")</f>
        <v>0</v>
      </c>
      <c r="M85" s="30"/>
      <c r="N85" s="21" t="str">
        <f t="shared" si="41"/>
        <v/>
      </c>
      <c r="O85" s="22" t="str">
        <f>IF(ISNUMBER(M85), $B91 * N85, "")</f>
        <v/>
      </c>
      <c r="Q85" s="270"/>
      <c r="R85" s="270"/>
      <c r="S85" s="270"/>
    </row>
    <row r="86" spans="1:19" ht="17.25" thickBot="1">
      <c r="A86" s="125" t="s">
        <v>166</v>
      </c>
      <c r="B86" s="129">
        <v>188</v>
      </c>
      <c r="C86" s="80">
        <v>5.0279329599999999E-2</v>
      </c>
      <c r="D86" s="106">
        <v>207</v>
      </c>
      <c r="E86" s="107">
        <f>IF(ISNUMBER(D86), (D86 - $B86) / $B86, "")</f>
        <v>0.10106382978723404</v>
      </c>
      <c r="F86" s="108">
        <f>IF(ISNUMBER(D86), $B91 * E86, "")</f>
        <v>10106.382978723404</v>
      </c>
      <c r="G86" s="109">
        <v>198</v>
      </c>
      <c r="H86" s="107">
        <f>IF(ISNUMBER(G86), (G86 - $B86) / $B86, "")</f>
        <v>5.3191489361702128E-2</v>
      </c>
      <c r="I86" s="110">
        <f>IF(ISNUMBER(G86), $B91 * H86, "")</f>
        <v>5319.1489361702124</v>
      </c>
      <c r="J86" s="106">
        <v>195</v>
      </c>
      <c r="K86" s="107">
        <f>IF(ISNUMBER(J86), (J86 - $B86) / $B86, "")</f>
        <v>3.7234042553191488E-2</v>
      </c>
      <c r="L86" s="108">
        <f>IF(ISNUMBER(J86), $B91 * K86, "")</f>
        <v>3723.4042553191489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5"/>
      <c r="R86" s="275"/>
      <c r="S86" s="275"/>
    </row>
    <row r="87" spans="1:19" ht="17.25" thickBot="1">
      <c r="A87" s="125" t="s">
        <v>132</v>
      </c>
      <c r="B87" s="126">
        <v>106</v>
      </c>
      <c r="C87" s="77">
        <v>4.9504950499999999E-2</v>
      </c>
      <c r="D87" s="15">
        <v>112</v>
      </c>
      <c r="E87" s="32">
        <f t="shared" ref="E87:E90" si="42">IF(ISNUMBER(D87), (D87 - $B87) / $B87, "")</f>
        <v>5.6603773584905662E-2</v>
      </c>
      <c r="F87" s="18">
        <f>IF(ISNUMBER(D87), $B91 * E87, "")</f>
        <v>5660.3773584905666</v>
      </c>
      <c r="G87" s="31">
        <v>110</v>
      </c>
      <c r="H87" s="32">
        <f t="shared" ref="H87:H90" si="43">IF(ISNUMBER(G87), (G87 - $B87) / $B87, "")</f>
        <v>3.7735849056603772E-2</v>
      </c>
      <c r="I87" s="101">
        <f>IF(ISNUMBER(G87), $B91 * H87, "")</f>
        <v>3773.584905660377</v>
      </c>
      <c r="J87" s="15">
        <v>109</v>
      </c>
      <c r="K87" s="32">
        <f t="shared" ref="K87:K90" si="44">IF(ISNUMBER(J87), (J87 - $B87) / $B87, "")</f>
        <v>2.8301886792452831E-2</v>
      </c>
      <c r="L87" s="18">
        <f>IF(ISNUMBER(J87), $B91 * K87, "")</f>
        <v>2830.1886792452833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5"/>
      <c r="R87" s="275"/>
      <c r="S87" s="275"/>
    </row>
    <row r="88" spans="1:19" ht="17.25" thickBot="1">
      <c r="A88" s="125" t="s">
        <v>51</v>
      </c>
      <c r="B88" s="126">
        <v>345</v>
      </c>
      <c r="C88" s="77">
        <v>4.5454545499999999E-2</v>
      </c>
      <c r="D88" s="15">
        <v>362</v>
      </c>
      <c r="E88" s="32">
        <f t="shared" si="42"/>
        <v>4.9275362318840582E-2</v>
      </c>
      <c r="F88" s="18">
        <f>IF(ISNUMBER(D88), $B91 * E88, "")</f>
        <v>4927.536231884058</v>
      </c>
      <c r="G88" s="31">
        <v>355</v>
      </c>
      <c r="H88" s="32">
        <f t="shared" si="43"/>
        <v>2.8985507246376812E-2</v>
      </c>
      <c r="I88" s="101">
        <f>IF(ISNUMBER(G88), $B91 * H88, "")</f>
        <v>2898.550724637681</v>
      </c>
      <c r="J88" s="15">
        <v>354</v>
      </c>
      <c r="K88" s="32">
        <f t="shared" si="44"/>
        <v>2.6086956521739129E-2</v>
      </c>
      <c r="L88" s="18">
        <f>IF(ISNUMBER(J88), $B91 * K88, "")</f>
        <v>2608.695652173913</v>
      </c>
      <c r="M88" s="31"/>
      <c r="N88" s="32" t="str">
        <f t="shared" si="45"/>
        <v/>
      </c>
      <c r="O88" s="18" t="str">
        <f>IF(ISNUMBER(M88), $B91 * N88, "")</f>
        <v/>
      </c>
      <c r="Q88" s="275"/>
      <c r="R88" s="275"/>
      <c r="S88" s="275"/>
    </row>
    <row r="89" spans="1:19">
      <c r="A89" s="125" t="s">
        <v>57</v>
      </c>
      <c r="B89" s="126">
        <v>187</v>
      </c>
      <c r="C89" s="77">
        <v>4.4692737400000002E-2</v>
      </c>
      <c r="D89" s="15">
        <v>198</v>
      </c>
      <c r="E89" s="32">
        <f t="shared" si="42"/>
        <v>5.8823529411764705E-2</v>
      </c>
      <c r="F89" s="18">
        <f>IF(ISNUMBER(D89), $B91 * E89, "")</f>
        <v>5882.3529411764703</v>
      </c>
      <c r="G89" s="31">
        <v>192</v>
      </c>
      <c r="H89" s="32">
        <f t="shared" si="43"/>
        <v>2.6737967914438502E-2</v>
      </c>
      <c r="I89" s="101">
        <f>IF(ISNUMBER(G89), $B91 * H89, "")</f>
        <v>2673.79679144385</v>
      </c>
      <c r="J89" s="15">
        <v>190</v>
      </c>
      <c r="K89" s="32">
        <f t="shared" si="44"/>
        <v>1.6042780748663103E-2</v>
      </c>
      <c r="L89" s="18">
        <f>IF(ISNUMBER(J89), $B91 * K89, "")</f>
        <v>1604.2780748663104</v>
      </c>
      <c r="M89" s="31"/>
      <c r="N89" s="32" t="str">
        <f t="shared" si="45"/>
        <v/>
      </c>
      <c r="O89" s="18" t="str">
        <f>IF(ISNUMBER(M89), $B91 * N89, "")</f>
        <v/>
      </c>
      <c r="Q89" s="297"/>
      <c r="R89" s="298"/>
      <c r="S89" s="299"/>
    </row>
    <row r="90" spans="1:19" ht="17.25" thickBot="1">
      <c r="A90" s="130" t="s">
        <v>266</v>
      </c>
      <c r="B90" s="131">
        <v>260</v>
      </c>
      <c r="C90" s="79">
        <v>0.04</v>
      </c>
      <c r="D90" s="24">
        <v>275</v>
      </c>
      <c r="E90" s="25">
        <f t="shared" si="42"/>
        <v>5.7692307692307696E-2</v>
      </c>
      <c r="F90" s="104">
        <f>IF(ISNUMBER(D90), $B91 * E90, "")</f>
        <v>5769.2307692307695</v>
      </c>
      <c r="G90" s="102">
        <v>267</v>
      </c>
      <c r="H90" s="25">
        <f t="shared" si="43"/>
        <v>2.6923076923076925E-2</v>
      </c>
      <c r="I90" s="103">
        <f>IF(ISNUMBER(G90), $B91 * H90, "")</f>
        <v>2692.3076923076924</v>
      </c>
      <c r="J90" s="24">
        <v>266</v>
      </c>
      <c r="K90" s="25">
        <f t="shared" si="44"/>
        <v>2.3076923076923078E-2</v>
      </c>
      <c r="L90" s="104">
        <f>IF(ISNUMBER(J90), $B91 * K90, "")</f>
        <v>2307.6923076923076</v>
      </c>
      <c r="M90" s="102"/>
      <c r="N90" s="25" t="str">
        <f t="shared" si="45"/>
        <v/>
      </c>
      <c r="O90" s="104" t="str">
        <f>IF(ISNUMBER(M90), $B91 * N90, "")</f>
        <v/>
      </c>
      <c r="Q90" s="300"/>
      <c r="R90" s="301"/>
      <c r="S90" s="302"/>
    </row>
    <row r="91" spans="1:19" ht="17.25" thickBot="1">
      <c r="A91" s="132" t="s">
        <v>270</v>
      </c>
      <c r="B91" s="308">
        <f>$B$37</f>
        <v>100000</v>
      </c>
      <c r="C91" s="309"/>
      <c r="D91" s="26" t="s">
        <v>271</v>
      </c>
      <c r="E91" s="27">
        <f>IF(COUNT(E71:E90), SUM(E71:E90) / COUNT(E71:E90), 0)</f>
        <v>7.8049646218111737E-2</v>
      </c>
      <c r="F91" s="28">
        <f>SUM(F71:F90)</f>
        <v>156099.29243622351</v>
      </c>
      <c r="G91" s="26" t="s">
        <v>271</v>
      </c>
      <c r="H91" s="27">
        <f>IF(COUNT(H71:H90), SUM(H71:H90) / COUNT(H71:H90), 0)</f>
        <v>3.6498345670239483E-2</v>
      </c>
      <c r="I91" s="28">
        <f>SUM(I71:I90)</f>
        <v>72996.691340478967</v>
      </c>
      <c r="J91" s="26" t="s">
        <v>271</v>
      </c>
      <c r="K91" s="27">
        <f>IF(COUNT(K71:K90), SUM(K71:K90) / COUNT(K71:K90), 0)</f>
        <v>3.4378199027636898E-2</v>
      </c>
      <c r="L91" s="28">
        <f>SUM(L71:L90)</f>
        <v>68756.398055273807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303"/>
      <c r="R91" s="304"/>
      <c r="S91" s="30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70"/>
      <c r="R94" s="270"/>
      <c r="S94" s="270"/>
    </row>
    <row r="95" spans="1:19" ht="17.25" thickBot="1">
      <c r="A95" s="245" t="s">
        <v>267</v>
      </c>
      <c r="B95" s="249" t="s">
        <v>49</v>
      </c>
      <c r="C95" s="251"/>
      <c r="D95" s="249" t="s">
        <v>58</v>
      </c>
      <c r="E95" s="250"/>
      <c r="F95" s="251"/>
      <c r="G95" s="276">
        <f>_xlfn.IFNA(VLOOKUP(B95, 현재가테이블!$B$2:$D$200, 2, FALSE), "-")</f>
        <v>52870000</v>
      </c>
      <c r="H95" s="277"/>
      <c r="I95" s="278"/>
      <c r="J95" s="249" t="s">
        <v>59</v>
      </c>
      <c r="K95" s="250"/>
      <c r="L95" s="251"/>
      <c r="M95" s="279">
        <f>_xlfn.IFNA(VLOOKUP(B95, 현재가테이블!$B$2:$D$200, 3, FALSE), "-")</f>
        <v>-1.8308080800000001E-2</v>
      </c>
      <c r="N95" s="280"/>
      <c r="O95" s="281"/>
      <c r="Q95" s="270"/>
      <c r="R95" s="270"/>
      <c r="S95" s="270"/>
    </row>
    <row r="96" spans="1:19" ht="17.25" thickBot="1">
      <c r="A96" s="310" t="s">
        <v>55</v>
      </c>
      <c r="B96" s="312" t="str">
        <f>TEXT($G$1, "[$-ko-KR]yyyy-mm-dd(ddd) ") &amp; "오전 00:00"</f>
        <v>2021-09-23(목) 오전 00:00</v>
      </c>
      <c r="C96" s="313"/>
      <c r="D96" s="272" t="str">
        <f>TEXT($G$1, "[$-ko-KR]yyyy-mm-dd(ddd) ") &amp; "오후 14:00"</f>
        <v>2021-09-23(목) 오후 14:00</v>
      </c>
      <c r="E96" s="273"/>
      <c r="F96" s="274"/>
      <c r="G96" s="272" t="str">
        <f>TEXT($G$1, "[$-ko-KR]yyyy-mm-dd(ddd) ") &amp; "오후 19:00"</f>
        <v>2021-09-23(목) 오후 19:00</v>
      </c>
      <c r="H96" s="273"/>
      <c r="I96" s="274"/>
      <c r="J96" s="272" t="str">
        <f>TEXT($G$1, "[$-ko-KR]yyyy-mm-dd(ddd) ") &amp; "오후 21:00"</f>
        <v>2021-09-23(목) 오후 21:00</v>
      </c>
      <c r="K96" s="273"/>
      <c r="L96" s="274"/>
      <c r="M96" s="272" t="str">
        <f>TEXT($G$1+1, "[$-ko-KR]yyyy-mm-dd(ddd) ") &amp; "오전 00:00"</f>
        <v>2021-09-24(금) 오전 00:00</v>
      </c>
      <c r="N96" s="273"/>
      <c r="O96" s="274"/>
      <c r="Q96" s="270"/>
      <c r="R96" s="270"/>
      <c r="S96" s="270"/>
    </row>
    <row r="97" spans="1:19" ht="17.25" thickBot="1">
      <c r="A97" s="31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46" t="s">
        <v>58</v>
      </c>
      <c r="H97" s="247" t="s">
        <v>268</v>
      </c>
      <c r="I97" s="24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75"/>
      <c r="R97" s="275"/>
      <c r="S97" s="275"/>
    </row>
    <row r="98" spans="1:19" ht="17.25" thickBot="1">
      <c r="A98" s="123" t="s">
        <v>154</v>
      </c>
      <c r="B98" s="124">
        <v>74920</v>
      </c>
      <c r="C98" s="76">
        <v>0.18619379350000001</v>
      </c>
      <c r="D98" s="13">
        <v>81240</v>
      </c>
      <c r="E98" s="14">
        <f>IF(ISNUMBER(D98), (D98 - $B98) / $B98, "")</f>
        <v>8.4356647090229581E-2</v>
      </c>
      <c r="F98" s="16">
        <f>IF(ISNUMBER(D98), $B118 * E98, "")</f>
        <v>8435.664709022958</v>
      </c>
      <c r="G98" s="29">
        <v>81490</v>
      </c>
      <c r="H98" s="14">
        <f>IF(ISNUMBER(G98), (G98 - $B98) / $B98, "")</f>
        <v>8.7693539775760818E-2</v>
      </c>
      <c r="I98" s="100">
        <f>IF(ISNUMBER(G98), $B118 * H98, "")</f>
        <v>8769.3539775760819</v>
      </c>
      <c r="J98" s="13">
        <v>80600</v>
      </c>
      <c r="K98" s="14">
        <f>IF(ISNUMBER(J98), (J98 - $B98) / $B98, "")</f>
        <v>7.5814201815269627E-2</v>
      </c>
      <c r="L98" s="16">
        <f>IF(ISNUMBER(J98), $B118 * K98, "")</f>
        <v>7581.4201815269626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0"/>
      <c r="R98" s="270"/>
      <c r="S98" s="270"/>
    </row>
    <row r="99" spans="1:19" ht="17.25" thickBot="1">
      <c r="A99" s="125" t="s">
        <v>116</v>
      </c>
      <c r="B99" s="126">
        <v>6620</v>
      </c>
      <c r="C99" s="77">
        <v>0.13843508169999999</v>
      </c>
      <c r="D99" s="15">
        <v>6790</v>
      </c>
      <c r="E99" s="32">
        <f t="shared" ref="E99:E102" si="46">IF(ISNUMBER(D99), (D99 - $B99) / $B99, "")</f>
        <v>2.5679758308157101E-2</v>
      </c>
      <c r="F99" s="18">
        <f>IF(ISNUMBER(D99), $B118 * E99, "")</f>
        <v>2567.9758308157102</v>
      </c>
      <c r="G99" s="31">
        <v>6550</v>
      </c>
      <c r="H99" s="32">
        <f t="shared" ref="H99:H102" si="47">IF(ISNUMBER(G99), (G99 - $B99) / $B99, "")</f>
        <v>-1.0574018126888218E-2</v>
      </c>
      <c r="I99" s="101">
        <f>IF(ISNUMBER(G99), $B118 * H99, "")</f>
        <v>-1057.4018126888218</v>
      </c>
      <c r="J99" s="15">
        <v>6530</v>
      </c>
      <c r="K99" s="32">
        <f t="shared" ref="K99:K102" si="48">IF(ISNUMBER(J99), (J99 - $B99) / $B99, "")</f>
        <v>-1.3595166163141994E-2</v>
      </c>
      <c r="L99" s="18">
        <f>IF(ISNUMBER(J99), $B118 * K99, "")</f>
        <v>-1359.5166163141994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0"/>
      <c r="R99" s="270"/>
      <c r="S99" s="270"/>
    </row>
    <row r="100" spans="1:19" ht="17.25" thickBot="1">
      <c r="A100" s="125" t="s">
        <v>214</v>
      </c>
      <c r="B100" s="126">
        <v>908</v>
      </c>
      <c r="C100" s="77">
        <v>0.1209876543</v>
      </c>
      <c r="D100" s="15">
        <v>983</v>
      </c>
      <c r="E100" s="32">
        <f t="shared" si="46"/>
        <v>8.2599118942731281E-2</v>
      </c>
      <c r="F100" s="18">
        <f>IF(ISNUMBER(D100), $B118 * E100, "")</f>
        <v>8259.9118942731275</v>
      </c>
      <c r="G100" s="31">
        <v>931</v>
      </c>
      <c r="H100" s="32">
        <f t="shared" si="47"/>
        <v>2.5330396475770924E-2</v>
      </c>
      <c r="I100" s="101">
        <f>IF(ISNUMBER(G100), $B118 * H100, "")</f>
        <v>2533.0396475770926</v>
      </c>
      <c r="J100" s="15">
        <v>923</v>
      </c>
      <c r="K100" s="32">
        <f t="shared" si="48"/>
        <v>1.6519823788546256E-2</v>
      </c>
      <c r="L100" s="18">
        <f>IF(ISNUMBER(J100), $B118 * K100, "")</f>
        <v>1651.9823788546255</v>
      </c>
      <c r="M100" s="31"/>
      <c r="N100" s="32" t="str">
        <f t="shared" si="49"/>
        <v/>
      </c>
      <c r="O100" s="18" t="str">
        <f>IF(ISNUMBER(M100), $B118 * N100, "")</f>
        <v/>
      </c>
      <c r="Q100" s="275"/>
      <c r="R100" s="275"/>
      <c r="S100" s="275"/>
    </row>
    <row r="101" spans="1:19" ht="17.25" thickBot="1">
      <c r="A101" s="125" t="s">
        <v>134</v>
      </c>
      <c r="B101" s="126">
        <v>36630</v>
      </c>
      <c r="C101" s="77">
        <v>0.1133738602</v>
      </c>
      <c r="D101" s="15">
        <v>39250</v>
      </c>
      <c r="E101" s="32">
        <f t="shared" si="46"/>
        <v>7.152607152607153E-2</v>
      </c>
      <c r="F101" s="18">
        <f>IF(ISNUMBER(D101), $B118 * E101, "")</f>
        <v>7152.6071526071528</v>
      </c>
      <c r="G101" s="31">
        <v>37290</v>
      </c>
      <c r="H101" s="32">
        <f t="shared" si="47"/>
        <v>1.8018018018018018E-2</v>
      </c>
      <c r="I101" s="101">
        <f>IF(ISNUMBER(G101), $B118 * H101, "")</f>
        <v>1801.8018018018017</v>
      </c>
      <c r="J101" s="15">
        <v>37720</v>
      </c>
      <c r="K101" s="32">
        <f t="shared" si="48"/>
        <v>2.9757029757029756E-2</v>
      </c>
      <c r="L101" s="18">
        <f>IF(ISNUMBER(J101), $B118 * K101, "")</f>
        <v>2975.7029757029754</v>
      </c>
      <c r="M101" s="31"/>
      <c r="N101" s="32" t="str">
        <f t="shared" si="49"/>
        <v/>
      </c>
      <c r="O101" s="18" t="str">
        <f>IF(ISNUMBER(M101), $B118 * N101, "")</f>
        <v/>
      </c>
      <c r="Q101" s="275"/>
      <c r="R101" s="275"/>
      <c r="S101" s="275"/>
    </row>
    <row r="102" spans="1:19" ht="17.25" thickBot="1">
      <c r="A102" s="127" t="s">
        <v>198</v>
      </c>
      <c r="B102" s="128">
        <v>21550</v>
      </c>
      <c r="C102" s="78">
        <v>0.1017382413</v>
      </c>
      <c r="D102" s="20">
        <v>22190</v>
      </c>
      <c r="E102" s="21">
        <f t="shared" si="46"/>
        <v>2.9698375870069606E-2</v>
      </c>
      <c r="F102" s="22">
        <f>IF(ISNUMBER(D102), $B118 * E102, "")</f>
        <v>2969.8375870069603</v>
      </c>
      <c r="G102" s="30">
        <v>21320</v>
      </c>
      <c r="H102" s="21">
        <f t="shared" si="47"/>
        <v>-1.0672853828306265E-2</v>
      </c>
      <c r="I102" s="105">
        <f>IF(ISNUMBER(G102), $B118 * H102, "")</f>
        <v>-1067.2853828306265</v>
      </c>
      <c r="J102" s="20">
        <v>21300</v>
      </c>
      <c r="K102" s="21">
        <f t="shared" si="48"/>
        <v>-1.1600928074245939E-2</v>
      </c>
      <c r="L102" s="22">
        <f>IF(ISNUMBER(J102), $B118 * K102, "")</f>
        <v>-1160.092807424594</v>
      </c>
      <c r="M102" s="30"/>
      <c r="N102" s="21" t="str">
        <f t="shared" si="49"/>
        <v/>
      </c>
      <c r="O102" s="22" t="str">
        <f>IF(ISNUMBER(M102), $B118 * N102, "")</f>
        <v/>
      </c>
      <c r="Q102" s="275"/>
      <c r="R102" s="275"/>
      <c r="S102" s="275"/>
    </row>
    <row r="103" spans="1:19" ht="17.25" thickBot="1">
      <c r="A103" s="125" t="s">
        <v>118</v>
      </c>
      <c r="B103" s="129">
        <v>186</v>
      </c>
      <c r="C103" s="80">
        <v>8.7719298200000004E-2</v>
      </c>
      <c r="D103" s="106">
        <v>203</v>
      </c>
      <c r="E103" s="107">
        <f>IF(ISNUMBER(D103), (D103 - $B103) / $B103, "")</f>
        <v>9.1397849462365593E-2</v>
      </c>
      <c r="F103" s="108">
        <f>IF(ISNUMBER(D103), $B118 * E103, "")</f>
        <v>9139.7849462365593</v>
      </c>
      <c r="G103" s="109">
        <v>198</v>
      </c>
      <c r="H103" s="107">
        <f>IF(ISNUMBER(G103), (G103 - $B103) / $B103, "")</f>
        <v>6.4516129032258063E-2</v>
      </c>
      <c r="I103" s="110">
        <f>IF(ISNUMBER(G103), $B118 * H103, "")</f>
        <v>6451.6129032258059</v>
      </c>
      <c r="J103" s="106">
        <v>202</v>
      </c>
      <c r="K103" s="107">
        <f>IF(ISNUMBER(J103), (J103 - $B103) / $B103, "")</f>
        <v>8.6021505376344093E-2</v>
      </c>
      <c r="L103" s="108">
        <f>IF(ISNUMBER(J103), $B118 * K103, "")</f>
        <v>8602.1505376344085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5"/>
      <c r="R103" s="275"/>
      <c r="S103" s="275"/>
    </row>
    <row r="104" spans="1:19" ht="17.25" thickBot="1">
      <c r="A104" s="125" t="s">
        <v>61</v>
      </c>
      <c r="B104" s="126">
        <v>831</v>
      </c>
      <c r="C104" s="77">
        <v>8.7696335099999995E-2</v>
      </c>
      <c r="D104" s="15">
        <v>897</v>
      </c>
      <c r="E104" s="32">
        <f t="shared" ref="E104:E107" si="50">IF(ISNUMBER(D104), (D104 - $B104) / $B104, "")</f>
        <v>7.9422382671480149E-2</v>
      </c>
      <c r="F104" s="18">
        <f>IF(ISNUMBER(D104), $B118 * E104, "")</f>
        <v>7942.2382671480145</v>
      </c>
      <c r="G104" s="31">
        <v>866</v>
      </c>
      <c r="H104" s="32">
        <f t="shared" ref="H104:H107" si="51">IF(ISNUMBER(G104), (G104 - $B104) / $B104, "")</f>
        <v>4.2117930204572801E-2</v>
      </c>
      <c r="I104" s="101">
        <f>IF(ISNUMBER(G104), $B118 * H104, "")</f>
        <v>4211.7930204572804</v>
      </c>
      <c r="J104" s="15">
        <v>863</v>
      </c>
      <c r="K104" s="32">
        <f t="shared" ref="K104:K107" si="52">IF(ISNUMBER(J104), (J104 - $B104) / $B104, "")</f>
        <v>3.8507821901323708E-2</v>
      </c>
      <c r="L104" s="18">
        <f>IF(ISNUMBER(J104), $B118 * K104, "")</f>
        <v>3850.7821901323709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5"/>
      <c r="R104" s="275"/>
      <c r="S104" s="275"/>
    </row>
    <row r="105" spans="1:19" ht="17.25" thickBot="1">
      <c r="A105" s="125" t="s">
        <v>86</v>
      </c>
      <c r="B105" s="126">
        <v>343</v>
      </c>
      <c r="C105" s="77">
        <v>8.5443037999999999E-2</v>
      </c>
      <c r="D105" s="15">
        <v>359</v>
      </c>
      <c r="E105" s="32">
        <f t="shared" si="50"/>
        <v>4.6647230320699708E-2</v>
      </c>
      <c r="F105" s="18">
        <f>IF(ISNUMBER(D105), $B118 * E105, "")</f>
        <v>4664.7230320699709</v>
      </c>
      <c r="G105" s="31">
        <v>350</v>
      </c>
      <c r="H105" s="32">
        <f t="shared" si="51"/>
        <v>2.0408163265306121E-2</v>
      </c>
      <c r="I105" s="101">
        <f>IF(ISNUMBER(G105), $B118 * H105, "")</f>
        <v>2040.8163265306121</v>
      </c>
      <c r="J105" s="15">
        <v>349</v>
      </c>
      <c r="K105" s="32">
        <f t="shared" si="52"/>
        <v>1.7492711370262391E-2</v>
      </c>
      <c r="L105" s="18">
        <f>IF(ISNUMBER(J105), $B118 * K105, "")</f>
        <v>1749.2711370262391</v>
      </c>
      <c r="M105" s="31"/>
      <c r="N105" s="32" t="str">
        <f t="shared" si="53"/>
        <v/>
      </c>
      <c r="O105" s="18" t="str">
        <f>IF(ISNUMBER(M105), $B118 * N105, "")</f>
        <v/>
      </c>
      <c r="Q105" s="275"/>
      <c r="R105" s="275"/>
      <c r="S105" s="275"/>
    </row>
    <row r="106" spans="1:19" ht="17.25" thickBot="1">
      <c r="A106" s="125" t="s">
        <v>63</v>
      </c>
      <c r="B106" s="126">
        <v>50450</v>
      </c>
      <c r="C106" s="77">
        <v>8.2850397100000001E-2</v>
      </c>
      <c r="D106" s="15">
        <v>52860</v>
      </c>
      <c r="E106" s="32">
        <f t="shared" si="50"/>
        <v>4.7770069375619423E-2</v>
      </c>
      <c r="F106" s="18">
        <f>IF(ISNUMBER(D106), $B118 * E106, "")</f>
        <v>4777.0069375619423</v>
      </c>
      <c r="G106" s="31">
        <v>51050</v>
      </c>
      <c r="H106" s="32">
        <f t="shared" si="51"/>
        <v>1.1892963330029732E-2</v>
      </c>
      <c r="I106" s="101">
        <f>IF(ISNUMBER(G106), $B118 * H106, "")</f>
        <v>1189.2963330029731</v>
      </c>
      <c r="J106" s="15">
        <v>50960</v>
      </c>
      <c r="K106" s="32">
        <f t="shared" si="52"/>
        <v>1.0109018830525273E-2</v>
      </c>
      <c r="L106" s="18">
        <f>IF(ISNUMBER(J106), $B118 * K106, "")</f>
        <v>1010.9018830525273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74</v>
      </c>
      <c r="B107" s="131">
        <v>41150</v>
      </c>
      <c r="C107" s="79">
        <v>8.2609839500000004E-2</v>
      </c>
      <c r="D107" s="24">
        <v>49210</v>
      </c>
      <c r="E107" s="25">
        <f t="shared" si="50"/>
        <v>0.19586877278250303</v>
      </c>
      <c r="F107" s="104">
        <f>IF(ISNUMBER(D107), $B118 * E107, "")</f>
        <v>19586.877278250304</v>
      </c>
      <c r="G107" s="102">
        <v>48180</v>
      </c>
      <c r="H107" s="25">
        <f t="shared" si="51"/>
        <v>0.17083839611178614</v>
      </c>
      <c r="I107" s="103">
        <f>IF(ISNUMBER(G107), $B118 * H107, "")</f>
        <v>17083.839611178613</v>
      </c>
      <c r="J107" s="24">
        <v>48130</v>
      </c>
      <c r="K107" s="25">
        <f t="shared" si="52"/>
        <v>0.16962332928311058</v>
      </c>
      <c r="L107" s="104">
        <f>IF(ISNUMBER(J107), $B118 * K107, "")</f>
        <v>16962.332928311058</v>
      </c>
      <c r="M107" s="102"/>
      <c r="N107" s="25" t="str">
        <f t="shared" si="53"/>
        <v/>
      </c>
      <c r="O107" s="104" t="str">
        <f>IF(ISNUMBER(M107), $B118 * N107, "")</f>
        <v/>
      </c>
      <c r="Q107" s="284"/>
      <c r="R107" s="285"/>
      <c r="S107" s="286"/>
    </row>
    <row r="108" spans="1:19">
      <c r="A108" s="123" t="s">
        <v>54</v>
      </c>
      <c r="B108" s="124">
        <v>411</v>
      </c>
      <c r="C108" s="76">
        <v>8.1578947400000004E-2</v>
      </c>
      <c r="D108" s="13">
        <v>460</v>
      </c>
      <c r="E108" s="14">
        <f>IF(ISNUMBER(D108), (D108 - $B108) / $B108, "")</f>
        <v>0.11922141119221411</v>
      </c>
      <c r="F108" s="16">
        <f>IF(ISNUMBER(D108), $B118 * E108, "")</f>
        <v>11922.141119221411</v>
      </c>
      <c r="G108" s="29">
        <v>442</v>
      </c>
      <c r="H108" s="14">
        <f>IF(ISNUMBER(G108), (G108 - $B108) / $B108, "")</f>
        <v>7.5425790754257913E-2</v>
      </c>
      <c r="I108" s="100">
        <f>IF(ISNUMBER(G108), $B118 * H108, "")</f>
        <v>7542.5790754257914</v>
      </c>
      <c r="J108" s="13">
        <v>444</v>
      </c>
      <c r="K108" s="14">
        <f>IF(ISNUMBER(J108), (J108 - $B108) / $B108, "")</f>
        <v>8.0291970802919707E-2</v>
      </c>
      <c r="L108" s="16">
        <f>IF(ISNUMBER(J108), $B118 * K108, "")</f>
        <v>8029.1970802919705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7"/>
      <c r="R108" s="288"/>
      <c r="S108" s="289"/>
    </row>
    <row r="109" spans="1:19" ht="17.25" thickBot="1">
      <c r="A109" s="125" t="s">
        <v>96</v>
      </c>
      <c r="B109" s="126">
        <v>6275</v>
      </c>
      <c r="C109" s="77">
        <v>7.6329331E-2</v>
      </c>
      <c r="D109" s="15">
        <v>6950</v>
      </c>
      <c r="E109" s="32">
        <f t="shared" ref="E109:E112" si="54">IF(ISNUMBER(D109), (D109 - $B109) / $B109, "")</f>
        <v>0.10756972111553785</v>
      </c>
      <c r="F109" s="18">
        <f>IF(ISNUMBER(D109), $B118 * E109, "")</f>
        <v>10756.972111553785</v>
      </c>
      <c r="G109" s="31">
        <v>6900</v>
      </c>
      <c r="H109" s="32">
        <f t="shared" ref="H109:H112" si="55">IF(ISNUMBER(G109), (G109 - $B109) / $B109, "")</f>
        <v>9.9601593625498003E-2</v>
      </c>
      <c r="I109" s="101">
        <f>IF(ISNUMBER(G109), $B118 * H109, "")</f>
        <v>9960.1593625498008</v>
      </c>
      <c r="J109" s="15">
        <v>6965</v>
      </c>
      <c r="K109" s="32">
        <f t="shared" ref="K109:K112" si="56">IF(ISNUMBER(J109), (J109 - $B109) / $B109, "")</f>
        <v>0.1099601593625498</v>
      </c>
      <c r="L109" s="18">
        <f>IF(ISNUMBER(J109), $B118 * K109, "")</f>
        <v>10996.01593625498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0"/>
      <c r="R109" s="291"/>
      <c r="S109" s="292"/>
    </row>
    <row r="110" spans="1:19" ht="17.25" thickBot="1">
      <c r="A110" s="125" t="s">
        <v>230</v>
      </c>
      <c r="B110" s="126">
        <v>268</v>
      </c>
      <c r="C110" s="77">
        <v>7.6305220899999998E-2</v>
      </c>
      <c r="D110" s="15">
        <v>286</v>
      </c>
      <c r="E110" s="32">
        <f t="shared" si="54"/>
        <v>6.7164179104477612E-2</v>
      </c>
      <c r="F110" s="18">
        <f>IF(ISNUMBER(D110), $B118 * E110, "")</f>
        <v>6716.4179104477607</v>
      </c>
      <c r="G110" s="31">
        <v>274</v>
      </c>
      <c r="H110" s="32">
        <f t="shared" si="55"/>
        <v>2.2388059701492536E-2</v>
      </c>
      <c r="I110" s="101">
        <f>IF(ISNUMBER(G110), $B118 * H110, "")</f>
        <v>2238.8059701492534</v>
      </c>
      <c r="J110" s="15">
        <v>271</v>
      </c>
      <c r="K110" s="32">
        <f t="shared" si="56"/>
        <v>1.1194029850746268E-2</v>
      </c>
      <c r="L110" s="18">
        <f>IF(ISNUMBER(J110), $B118 * K110, "")</f>
        <v>1119.4029850746267</v>
      </c>
      <c r="M110" s="31"/>
      <c r="N110" s="32" t="str">
        <f t="shared" si="57"/>
        <v/>
      </c>
      <c r="O110" s="18" t="str">
        <f>IF(ISNUMBER(M110), $B118 * N110, "")</f>
        <v/>
      </c>
      <c r="Q110" s="275"/>
      <c r="R110" s="275"/>
      <c r="S110" s="275"/>
    </row>
    <row r="111" spans="1:19" ht="17.25" thickBot="1">
      <c r="A111" s="125" t="s">
        <v>176</v>
      </c>
      <c r="B111" s="126">
        <v>1635</v>
      </c>
      <c r="C111" s="77">
        <v>7.5657894700000006E-2</v>
      </c>
      <c r="D111" s="15">
        <v>1700</v>
      </c>
      <c r="E111" s="32">
        <f t="shared" si="54"/>
        <v>3.9755351681957186E-2</v>
      </c>
      <c r="F111" s="18">
        <f>IF(ISNUMBER(D111), $B118 * E111, "")</f>
        <v>3975.5351681957186</v>
      </c>
      <c r="G111" s="31">
        <v>1640</v>
      </c>
      <c r="H111" s="32">
        <f t="shared" si="55"/>
        <v>3.0581039755351682E-3</v>
      </c>
      <c r="I111" s="101">
        <f>IF(ISNUMBER(G111), $B118 * H111, "")</f>
        <v>305.81039755351685</v>
      </c>
      <c r="J111" s="15">
        <v>1615</v>
      </c>
      <c r="K111" s="32">
        <f t="shared" si="56"/>
        <v>-1.2232415902140673E-2</v>
      </c>
      <c r="L111" s="18">
        <f>IF(ISNUMBER(J111), $B118 * K111, "")</f>
        <v>-1223.2415902140674</v>
      </c>
      <c r="M111" s="31"/>
      <c r="N111" s="32" t="str">
        <f t="shared" si="57"/>
        <v/>
      </c>
      <c r="O111" s="18" t="str">
        <f>IF(ISNUMBER(M111), $B118 * N111, "")</f>
        <v/>
      </c>
      <c r="Q111" s="270"/>
      <c r="R111" s="270"/>
      <c r="S111" s="270"/>
    </row>
    <row r="112" spans="1:19" ht="17.25" thickBot="1">
      <c r="A112" s="127" t="s">
        <v>220</v>
      </c>
      <c r="B112" s="128">
        <v>203</v>
      </c>
      <c r="C112" s="78">
        <v>7.4074074099999998E-2</v>
      </c>
      <c r="D112" s="20">
        <v>226</v>
      </c>
      <c r="E112" s="21">
        <f t="shared" si="54"/>
        <v>0.11330049261083744</v>
      </c>
      <c r="F112" s="22">
        <f>IF(ISNUMBER(D112), $B118 * E112, "")</f>
        <v>11330.049261083745</v>
      </c>
      <c r="G112" s="30">
        <v>217</v>
      </c>
      <c r="H112" s="21">
        <f t="shared" si="55"/>
        <v>6.8965517241379309E-2</v>
      </c>
      <c r="I112" s="105">
        <f>IF(ISNUMBER(G112), $B118 * H112, "")</f>
        <v>6896.5517241379312</v>
      </c>
      <c r="J112" s="20">
        <v>218</v>
      </c>
      <c r="K112" s="21">
        <f t="shared" si="56"/>
        <v>7.3891625615763554E-2</v>
      </c>
      <c r="L112" s="22">
        <f>IF(ISNUMBER(J112), $B118 * K112, "")</f>
        <v>7389.1625615763551</v>
      </c>
      <c r="M112" s="30"/>
      <c r="N112" s="21" t="str">
        <f t="shared" si="57"/>
        <v/>
      </c>
      <c r="O112" s="22" t="str">
        <f>IF(ISNUMBER(M112), $B118 * N112, "")</f>
        <v/>
      </c>
      <c r="Q112" s="270"/>
      <c r="R112" s="270"/>
      <c r="S112" s="270"/>
    </row>
    <row r="113" spans="1:19" ht="17.25" thickBot="1">
      <c r="A113" s="125" t="s">
        <v>65</v>
      </c>
      <c r="B113" s="129">
        <v>70</v>
      </c>
      <c r="C113" s="80">
        <v>7.3619631899999996E-2</v>
      </c>
      <c r="D113" s="106">
        <v>79.599999999999994</v>
      </c>
      <c r="E113" s="107">
        <f>IF(ISNUMBER(D113), (D113 - $B113) / $B113, "")</f>
        <v>0.13714285714285707</v>
      </c>
      <c r="F113" s="108">
        <f>IF(ISNUMBER(D113), $B118 * E113, "")</f>
        <v>13714.285714285706</v>
      </c>
      <c r="G113" s="109">
        <v>76.2</v>
      </c>
      <c r="H113" s="107">
        <f>IF(ISNUMBER(G113), (G113 - $B113) / $B113, "")</f>
        <v>8.8571428571428606E-2</v>
      </c>
      <c r="I113" s="110">
        <f>IF(ISNUMBER(G113), $B118 * H113, "")</f>
        <v>8857.1428571428605</v>
      </c>
      <c r="J113" s="106">
        <v>75.400000000000006</v>
      </c>
      <c r="K113" s="107">
        <f>IF(ISNUMBER(J113), (J113 - $B113) / $B113, "")</f>
        <v>7.7142857142857221E-2</v>
      </c>
      <c r="L113" s="108">
        <f>IF(ISNUMBER(J113), $B118 * K113, "")</f>
        <v>7714.285714285722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5"/>
      <c r="R113" s="275"/>
      <c r="S113" s="275"/>
    </row>
    <row r="114" spans="1:19" ht="17.25" thickBot="1">
      <c r="A114" s="125" t="s">
        <v>76</v>
      </c>
      <c r="B114" s="126">
        <v>28620</v>
      </c>
      <c r="C114" s="77">
        <v>7.3518379600000003E-2</v>
      </c>
      <c r="D114" s="15">
        <v>29830</v>
      </c>
      <c r="E114" s="32">
        <f t="shared" ref="E114:E117" si="58">IF(ISNUMBER(D114), (D114 - $B114) / $B114, "")</f>
        <v>4.227812718378756E-2</v>
      </c>
      <c r="F114" s="18">
        <f>IF(ISNUMBER(D114), $B118 * E114, "")</f>
        <v>4227.8127183787565</v>
      </c>
      <c r="G114" s="31">
        <v>28850</v>
      </c>
      <c r="H114" s="32">
        <f t="shared" ref="H114:H117" si="59">IF(ISNUMBER(G114), (G114 - $B114) / $B114, "")</f>
        <v>8.0363382250174704E-3</v>
      </c>
      <c r="I114" s="101">
        <f>IF(ISNUMBER(G114), $B118 * H114, "")</f>
        <v>803.63382250174709</v>
      </c>
      <c r="J114" s="15">
        <v>28660</v>
      </c>
      <c r="K114" s="32">
        <f t="shared" ref="K114:K117" si="60">IF(ISNUMBER(J114), (J114 - $B114) / $B114, "")</f>
        <v>1.397624039133473E-3</v>
      </c>
      <c r="L114" s="18">
        <f>IF(ISNUMBER(J114), $B118 * K114, "")</f>
        <v>139.7624039133473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5"/>
      <c r="R114" s="275"/>
      <c r="S114" s="275"/>
    </row>
    <row r="115" spans="1:19" ht="17.25" thickBot="1">
      <c r="A115" s="125" t="s">
        <v>212</v>
      </c>
      <c r="B115" s="126">
        <v>1150</v>
      </c>
      <c r="C115" s="77">
        <v>6.9767441900000005E-2</v>
      </c>
      <c r="D115" s="15">
        <v>1250</v>
      </c>
      <c r="E115" s="32">
        <f t="shared" si="58"/>
        <v>8.6956521739130432E-2</v>
      </c>
      <c r="F115" s="18">
        <f>IF(ISNUMBER(D115), $B118 * E115, "")</f>
        <v>8695.652173913044</v>
      </c>
      <c r="G115" s="31">
        <v>1185</v>
      </c>
      <c r="H115" s="32">
        <f t="shared" si="59"/>
        <v>3.0434782608695653E-2</v>
      </c>
      <c r="I115" s="101">
        <f>IF(ISNUMBER(G115), $B118 * H115, "")</f>
        <v>3043.4782608695655</v>
      </c>
      <c r="J115" s="15">
        <v>1170</v>
      </c>
      <c r="K115" s="32">
        <f t="shared" si="60"/>
        <v>1.7391304347826087E-2</v>
      </c>
      <c r="L115" s="18">
        <f>IF(ISNUMBER(J115), $B118 * K115, "")</f>
        <v>1739.1304347826087</v>
      </c>
      <c r="M115" s="31"/>
      <c r="N115" s="32" t="str">
        <f t="shared" si="61"/>
        <v/>
      </c>
      <c r="O115" s="18" t="str">
        <f>IF(ISNUMBER(M115), $B118 * N115, "")</f>
        <v/>
      </c>
      <c r="Q115" s="275"/>
      <c r="R115" s="275"/>
      <c r="S115" s="275"/>
    </row>
    <row r="116" spans="1:19">
      <c r="A116" s="125" t="s">
        <v>156</v>
      </c>
      <c r="B116" s="126">
        <v>1630</v>
      </c>
      <c r="C116" s="77">
        <v>6.8852459000000005E-2</v>
      </c>
      <c r="D116" s="15">
        <v>1780</v>
      </c>
      <c r="E116" s="32">
        <f t="shared" si="58"/>
        <v>9.202453987730061E-2</v>
      </c>
      <c r="F116" s="18">
        <f>IF(ISNUMBER(D116), $B118 * E116, "")</f>
        <v>9202.4539877300613</v>
      </c>
      <c r="G116" s="31">
        <v>1695</v>
      </c>
      <c r="H116" s="32">
        <f t="shared" si="59"/>
        <v>3.9877300613496931E-2</v>
      </c>
      <c r="I116" s="101">
        <f>IF(ISNUMBER(G116), $B118 * H116, "")</f>
        <v>3987.7300613496932</v>
      </c>
      <c r="J116" s="15">
        <v>1685</v>
      </c>
      <c r="K116" s="32">
        <f t="shared" si="60"/>
        <v>3.3742331288343558E-2</v>
      </c>
      <c r="L116" s="18">
        <f>IF(ISNUMBER(J116), $B118 * K116, "")</f>
        <v>3374.2331288343557</v>
      </c>
      <c r="M116" s="31"/>
      <c r="N116" s="32" t="str">
        <f t="shared" si="61"/>
        <v/>
      </c>
      <c r="O116" s="18" t="str">
        <f>IF(ISNUMBER(M116), $B118 * N116, "")</f>
        <v/>
      </c>
      <c r="Q116" s="297"/>
      <c r="R116" s="298"/>
      <c r="S116" s="299"/>
    </row>
    <row r="117" spans="1:19" ht="17.25" thickBot="1">
      <c r="A117" s="130" t="s">
        <v>158</v>
      </c>
      <c r="B117" s="131">
        <v>29740</v>
      </c>
      <c r="C117" s="79">
        <v>6.7480258400000007E-2</v>
      </c>
      <c r="D117" s="24">
        <v>30320</v>
      </c>
      <c r="E117" s="25">
        <f t="shared" si="58"/>
        <v>1.9502353732347006E-2</v>
      </c>
      <c r="F117" s="104">
        <f>IF(ISNUMBER(D117), $B118 * E117, "")</f>
        <v>1950.2353732347005</v>
      </c>
      <c r="G117" s="102">
        <v>29030</v>
      </c>
      <c r="H117" s="25">
        <f t="shared" si="59"/>
        <v>-2.387357094821789E-2</v>
      </c>
      <c r="I117" s="103">
        <f>IF(ISNUMBER(G117), $B118 * H117, "")</f>
        <v>-2387.3570948217889</v>
      </c>
      <c r="J117" s="24">
        <v>29180</v>
      </c>
      <c r="K117" s="25">
        <f t="shared" si="60"/>
        <v>-1.882985877605918E-2</v>
      </c>
      <c r="L117" s="104">
        <f>IF(ISNUMBER(J117), $B118 * K117, "")</f>
        <v>-1882.9858776059179</v>
      </c>
      <c r="M117" s="102"/>
      <c r="N117" s="25" t="str">
        <f t="shared" si="61"/>
        <v/>
      </c>
      <c r="O117" s="104" t="str">
        <f>IF(ISNUMBER(M117), $B118 * N117, "")</f>
        <v/>
      </c>
      <c r="Q117" s="300"/>
      <c r="R117" s="301"/>
      <c r="S117" s="302"/>
    </row>
    <row r="118" spans="1:19" ht="17.25" thickBot="1">
      <c r="A118" s="132" t="s">
        <v>270</v>
      </c>
      <c r="B118" s="308">
        <f>$B$37</f>
        <v>100000</v>
      </c>
      <c r="C118" s="309"/>
      <c r="D118" s="26" t="s">
        <v>271</v>
      </c>
      <c r="E118" s="27">
        <f>IF(COUNT(E98:E117), SUM(E98:E117) / COUNT(E98:E117), 0)</f>
        <v>7.8994091586518683E-2</v>
      </c>
      <c r="F118" s="28">
        <f>SUM(F98:F117)</f>
        <v>157988.1831730374</v>
      </c>
      <c r="G118" s="26" t="s">
        <v>271</v>
      </c>
      <c r="H118" s="27">
        <f>IF(COUNT(H98:H117), SUM(H98:H117) / COUNT(H98:H117), 0)</f>
        <v>4.1602700431344598E-2</v>
      </c>
      <c r="I118" s="28">
        <f>SUM(I98:I117)</f>
        <v>83205.400862689188</v>
      </c>
      <c r="J118" s="26" t="s">
        <v>271</v>
      </c>
      <c r="K118" s="27">
        <f>IF(COUNT(K98:K117), SUM(K98:K117) / COUNT(K98:K117), 0)</f>
        <v>3.9629948782848187E-2</v>
      </c>
      <c r="L118" s="28">
        <f>SUM(L98:L117)</f>
        <v>79259.897565696359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303"/>
      <c r="R118" s="304"/>
      <c r="S118" s="30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70"/>
      <c r="R121" s="270"/>
      <c r="S121" s="270"/>
    </row>
    <row r="122" spans="1:19" ht="17.25" thickBot="1">
      <c r="A122" s="245" t="s">
        <v>267</v>
      </c>
      <c r="B122" s="249" t="s">
        <v>49</v>
      </c>
      <c r="C122" s="251"/>
      <c r="D122" s="249" t="s">
        <v>58</v>
      </c>
      <c r="E122" s="250"/>
      <c r="F122" s="251"/>
      <c r="G122" s="276">
        <f>_xlfn.IFNA(VLOOKUP(B122, 현재가테이블!$B$2:$D$200, 2, FALSE), "-")</f>
        <v>52870000</v>
      </c>
      <c r="H122" s="277"/>
      <c r="I122" s="278"/>
      <c r="J122" s="249" t="s">
        <v>59</v>
      </c>
      <c r="K122" s="250"/>
      <c r="L122" s="251"/>
      <c r="M122" s="279">
        <f>_xlfn.IFNA(VLOOKUP(B122, 현재가테이블!$B$2:$D$200, 3, FALSE), "-")</f>
        <v>-1.8308080800000001E-2</v>
      </c>
      <c r="N122" s="280"/>
      <c r="O122" s="281"/>
      <c r="Q122" s="270"/>
      <c r="R122" s="270"/>
      <c r="S122" s="270"/>
    </row>
    <row r="123" spans="1:19" ht="17.25" thickBot="1">
      <c r="A123" s="310" t="s">
        <v>55</v>
      </c>
      <c r="B123" s="312" t="str">
        <f>TEXT($G$1, "[$-ko-KR]yyyy-mm-dd(ddd) ") &amp; "오전 00:00"</f>
        <v>2021-09-23(목) 오전 00:00</v>
      </c>
      <c r="C123" s="313"/>
      <c r="D123" s="272" t="str">
        <f>TEXT($G$1, "[$-ko-KR]yyyy-mm-dd(ddd) ") &amp; "오후 14:00"</f>
        <v>2021-09-23(목) 오후 14:00</v>
      </c>
      <c r="E123" s="273"/>
      <c r="F123" s="274"/>
      <c r="G123" s="272" t="str">
        <f>TEXT($G$1, "[$-ko-KR]yyyy-mm-dd(ddd) ") &amp; "오후 19:00"</f>
        <v>2021-09-23(목) 오후 19:00</v>
      </c>
      <c r="H123" s="273"/>
      <c r="I123" s="274"/>
      <c r="J123" s="272" t="str">
        <f>TEXT($G$1, "[$-ko-KR]yyyy-mm-dd(ddd) ") &amp; "오후 21:00"</f>
        <v>2021-09-23(목) 오후 21:00</v>
      </c>
      <c r="K123" s="273"/>
      <c r="L123" s="274"/>
      <c r="M123" s="272" t="str">
        <f>TEXT($G$1+1, "[$-ko-KR]yyyy-mm-dd(ddd) ") &amp; "오전 00:00"</f>
        <v>2021-09-24(금) 오전 00:00</v>
      </c>
      <c r="N123" s="273"/>
      <c r="O123" s="274"/>
      <c r="Q123" s="270"/>
      <c r="R123" s="270"/>
      <c r="S123" s="270"/>
    </row>
    <row r="124" spans="1:19" ht="17.25" thickBot="1">
      <c r="A124" s="31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46" t="s">
        <v>58</v>
      </c>
      <c r="H124" s="247" t="s">
        <v>268</v>
      </c>
      <c r="I124" s="24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75"/>
      <c r="R124" s="275"/>
      <c r="S124" s="275"/>
    </row>
    <row r="125" spans="1:19" ht="17.25" thickBot="1">
      <c r="A125" s="123" t="s">
        <v>65</v>
      </c>
      <c r="B125" s="124">
        <v>70</v>
      </c>
      <c r="C125" s="76">
        <v>7.3619631899999996E-2</v>
      </c>
      <c r="D125" s="13">
        <v>79.599999999999994</v>
      </c>
      <c r="E125" s="14">
        <f>IF(ISNUMBER(D125), (D125 - $B125) / $B125, "")</f>
        <v>0.13714285714285707</v>
      </c>
      <c r="F125" s="16">
        <f>IF(ISNUMBER(D125), $B145 * E125, "")</f>
        <v>13714.285714285706</v>
      </c>
      <c r="G125" s="29">
        <v>76.2</v>
      </c>
      <c r="H125" s="14">
        <f>IF(ISNUMBER(G125), (G125 - $B125) / $B125, "")</f>
        <v>8.8571428571428606E-2</v>
      </c>
      <c r="I125" s="100">
        <f>IF(ISNUMBER(G125), $B145 * H125, "")</f>
        <v>8857.1428571428605</v>
      </c>
      <c r="J125" s="13">
        <v>75.400000000000006</v>
      </c>
      <c r="K125" s="14">
        <f>IF(ISNUMBER(J125), (J125 - $B125) / $B125, "")</f>
        <v>7.7142857142857221E-2</v>
      </c>
      <c r="L125" s="16">
        <f>IF(ISNUMBER(J125), $B145 * K125, "")</f>
        <v>7714.285714285722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0"/>
      <c r="R125" s="270"/>
      <c r="S125" s="270"/>
    </row>
    <row r="126" spans="1:19" ht="17.25" thickBot="1">
      <c r="A126" s="125" t="s">
        <v>202</v>
      </c>
      <c r="B126" s="126">
        <v>70.099999999999994</v>
      </c>
      <c r="C126" s="77">
        <v>5.5722891599999998E-2</v>
      </c>
      <c r="D126" s="15">
        <v>77.900000000000006</v>
      </c>
      <c r="E126" s="32">
        <f t="shared" ref="E126:E129" si="62">IF(ISNUMBER(D126), (D126 - $B126) / $B126, "")</f>
        <v>0.11126961483594881</v>
      </c>
      <c r="F126" s="18">
        <f>IF(ISNUMBER(D126), $B145 * E126, "")</f>
        <v>11126.961483594881</v>
      </c>
      <c r="G126" s="31">
        <v>72.7</v>
      </c>
      <c r="H126" s="32">
        <f t="shared" ref="H126:H129" si="63">IF(ISNUMBER(G126), (G126 - $B126) / $B126, "")</f>
        <v>3.7089871611983009E-2</v>
      </c>
      <c r="I126" s="101">
        <f>IF(ISNUMBER(G126), $B145 * H126, "")</f>
        <v>3708.9871611983008</v>
      </c>
      <c r="J126" s="15">
        <v>72.5</v>
      </c>
      <c r="K126" s="32">
        <f t="shared" ref="K126:K129" si="64">IF(ISNUMBER(J126), (J126 - $B126) / $B126, "")</f>
        <v>3.423680456490736E-2</v>
      </c>
      <c r="L126" s="18">
        <f>IF(ISNUMBER(J126), $B145 * K126, "")</f>
        <v>3423.6804564907361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0"/>
      <c r="R126" s="270"/>
      <c r="S126" s="270"/>
    </row>
    <row r="127" spans="1:19" ht="17.25" thickBot="1">
      <c r="A127" s="125" t="s">
        <v>148</v>
      </c>
      <c r="B127" s="126">
        <v>18.7</v>
      </c>
      <c r="C127" s="77">
        <v>5.0561797800000002E-2</v>
      </c>
      <c r="D127" s="15">
        <v>19.899999999999999</v>
      </c>
      <c r="E127" s="32">
        <f t="shared" si="62"/>
        <v>6.4171122994652371E-2</v>
      </c>
      <c r="F127" s="18">
        <f>IF(ISNUMBER(D127), $B145 * E127, "")</f>
        <v>6417.1122994652369</v>
      </c>
      <c r="G127" s="31">
        <v>19.2</v>
      </c>
      <c r="H127" s="32">
        <f t="shared" si="63"/>
        <v>2.6737967914438502E-2</v>
      </c>
      <c r="I127" s="101">
        <f>IF(ISNUMBER(G127), $B145 * H127, "")</f>
        <v>2673.79679144385</v>
      </c>
      <c r="J127" s="15">
        <v>19.100000000000001</v>
      </c>
      <c r="K127" s="32">
        <f t="shared" si="64"/>
        <v>2.1390374331550915E-2</v>
      </c>
      <c r="L127" s="18">
        <f>IF(ISNUMBER(J127), $B145 * K127, "")</f>
        <v>2139.0374331550915</v>
      </c>
      <c r="M127" s="31"/>
      <c r="N127" s="32" t="str">
        <f t="shared" si="65"/>
        <v/>
      </c>
      <c r="O127" s="18" t="str">
        <f>IF(ISNUMBER(M127), $B145 * N127, "")</f>
        <v/>
      </c>
      <c r="Q127" s="275"/>
      <c r="R127" s="275"/>
      <c r="S127" s="275"/>
    </row>
    <row r="128" spans="1:19" ht="17.25" thickBot="1">
      <c r="A128" s="125" t="s">
        <v>150</v>
      </c>
      <c r="B128" s="126">
        <v>10.7</v>
      </c>
      <c r="C128" s="77">
        <v>4.9019607799999997E-2</v>
      </c>
      <c r="D128" s="15">
        <v>11.8</v>
      </c>
      <c r="E128" s="32">
        <f t="shared" si="62"/>
        <v>0.10280373831775715</v>
      </c>
      <c r="F128" s="18">
        <f>IF(ISNUMBER(D128), $B145 * E128, "")</f>
        <v>10280.373831775714</v>
      </c>
      <c r="G128" s="31">
        <v>10.9</v>
      </c>
      <c r="H128" s="32">
        <f t="shared" si="63"/>
        <v>1.8691588785046828E-2</v>
      </c>
      <c r="I128" s="101">
        <f>IF(ISNUMBER(G128), $B145 * H128, "")</f>
        <v>1869.1588785046829</v>
      </c>
      <c r="J128" s="15">
        <v>10.9</v>
      </c>
      <c r="K128" s="32">
        <f t="shared" si="64"/>
        <v>1.8691588785046828E-2</v>
      </c>
      <c r="L128" s="18">
        <f>IF(ISNUMBER(J128), $B145 * K128, "")</f>
        <v>1869.1588785046829</v>
      </c>
      <c r="M128" s="31"/>
      <c r="N128" s="32" t="str">
        <f t="shared" si="65"/>
        <v/>
      </c>
      <c r="O128" s="18" t="str">
        <f>IF(ISNUMBER(M128), $B145 * N128, "")</f>
        <v/>
      </c>
      <c r="Q128" s="275"/>
      <c r="R128" s="275"/>
      <c r="S128" s="275"/>
    </row>
    <row r="129" spans="1:19" ht="17.25" thickBot="1">
      <c r="A129" s="127" t="s">
        <v>122</v>
      </c>
      <c r="B129" s="128">
        <v>32.299999999999997</v>
      </c>
      <c r="C129" s="78">
        <v>4.5307443400000001E-2</v>
      </c>
      <c r="D129" s="20">
        <v>34.799999999999997</v>
      </c>
      <c r="E129" s="21">
        <f t="shared" si="62"/>
        <v>7.7399380804953566E-2</v>
      </c>
      <c r="F129" s="22">
        <f>IF(ISNUMBER(D129), $B145 * E129, "")</f>
        <v>7739.9380804953562</v>
      </c>
      <c r="G129" s="30">
        <v>33.1</v>
      </c>
      <c r="H129" s="21">
        <f t="shared" si="63"/>
        <v>2.4767801857585273E-2</v>
      </c>
      <c r="I129" s="105">
        <f>IF(ISNUMBER(G129), $B145 * H129, "")</f>
        <v>2476.7801857585273</v>
      </c>
      <c r="J129" s="20">
        <v>33</v>
      </c>
      <c r="K129" s="21">
        <f t="shared" si="64"/>
        <v>2.1671826625387088E-2</v>
      </c>
      <c r="L129" s="22">
        <f>IF(ISNUMBER(J129), $B145 * K129, "")</f>
        <v>2167.1826625387089</v>
      </c>
      <c r="M129" s="30"/>
      <c r="N129" s="21" t="str">
        <f t="shared" si="65"/>
        <v/>
      </c>
      <c r="O129" s="22" t="str">
        <f>IF(ISNUMBER(M129), $B145 * N129, "")</f>
        <v/>
      </c>
      <c r="Q129" s="275"/>
      <c r="R129" s="275"/>
      <c r="S129" s="275"/>
    </row>
    <row r="130" spans="1:19" ht="17.25" thickBot="1">
      <c r="A130" s="125" t="s">
        <v>162</v>
      </c>
      <c r="B130" s="129">
        <v>93.3</v>
      </c>
      <c r="C130" s="80">
        <v>4.4792833099999999E-2</v>
      </c>
      <c r="D130" s="106">
        <v>101</v>
      </c>
      <c r="E130" s="107">
        <f>IF(ISNUMBER(D130), (D130 - $B130) / $B130, "")</f>
        <v>8.2529474812433043E-2</v>
      </c>
      <c r="F130" s="108">
        <f>IF(ISNUMBER(D130), $B145 * E130, "")</f>
        <v>8252.9474812433036</v>
      </c>
      <c r="G130" s="109">
        <v>96.3</v>
      </c>
      <c r="H130" s="107">
        <f>IF(ISNUMBER(G130), (G130 - $B130) / $B130, "")</f>
        <v>3.215434083601286E-2</v>
      </c>
      <c r="I130" s="110">
        <f>IF(ISNUMBER(G130), $B145 * H130, "")</f>
        <v>3215.4340836012861</v>
      </c>
      <c r="J130" s="106">
        <v>96</v>
      </c>
      <c r="K130" s="107">
        <f>IF(ISNUMBER(J130), (J130 - $B130) / $B130, "")</f>
        <v>2.8938906752411606E-2</v>
      </c>
      <c r="L130" s="108">
        <f>IF(ISNUMBER(J130), $B145 * K130, "")</f>
        <v>2893.8906752411604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5"/>
      <c r="R130" s="275"/>
      <c r="S130" s="275"/>
    </row>
    <row r="131" spans="1:19" ht="17.25" thickBot="1">
      <c r="A131" s="125" t="s">
        <v>98</v>
      </c>
      <c r="B131" s="126">
        <v>4.08</v>
      </c>
      <c r="C131" s="77">
        <v>4.08163265E-2</v>
      </c>
      <c r="D131" s="15">
        <v>4.3099999999999996</v>
      </c>
      <c r="E131" s="32">
        <f t="shared" ref="E131:E134" si="66">IF(ISNUMBER(D131), (D131 - $B131) / $B131, "")</f>
        <v>5.6372549019607726E-2</v>
      </c>
      <c r="F131" s="18">
        <f>IF(ISNUMBER(D131), $B145 * E131, "")</f>
        <v>5637.2549019607723</v>
      </c>
      <c r="G131" s="31">
        <v>4.17</v>
      </c>
      <c r="H131" s="32">
        <f t="shared" ref="H131:H134" si="67">IF(ISNUMBER(G131), (G131 - $B131) / $B131, "")</f>
        <v>2.2058823529411728E-2</v>
      </c>
      <c r="I131" s="101">
        <f>IF(ISNUMBER(G131), $B145 * H131, "")</f>
        <v>2205.8823529411729</v>
      </c>
      <c r="J131" s="15">
        <v>4.1500000000000004</v>
      </c>
      <c r="K131" s="32">
        <f t="shared" ref="K131:K134" si="68">IF(ISNUMBER(J131), (J131 - $B131) / $B131, "")</f>
        <v>1.715686274509811E-2</v>
      </c>
      <c r="L131" s="18">
        <f>IF(ISNUMBER(J131), $B145 * K131, "")</f>
        <v>1715.686274509811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5"/>
      <c r="R131" s="275"/>
      <c r="S131" s="275"/>
    </row>
    <row r="132" spans="1:19" ht="17.25" thickBot="1">
      <c r="A132" s="125" t="s">
        <v>240</v>
      </c>
      <c r="B132" s="126">
        <v>58.5</v>
      </c>
      <c r="C132" s="77">
        <v>3.9076376599999997E-2</v>
      </c>
      <c r="D132" s="15">
        <v>61.8</v>
      </c>
      <c r="E132" s="32">
        <f t="shared" si="66"/>
        <v>5.6410256410256363E-2</v>
      </c>
      <c r="F132" s="18">
        <f>IF(ISNUMBER(D132), $B145 * E132, "")</f>
        <v>5641.0256410256361</v>
      </c>
      <c r="G132" s="31">
        <v>59.9</v>
      </c>
      <c r="H132" s="32">
        <f t="shared" si="67"/>
        <v>2.3931623931623909E-2</v>
      </c>
      <c r="I132" s="101">
        <f>IF(ISNUMBER(G132), $B145 * H132, "")</f>
        <v>2393.1623931623908</v>
      </c>
      <c r="J132" s="15">
        <v>59.8</v>
      </c>
      <c r="K132" s="32">
        <f t="shared" si="68"/>
        <v>2.2222222222222174E-2</v>
      </c>
      <c r="L132" s="18">
        <f>IF(ISNUMBER(J132), $B145 * K132, "")</f>
        <v>2222.2222222222176</v>
      </c>
      <c r="M132" s="31"/>
      <c r="N132" s="32" t="str">
        <f t="shared" si="69"/>
        <v/>
      </c>
      <c r="O132" s="18" t="str">
        <f>IF(ISNUMBER(M132), $B145 * N132, "")</f>
        <v/>
      </c>
      <c r="Q132" s="275"/>
      <c r="R132" s="275"/>
      <c r="S132" s="275"/>
    </row>
    <row r="133" spans="1:19" ht="17.25" thickBot="1">
      <c r="A133" s="125" t="s">
        <v>72</v>
      </c>
      <c r="B133" s="126">
        <v>21.8</v>
      </c>
      <c r="C133" s="77">
        <v>3.8095238099999998E-2</v>
      </c>
      <c r="D133" s="15">
        <v>24.2</v>
      </c>
      <c r="E133" s="32">
        <f t="shared" si="66"/>
        <v>0.11009174311926599</v>
      </c>
      <c r="F133" s="18">
        <f>IF(ISNUMBER(D133), $B145 * E133, "")</f>
        <v>11009.174311926599</v>
      </c>
      <c r="G133" s="31">
        <v>23.1</v>
      </c>
      <c r="H133" s="32">
        <f t="shared" si="67"/>
        <v>5.9633027522935811E-2</v>
      </c>
      <c r="I133" s="101">
        <f>IF(ISNUMBER(G133), $B145 * H133, "")</f>
        <v>5963.3027522935809</v>
      </c>
      <c r="J133" s="15">
        <v>22.7</v>
      </c>
      <c r="K133" s="32">
        <f t="shared" si="68"/>
        <v>4.1284403669724704E-2</v>
      </c>
      <c r="L133" s="18">
        <f>IF(ISNUMBER(J133), $B145 * K133, "")</f>
        <v>4128.4403669724707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234</v>
      </c>
      <c r="B134" s="131">
        <v>70.900000000000006</v>
      </c>
      <c r="C134" s="79">
        <v>3.6549707600000002E-2</v>
      </c>
      <c r="D134" s="24">
        <v>76.2</v>
      </c>
      <c r="E134" s="25">
        <f t="shared" si="66"/>
        <v>7.4753173483779925E-2</v>
      </c>
      <c r="F134" s="104">
        <f>IF(ISNUMBER(D134), $B145 * E134, "")</f>
        <v>7475.3173483779929</v>
      </c>
      <c r="G134" s="102">
        <v>72.5</v>
      </c>
      <c r="H134" s="25">
        <f t="shared" si="67"/>
        <v>2.256699576868821E-2</v>
      </c>
      <c r="I134" s="103">
        <f>IF(ISNUMBER(G134), $B145 * H134, "")</f>
        <v>2256.6995768688212</v>
      </c>
      <c r="J134" s="24">
        <v>71.599999999999994</v>
      </c>
      <c r="K134" s="25">
        <f t="shared" si="68"/>
        <v>9.8730606488009673E-3</v>
      </c>
      <c r="L134" s="104">
        <f>IF(ISNUMBER(J134), $B145 * K134, "")</f>
        <v>987.30606488009676</v>
      </c>
      <c r="M134" s="102"/>
      <c r="N134" s="25" t="str">
        <f t="shared" si="69"/>
        <v/>
      </c>
      <c r="O134" s="104" t="str">
        <f>IF(ISNUMBER(M134), $B145 * N134, "")</f>
        <v/>
      </c>
      <c r="Q134" s="284"/>
      <c r="R134" s="285"/>
      <c r="S134" s="286"/>
    </row>
    <row r="135" spans="1:19">
      <c r="A135" s="123" t="s">
        <v>250</v>
      </c>
      <c r="B135" s="124">
        <v>86.2</v>
      </c>
      <c r="C135" s="76">
        <v>3.4813925599999997E-2</v>
      </c>
      <c r="D135" s="13">
        <v>91.4</v>
      </c>
      <c r="E135" s="14">
        <f>IF(ISNUMBER(D135), (D135 - $B135) / $B135, "")</f>
        <v>6.0324825986078918E-2</v>
      </c>
      <c r="F135" s="16">
        <f>IF(ISNUMBER(D135), $B145 * E135, "")</f>
        <v>6032.4825986078922</v>
      </c>
      <c r="G135" s="29">
        <v>87.4</v>
      </c>
      <c r="H135" s="14">
        <f>IF(ISNUMBER(G135), (G135 - $B135) / $B135, "")</f>
        <v>1.392111368909516E-2</v>
      </c>
      <c r="I135" s="100">
        <f>IF(ISNUMBER(G135), $B145 * H135, "")</f>
        <v>1392.1113689095159</v>
      </c>
      <c r="J135" s="13">
        <v>86.9</v>
      </c>
      <c r="K135" s="14">
        <f>IF(ISNUMBER(J135), (J135 - $B135) / $B135, "")</f>
        <v>8.1206496519721904E-3</v>
      </c>
      <c r="L135" s="16">
        <f>IF(ISNUMBER(J135), $B145 * K135, "")</f>
        <v>812.06496519721907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7"/>
      <c r="R135" s="288"/>
      <c r="S135" s="289"/>
    </row>
    <row r="136" spans="1:19" ht="17.25" thickBot="1">
      <c r="A136" s="125" t="s">
        <v>188</v>
      </c>
      <c r="B136" s="126">
        <v>12.2</v>
      </c>
      <c r="C136" s="77">
        <v>3.3898305099999998E-2</v>
      </c>
      <c r="D136" s="15">
        <v>13.6</v>
      </c>
      <c r="E136" s="32">
        <f t="shared" ref="E136:E139" si="70">IF(ISNUMBER(D136), (D136 - $B136) / $B136, "")</f>
        <v>0.11475409836065577</v>
      </c>
      <c r="F136" s="18">
        <f>IF(ISNUMBER(D136), $B145 * E136, "")</f>
        <v>11475.409836065577</v>
      </c>
      <c r="G136" s="31">
        <v>12.8</v>
      </c>
      <c r="H136" s="32">
        <f t="shared" ref="H136:H139" si="71">IF(ISNUMBER(G136), (G136 - $B136) / $B136, "")</f>
        <v>4.9180327868852576E-2</v>
      </c>
      <c r="I136" s="101">
        <f>IF(ISNUMBER(G136), $B145 * H136, "")</f>
        <v>4918.0327868852573</v>
      </c>
      <c r="J136" s="15">
        <v>13</v>
      </c>
      <c r="K136" s="32">
        <f t="shared" ref="K136:K139" si="72">IF(ISNUMBER(J136), (J136 - $B136) / $B136, "")</f>
        <v>6.5573770491803338E-2</v>
      </c>
      <c r="L136" s="18">
        <f>IF(ISNUMBER(J136), $B145 * K136, "")</f>
        <v>6557.3770491803334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0"/>
      <c r="R136" s="291"/>
      <c r="S136" s="292"/>
    </row>
    <row r="137" spans="1:19" ht="17.25" thickBot="1">
      <c r="A137" s="125" t="s">
        <v>190</v>
      </c>
      <c r="B137" s="126">
        <v>15.3</v>
      </c>
      <c r="C137" s="77">
        <v>3.3783783800000002E-2</v>
      </c>
      <c r="D137" s="15">
        <v>16.3</v>
      </c>
      <c r="E137" s="32">
        <f t="shared" si="70"/>
        <v>6.535947712418301E-2</v>
      </c>
      <c r="F137" s="18">
        <f>IF(ISNUMBER(D137), $B145 * E137, "")</f>
        <v>6535.9477124183013</v>
      </c>
      <c r="G137" s="31">
        <v>15.6</v>
      </c>
      <c r="H137" s="32">
        <f t="shared" si="71"/>
        <v>1.9607843137254832E-2</v>
      </c>
      <c r="I137" s="101">
        <f>IF(ISNUMBER(G137), $B145 * H137, "")</f>
        <v>1960.7843137254831</v>
      </c>
      <c r="J137" s="15">
        <v>15.5</v>
      </c>
      <c r="K137" s="32">
        <f t="shared" si="72"/>
        <v>1.3071895424836555E-2</v>
      </c>
      <c r="L137" s="18">
        <f>IF(ISNUMBER(J137), $B145 * K137, "")</f>
        <v>1307.1895424836555</v>
      </c>
      <c r="M137" s="31"/>
      <c r="N137" s="32" t="str">
        <f t="shared" si="73"/>
        <v/>
      </c>
      <c r="O137" s="18" t="str">
        <f>IF(ISNUMBER(M137), $B145 * N137, "")</f>
        <v/>
      </c>
      <c r="Q137" s="275"/>
      <c r="R137" s="275"/>
      <c r="S137" s="275"/>
    </row>
    <row r="138" spans="1:19" ht="17.25" thickBot="1">
      <c r="A138" s="125" t="s">
        <v>210</v>
      </c>
      <c r="B138" s="126">
        <v>12.6</v>
      </c>
      <c r="C138" s="77">
        <v>3.2786885199999997E-2</v>
      </c>
      <c r="D138" s="15">
        <v>13.6</v>
      </c>
      <c r="E138" s="32">
        <f t="shared" si="70"/>
        <v>7.9365079365079361E-2</v>
      </c>
      <c r="F138" s="18">
        <f>IF(ISNUMBER(D138), $B145 * E138, "")</f>
        <v>7936.5079365079364</v>
      </c>
      <c r="G138" s="31">
        <v>12.9</v>
      </c>
      <c r="H138" s="32">
        <f t="shared" si="71"/>
        <v>2.3809523809523867E-2</v>
      </c>
      <c r="I138" s="101">
        <f>IF(ISNUMBER(G138), $B145 * H138, "")</f>
        <v>2380.9523809523866</v>
      </c>
      <c r="J138" s="15">
        <v>12.8</v>
      </c>
      <c r="K138" s="32">
        <f t="shared" si="72"/>
        <v>1.5873015873015959E-2</v>
      </c>
      <c r="L138" s="18">
        <f>IF(ISNUMBER(J138), $B145 * K138, "")</f>
        <v>1587.3015873015959</v>
      </c>
      <c r="M138" s="31"/>
      <c r="N138" s="32" t="str">
        <f t="shared" si="73"/>
        <v/>
      </c>
      <c r="O138" s="18" t="str">
        <f>IF(ISNUMBER(M138), $B145 * N138, "")</f>
        <v/>
      </c>
      <c r="Q138" s="270"/>
      <c r="R138" s="270"/>
      <c r="S138" s="270"/>
    </row>
    <row r="139" spans="1:19" ht="17.25" thickBot="1">
      <c r="A139" s="127" t="s">
        <v>216</v>
      </c>
      <c r="B139" s="128">
        <v>9.51</v>
      </c>
      <c r="C139" s="78">
        <v>3.1453362300000003E-2</v>
      </c>
      <c r="D139" s="20">
        <v>10.3</v>
      </c>
      <c r="E139" s="21">
        <f t="shared" si="70"/>
        <v>8.3070452155625751E-2</v>
      </c>
      <c r="F139" s="22">
        <f>IF(ISNUMBER(D139), $B145 * E139, "")</f>
        <v>8307.0452155625753</v>
      </c>
      <c r="G139" s="30">
        <v>9.85</v>
      </c>
      <c r="H139" s="21">
        <f t="shared" si="71"/>
        <v>3.575184016824394E-2</v>
      </c>
      <c r="I139" s="105">
        <f>IF(ISNUMBER(G139), $B145 * H139, "")</f>
        <v>3575.1840168243939</v>
      </c>
      <c r="J139" s="20">
        <v>9.81</v>
      </c>
      <c r="K139" s="21">
        <f t="shared" si="72"/>
        <v>3.154574132492121E-2</v>
      </c>
      <c r="L139" s="22">
        <f>IF(ISNUMBER(J139), $B145 * K139, "")</f>
        <v>3154.574132492121</v>
      </c>
      <c r="M139" s="30"/>
      <c r="N139" s="21" t="str">
        <f t="shared" si="73"/>
        <v/>
      </c>
      <c r="O139" s="22" t="str">
        <f>IF(ISNUMBER(M139), $B145 * N139, "")</f>
        <v/>
      </c>
      <c r="Q139" s="270"/>
      <c r="R139" s="270"/>
      <c r="S139" s="270"/>
    </row>
    <row r="140" spans="1:19" ht="17.25" thickBot="1">
      <c r="A140" s="125" t="s">
        <v>178</v>
      </c>
      <c r="B140" s="129">
        <v>15.8</v>
      </c>
      <c r="C140" s="80">
        <v>2.5974026000000001E-2</v>
      </c>
      <c r="D140" s="106">
        <v>17</v>
      </c>
      <c r="E140" s="107">
        <f>IF(ISNUMBER(D140), (D140 - $B140) / $B140, "")</f>
        <v>7.5949367088607542E-2</v>
      </c>
      <c r="F140" s="108">
        <f>IF(ISNUMBER(D140), $B145 * E140, "")</f>
        <v>7594.9367088607542</v>
      </c>
      <c r="G140" s="109">
        <v>16.2</v>
      </c>
      <c r="H140" s="107">
        <f>IF(ISNUMBER(G140), (G140 - $B140) / $B140, "")</f>
        <v>2.5316455696202441E-2</v>
      </c>
      <c r="I140" s="110">
        <f>IF(ISNUMBER(G140), $B145 * H140, "")</f>
        <v>2531.6455696202443</v>
      </c>
      <c r="J140" s="106">
        <v>16.2</v>
      </c>
      <c r="K140" s="107">
        <f>IF(ISNUMBER(J140), (J140 - $B140) / $B140, "")</f>
        <v>2.5316455696202441E-2</v>
      </c>
      <c r="L140" s="108">
        <f>IF(ISNUMBER(J140), $B145 * K140, "")</f>
        <v>2531.6455696202443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5"/>
      <c r="R140" s="275"/>
      <c r="S140" s="275"/>
    </row>
    <row r="141" spans="1:19" ht="17.25" thickBot="1">
      <c r="A141" s="125" t="s">
        <v>204</v>
      </c>
      <c r="B141" s="126">
        <v>14.8</v>
      </c>
      <c r="C141" s="77">
        <v>2.06896552E-2</v>
      </c>
      <c r="D141" s="15">
        <v>15.9</v>
      </c>
      <c r="E141" s="32">
        <f t="shared" ref="E141:E144" si="74">IF(ISNUMBER(D141), (D141 - $B141) / $B141, "")</f>
        <v>7.4324324324324301E-2</v>
      </c>
      <c r="F141" s="18">
        <f>IF(ISNUMBER(D141), $B145 * E141, "")</f>
        <v>7432.4324324324298</v>
      </c>
      <c r="G141" s="31">
        <v>15.3</v>
      </c>
      <c r="H141" s="32">
        <f t="shared" ref="H141:H144" si="75">IF(ISNUMBER(G141), (G141 - $B141) / $B141, "")</f>
        <v>3.3783783783783779E-2</v>
      </c>
      <c r="I141" s="101">
        <f>IF(ISNUMBER(G141), $B145 * H141, "")</f>
        <v>3378.3783783783779</v>
      </c>
      <c r="J141" s="15">
        <v>15.1</v>
      </c>
      <c r="K141" s="32">
        <f t="shared" ref="K141:K144" si="76">IF(ISNUMBER(J141), (J141 - $B141) / $B141, "")</f>
        <v>2.0270270270270199E-2</v>
      </c>
      <c r="L141" s="18">
        <f>IF(ISNUMBER(J141), $B145 * K141, "")</f>
        <v>2027.0270270270198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 t="s">
        <v>208</v>
      </c>
      <c r="B142" s="126">
        <v>13</v>
      </c>
      <c r="C142" s="77">
        <v>1.5625E-2</v>
      </c>
      <c r="D142" s="15">
        <v>13.7</v>
      </c>
      <c r="E142" s="32">
        <f t="shared" si="74"/>
        <v>5.3846153846153794E-2</v>
      </c>
      <c r="F142" s="18">
        <f>IF(ISNUMBER(D142), $B145 * E142, "")</f>
        <v>5384.6153846153793</v>
      </c>
      <c r="G142" s="31">
        <v>13.1</v>
      </c>
      <c r="H142" s="32">
        <f t="shared" si="75"/>
        <v>7.692307692307665E-3</v>
      </c>
      <c r="I142" s="101">
        <f>IF(ISNUMBER(G142), $B145 * H142, "")</f>
        <v>769.23076923076655</v>
      </c>
      <c r="J142" s="15">
        <v>13.1</v>
      </c>
      <c r="K142" s="32">
        <f t="shared" si="76"/>
        <v>7.692307692307665E-3</v>
      </c>
      <c r="L142" s="18">
        <f>IF(ISNUMBER(J142), $B145 * K142, "")</f>
        <v>769.23076923076655</v>
      </c>
      <c r="M142" s="31"/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97"/>
      <c r="R143" s="298"/>
      <c r="S143" s="2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00"/>
      <c r="R144" s="301"/>
      <c r="S144" s="302"/>
    </row>
    <row r="145" spans="1:19" ht="17.25" thickBot="1">
      <c r="A145" s="132" t="s">
        <v>270</v>
      </c>
      <c r="B145" s="308">
        <f>$B$37</f>
        <v>100000</v>
      </c>
      <c r="C145" s="309"/>
      <c r="D145" s="26" t="s">
        <v>271</v>
      </c>
      <c r="E145" s="27">
        <f>IF(COUNT(E125:E144), SUM(E125:E144) / COUNT(E125:E144), 0)</f>
        <v>8.2218760510678932E-2</v>
      </c>
      <c r="F145" s="28">
        <f>SUM(F125:F144)</f>
        <v>147993.76891922206</v>
      </c>
      <c r="G145" s="26" t="s">
        <v>271</v>
      </c>
      <c r="H145" s="27">
        <f>IF(COUNT(H125:H144), SUM(H125:H144) / COUNT(H125:H144), 0)</f>
        <v>3.1403703676356615E-2</v>
      </c>
      <c r="I145" s="28">
        <f>SUM(I125:I144)</f>
        <v>56526.666617441901</v>
      </c>
      <c r="J145" s="26" t="s">
        <v>271</v>
      </c>
      <c r="K145" s="27">
        <f>IF(COUNT(K125:K144), SUM(K125:K144) / COUNT(K125:K144), 0)</f>
        <v>2.6670722995185362E-2</v>
      </c>
      <c r="L145" s="28">
        <f>SUM(L125:L144)</f>
        <v>48007.301391333654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303"/>
      <c r="R145" s="304"/>
      <c r="S145" s="30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70"/>
      <c r="R148" s="270"/>
      <c r="S148" s="270"/>
    </row>
    <row r="149" spans="1:19" ht="17.25" thickBot="1">
      <c r="A149" s="245" t="s">
        <v>267</v>
      </c>
      <c r="B149" s="249" t="s">
        <v>49</v>
      </c>
      <c r="C149" s="251"/>
      <c r="D149" s="249" t="s">
        <v>58</v>
      </c>
      <c r="E149" s="250"/>
      <c r="F149" s="251"/>
      <c r="G149" s="276">
        <f>_xlfn.IFNA(VLOOKUP(B149, 현재가테이블!$B$2:$D$200, 2, FALSE), "-")</f>
        <v>52870000</v>
      </c>
      <c r="H149" s="277"/>
      <c r="I149" s="278"/>
      <c r="J149" s="249" t="s">
        <v>59</v>
      </c>
      <c r="K149" s="250"/>
      <c r="L149" s="251"/>
      <c r="M149" s="279">
        <f>_xlfn.IFNA(VLOOKUP(B149, 현재가테이블!$B$2:$D$200, 3, FALSE), "-")</f>
        <v>-1.8308080800000001E-2</v>
      </c>
      <c r="N149" s="280"/>
      <c r="O149" s="281"/>
      <c r="Q149" s="270"/>
      <c r="R149" s="270"/>
      <c r="S149" s="270"/>
    </row>
    <row r="150" spans="1:19" ht="17.25" thickBot="1">
      <c r="A150" s="310" t="s">
        <v>55</v>
      </c>
      <c r="B150" s="312" t="str">
        <f>TEXT($G$1, "[$-ko-KR]yyyy-mm-dd(ddd) ") &amp; "오전 00:00"</f>
        <v>2021-09-23(목) 오전 00:00</v>
      </c>
      <c r="C150" s="313"/>
      <c r="D150" s="272" t="str">
        <f>TEXT($G$1, "[$-ko-KR]yyyy-mm-dd(ddd) ") &amp; "오후 14:00"</f>
        <v>2021-09-23(목) 오후 14:00</v>
      </c>
      <c r="E150" s="273"/>
      <c r="F150" s="274"/>
      <c r="G150" s="272" t="str">
        <f>TEXT($G$1, "[$-ko-KR]yyyy-mm-dd(ddd) ") &amp; "오후 19:00"</f>
        <v>2021-09-23(목) 오후 19:00</v>
      </c>
      <c r="H150" s="273"/>
      <c r="I150" s="274"/>
      <c r="J150" s="272" t="str">
        <f>TEXT($G$1, "[$-ko-KR]yyyy-mm-dd(ddd) ") &amp; "오후 21:00"</f>
        <v>2021-09-23(목) 오후 21:00</v>
      </c>
      <c r="K150" s="273"/>
      <c r="L150" s="274"/>
      <c r="M150" s="272" t="str">
        <f>TEXT($G$1+1, "[$-ko-KR]yyyy-mm-dd(ddd) ") &amp; "오전 00:00"</f>
        <v>2021-09-24(금) 오전 00:00</v>
      </c>
      <c r="N150" s="273"/>
      <c r="O150" s="274"/>
      <c r="Q150" s="270"/>
      <c r="R150" s="270"/>
      <c r="S150" s="270"/>
    </row>
    <row r="151" spans="1:19" ht="17.25" thickBot="1">
      <c r="A151" s="31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46" t="s">
        <v>58</v>
      </c>
      <c r="H151" s="247" t="s">
        <v>268</v>
      </c>
      <c r="I151" s="24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75"/>
      <c r="R151" s="275"/>
      <c r="S151" s="275"/>
    </row>
    <row r="152" spans="1:19" ht="17.25" thickBot="1">
      <c r="A152" s="123" t="s">
        <v>132</v>
      </c>
      <c r="B152" s="124">
        <v>106</v>
      </c>
      <c r="C152" s="76">
        <v>4.9504950499999999E-2</v>
      </c>
      <c r="D152" s="13">
        <v>112</v>
      </c>
      <c r="E152" s="14">
        <f>IF(ISNUMBER(D152), (D152 - $B152) / $B152, "")</f>
        <v>5.6603773584905662E-2</v>
      </c>
      <c r="F152" s="16">
        <f>IF(ISNUMBER(D152), $B172 * E152, "")</f>
        <v>5660.3773584905666</v>
      </c>
      <c r="G152" s="29">
        <v>110</v>
      </c>
      <c r="H152" s="14">
        <f>IF(ISNUMBER(G152), (G152 - $B152) / $B152, "")</f>
        <v>3.7735849056603772E-2</v>
      </c>
      <c r="I152" s="100">
        <f>IF(ISNUMBER(G152), $B172 * H152, "")</f>
        <v>3773.584905660377</v>
      </c>
      <c r="J152" s="13">
        <v>109</v>
      </c>
      <c r="K152" s="14">
        <f>IF(ISNUMBER(J152), (J152 - $B152) / $B152, "")</f>
        <v>2.8301886792452831E-2</v>
      </c>
      <c r="L152" s="16">
        <f>IF(ISNUMBER(J152), $B172 * K152, "")</f>
        <v>2830.1886792452833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0"/>
      <c r="R152" s="270"/>
      <c r="S152" s="270"/>
    </row>
    <row r="153" spans="1:19" ht="17.25" thickBot="1">
      <c r="A153" s="125" t="s">
        <v>51</v>
      </c>
      <c r="B153" s="126">
        <v>345</v>
      </c>
      <c r="C153" s="77">
        <v>4.5454545499999999E-2</v>
      </c>
      <c r="D153" s="15">
        <v>362</v>
      </c>
      <c r="E153" s="32">
        <f t="shared" ref="E153:E156" si="78">IF(ISNUMBER(D153), (D153 - $B153) / $B153, "")</f>
        <v>4.9275362318840582E-2</v>
      </c>
      <c r="F153" s="18">
        <f>IF(ISNUMBER(D153), $B172 * E153, "")</f>
        <v>4927.536231884058</v>
      </c>
      <c r="G153" s="31">
        <v>355</v>
      </c>
      <c r="H153" s="32">
        <f t="shared" ref="H153:H156" si="79">IF(ISNUMBER(G153), (G153 - $B153) / $B153, "")</f>
        <v>2.8985507246376812E-2</v>
      </c>
      <c r="I153" s="101">
        <f>IF(ISNUMBER(G153), $B172 * H153, "")</f>
        <v>2898.550724637681</v>
      </c>
      <c r="J153" s="15">
        <v>354</v>
      </c>
      <c r="K153" s="32">
        <f t="shared" ref="K153:K156" si="80">IF(ISNUMBER(J153), (J153 - $B153) / $B153, "")</f>
        <v>2.6086956521739129E-2</v>
      </c>
      <c r="L153" s="18">
        <f>IF(ISNUMBER(J153), $B172 * K153, "")</f>
        <v>2608.695652173913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0"/>
      <c r="R153" s="270"/>
      <c r="S153" s="270"/>
    </row>
    <row r="154" spans="1:19" ht="17.25" thickBot="1">
      <c r="A154" s="125" t="s">
        <v>57</v>
      </c>
      <c r="B154" s="126">
        <v>187</v>
      </c>
      <c r="C154" s="77">
        <v>4.4692737400000002E-2</v>
      </c>
      <c r="D154" s="15">
        <v>198</v>
      </c>
      <c r="E154" s="32">
        <f t="shared" si="78"/>
        <v>5.8823529411764705E-2</v>
      </c>
      <c r="F154" s="18">
        <f>IF(ISNUMBER(D154), $B172 * E154, "")</f>
        <v>5882.3529411764703</v>
      </c>
      <c r="G154" s="31">
        <v>192</v>
      </c>
      <c r="H154" s="32">
        <f t="shared" si="79"/>
        <v>2.6737967914438502E-2</v>
      </c>
      <c r="I154" s="101">
        <f>IF(ISNUMBER(G154), $B172 * H154, "")</f>
        <v>2673.79679144385</v>
      </c>
      <c r="J154" s="15">
        <v>190</v>
      </c>
      <c r="K154" s="32">
        <f t="shared" si="80"/>
        <v>1.6042780748663103E-2</v>
      </c>
      <c r="L154" s="18">
        <f>IF(ISNUMBER(J154), $B172 * K154, "")</f>
        <v>1604.2780748663104</v>
      </c>
      <c r="M154" s="31"/>
      <c r="N154" s="32" t="str">
        <f t="shared" si="81"/>
        <v/>
      </c>
      <c r="O154" s="18" t="str">
        <f>IF(ISNUMBER(M154), $B172 * N154, "")</f>
        <v/>
      </c>
      <c r="Q154" s="275"/>
      <c r="R154" s="275"/>
      <c r="S154" s="275"/>
    </row>
    <row r="155" spans="1:19" ht="17.25" thickBot="1">
      <c r="A155" s="125" t="s">
        <v>266</v>
      </c>
      <c r="B155" s="126">
        <v>260</v>
      </c>
      <c r="C155" s="77">
        <v>0.04</v>
      </c>
      <c r="D155" s="15">
        <v>275</v>
      </c>
      <c r="E155" s="32">
        <f t="shared" si="78"/>
        <v>5.7692307692307696E-2</v>
      </c>
      <c r="F155" s="18">
        <f>IF(ISNUMBER(D155), $B172 * E155, "")</f>
        <v>5769.2307692307695</v>
      </c>
      <c r="G155" s="31">
        <v>267</v>
      </c>
      <c r="H155" s="32">
        <f t="shared" si="79"/>
        <v>2.6923076923076925E-2</v>
      </c>
      <c r="I155" s="101">
        <f>IF(ISNUMBER(G155), $B172 * H155, "")</f>
        <v>2692.3076923076924</v>
      </c>
      <c r="J155" s="15">
        <v>266</v>
      </c>
      <c r="K155" s="32">
        <f t="shared" si="80"/>
        <v>2.3076923076923078E-2</v>
      </c>
      <c r="L155" s="18">
        <f>IF(ISNUMBER(J155), $B172 * K155, "")</f>
        <v>2307.6923076923076</v>
      </c>
      <c r="M155" s="31"/>
      <c r="N155" s="32" t="str">
        <f t="shared" si="81"/>
        <v/>
      </c>
      <c r="O155" s="18" t="str">
        <f>IF(ISNUMBER(M155), $B172 * N155, "")</f>
        <v/>
      </c>
      <c r="Q155" s="275"/>
      <c r="R155" s="275"/>
      <c r="S155" s="275"/>
    </row>
    <row r="156" spans="1:19" ht="17.25" thickBot="1">
      <c r="A156" s="127" t="s">
        <v>252</v>
      </c>
      <c r="B156" s="128">
        <v>993</v>
      </c>
      <c r="C156" s="78">
        <v>3.8702928900000003E-2</v>
      </c>
      <c r="D156" s="20">
        <v>1045</v>
      </c>
      <c r="E156" s="21">
        <f t="shared" si="78"/>
        <v>5.2366565961732128E-2</v>
      </c>
      <c r="F156" s="22">
        <f>IF(ISNUMBER(D156), $B172 * E156, "")</f>
        <v>5236.6565961732131</v>
      </c>
      <c r="G156" s="30">
        <v>1010</v>
      </c>
      <c r="H156" s="21">
        <f t="shared" si="79"/>
        <v>1.7119838872104734E-2</v>
      </c>
      <c r="I156" s="105">
        <f>IF(ISNUMBER(G156), $B172 * H156, "")</f>
        <v>1711.9838872104733</v>
      </c>
      <c r="J156" s="20">
        <v>994</v>
      </c>
      <c r="K156" s="21">
        <f t="shared" si="80"/>
        <v>1.0070493454179255E-3</v>
      </c>
      <c r="L156" s="22">
        <f>IF(ISNUMBER(J156), $B172 * K156, "")</f>
        <v>100.70493454179255</v>
      </c>
      <c r="M156" s="30"/>
      <c r="N156" s="21" t="str">
        <f t="shared" si="81"/>
        <v/>
      </c>
      <c r="O156" s="22" t="str">
        <f>IF(ISNUMBER(M156), $B172 * N156, "")</f>
        <v/>
      </c>
      <c r="Q156" s="275"/>
      <c r="R156" s="275"/>
      <c r="S156" s="275"/>
    </row>
    <row r="157" spans="1:19" ht="17.25" thickBot="1">
      <c r="A157" s="125" t="s">
        <v>232</v>
      </c>
      <c r="B157" s="129">
        <v>703</v>
      </c>
      <c r="C157" s="80">
        <v>3.8404726700000003E-2</v>
      </c>
      <c r="D157" s="106">
        <v>756</v>
      </c>
      <c r="E157" s="107">
        <f>IF(ISNUMBER(D157), (D157 - $B157) / $B157, "")</f>
        <v>7.5391180654338544E-2</v>
      </c>
      <c r="F157" s="108">
        <f>IF(ISNUMBER(D157), $B172 * E157, "")</f>
        <v>7539.1180654338541</v>
      </c>
      <c r="G157" s="109">
        <v>715</v>
      </c>
      <c r="H157" s="107">
        <f>IF(ISNUMBER(G157), (G157 - $B157) / $B157, "")</f>
        <v>1.7069701280227598E-2</v>
      </c>
      <c r="I157" s="110">
        <f>IF(ISNUMBER(G157), $B172 * H157, "")</f>
        <v>1706.9701280227598</v>
      </c>
      <c r="J157" s="106">
        <v>715</v>
      </c>
      <c r="K157" s="107">
        <f>IF(ISNUMBER(J157), (J157 - $B157) / $B157, "")</f>
        <v>1.7069701280227598E-2</v>
      </c>
      <c r="L157" s="108">
        <f>IF(ISNUMBER(J157), $B172 * K157, "")</f>
        <v>1706.9701280227598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5"/>
      <c r="R157" s="275"/>
      <c r="S157" s="275"/>
    </row>
    <row r="158" spans="1:19" ht="17.25" thickBot="1">
      <c r="A158" s="125" t="s">
        <v>138</v>
      </c>
      <c r="B158" s="126">
        <v>332</v>
      </c>
      <c r="C158" s="77">
        <v>3.7499999999999999E-2</v>
      </c>
      <c r="D158" s="15">
        <v>349</v>
      </c>
      <c r="E158" s="32">
        <f t="shared" ref="E158:E161" si="82">IF(ISNUMBER(D158), (D158 - $B158) / $B158, "")</f>
        <v>5.1204819277108432E-2</v>
      </c>
      <c r="F158" s="18">
        <f>IF(ISNUMBER(D158), $B172 * E158, "")</f>
        <v>5120.4819277108436</v>
      </c>
      <c r="G158" s="31">
        <v>330</v>
      </c>
      <c r="H158" s="32">
        <f t="shared" ref="H158:H161" si="83">IF(ISNUMBER(G158), (G158 - $B158) / $B158, "")</f>
        <v>-6.024096385542169E-3</v>
      </c>
      <c r="I158" s="101">
        <f>IF(ISNUMBER(G158), $B172 * H158, "")</f>
        <v>-602.40963855421694</v>
      </c>
      <c r="J158" s="15">
        <v>331</v>
      </c>
      <c r="K158" s="32">
        <f t="shared" ref="K158:K161" si="84">IF(ISNUMBER(J158), (J158 - $B158) / $B158, "")</f>
        <v>-3.0120481927710845E-3</v>
      </c>
      <c r="L158" s="18">
        <f>IF(ISNUMBER(J158), $B172 * K158, "")</f>
        <v>-301.20481927710847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5"/>
      <c r="R158" s="275"/>
      <c r="S158" s="275"/>
    </row>
    <row r="159" spans="1:19" ht="17.25" thickBot="1">
      <c r="A159" s="125" t="s">
        <v>152</v>
      </c>
      <c r="B159" s="126">
        <v>114</v>
      </c>
      <c r="C159" s="77">
        <v>3.6363636400000003E-2</v>
      </c>
      <c r="D159" s="15">
        <v>121</v>
      </c>
      <c r="E159" s="32">
        <f t="shared" si="82"/>
        <v>6.1403508771929821E-2</v>
      </c>
      <c r="F159" s="18">
        <f>IF(ISNUMBER(D159), $B172 * E159, "")</f>
        <v>6140.3508771929819</v>
      </c>
      <c r="G159" s="31">
        <v>117</v>
      </c>
      <c r="H159" s="32">
        <f t="shared" si="83"/>
        <v>2.6315789473684209E-2</v>
      </c>
      <c r="I159" s="101">
        <f>IF(ISNUMBER(G159), $B172 * H159, "")</f>
        <v>2631.5789473684208</v>
      </c>
      <c r="J159" s="15">
        <v>117</v>
      </c>
      <c r="K159" s="32">
        <f t="shared" si="84"/>
        <v>2.6315789473684209E-2</v>
      </c>
      <c r="L159" s="18">
        <f>IF(ISNUMBER(J159), $B172 * K159, "")</f>
        <v>2631.5789473684208</v>
      </c>
      <c r="M159" s="31"/>
      <c r="N159" s="32" t="str">
        <f t="shared" si="85"/>
        <v/>
      </c>
      <c r="O159" s="18" t="str">
        <f>IF(ISNUMBER(M159), $B172 * N159, "")</f>
        <v/>
      </c>
      <c r="Q159" s="275"/>
      <c r="R159" s="275"/>
      <c r="S159" s="275"/>
    </row>
    <row r="160" spans="1:19" ht="17.25" thickBot="1">
      <c r="A160" s="125" t="s">
        <v>254</v>
      </c>
      <c r="B160" s="126">
        <v>353</v>
      </c>
      <c r="C160" s="77">
        <v>3.5190615799999998E-2</v>
      </c>
      <c r="D160" s="15">
        <v>375</v>
      </c>
      <c r="E160" s="32">
        <f t="shared" si="82"/>
        <v>6.2322946175637391E-2</v>
      </c>
      <c r="F160" s="18">
        <f>IF(ISNUMBER(D160), $B172 * E160, "")</f>
        <v>6232.2946175637389</v>
      </c>
      <c r="G160" s="31">
        <v>360</v>
      </c>
      <c r="H160" s="32">
        <f t="shared" si="83"/>
        <v>1.9830028328611898E-2</v>
      </c>
      <c r="I160" s="101">
        <f>IF(ISNUMBER(G160), $B172 * H160, "")</f>
        <v>1983.0028328611897</v>
      </c>
      <c r="J160" s="15">
        <v>357</v>
      </c>
      <c r="K160" s="32">
        <f t="shared" si="84"/>
        <v>1.1331444759206799E-2</v>
      </c>
      <c r="L160" s="18">
        <f>IF(ISNUMBER(J160), $B172 * K160, "")</f>
        <v>1133.14447592068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236</v>
      </c>
      <c r="B161" s="131">
        <v>600</v>
      </c>
      <c r="C161" s="79">
        <v>3.4482758600000003E-2</v>
      </c>
      <c r="D161" s="24">
        <v>636</v>
      </c>
      <c r="E161" s="25">
        <f t="shared" si="82"/>
        <v>0.06</v>
      </c>
      <c r="F161" s="104">
        <f>IF(ISNUMBER(D161), $B172 * E161, "")</f>
        <v>6000</v>
      </c>
      <c r="G161" s="102">
        <v>614</v>
      </c>
      <c r="H161" s="25">
        <f t="shared" si="83"/>
        <v>2.3333333333333334E-2</v>
      </c>
      <c r="I161" s="103">
        <f>IF(ISNUMBER(G161), $B172 * H161, "")</f>
        <v>2333.3333333333335</v>
      </c>
      <c r="J161" s="24">
        <v>607</v>
      </c>
      <c r="K161" s="25">
        <f t="shared" si="84"/>
        <v>1.1666666666666667E-2</v>
      </c>
      <c r="L161" s="104">
        <f>IF(ISNUMBER(J161), $B172 * K161, "")</f>
        <v>1166.6666666666667</v>
      </c>
      <c r="M161" s="102"/>
      <c r="N161" s="25" t="str">
        <f t="shared" si="85"/>
        <v/>
      </c>
      <c r="O161" s="104" t="str">
        <f>IF(ISNUMBER(M161), $B172 * N161, "")</f>
        <v/>
      </c>
      <c r="Q161" s="284"/>
      <c r="R161" s="285"/>
      <c r="S161" s="286"/>
    </row>
    <row r="162" spans="1:19">
      <c r="A162" s="123" t="s">
        <v>110</v>
      </c>
      <c r="B162" s="124">
        <v>152</v>
      </c>
      <c r="C162" s="76">
        <v>3.4013605400000001E-2</v>
      </c>
      <c r="D162" s="13">
        <v>165</v>
      </c>
      <c r="E162" s="14">
        <f>IF(ISNUMBER(D162), (D162 - $B162) / $B162, "")</f>
        <v>8.5526315789473686E-2</v>
      </c>
      <c r="F162" s="16">
        <f>IF(ISNUMBER(D162), $B172 * E162, "")</f>
        <v>8552.6315789473683</v>
      </c>
      <c r="G162" s="29">
        <v>155</v>
      </c>
      <c r="H162" s="14">
        <f>IF(ISNUMBER(G162), (G162 - $B162) / $B162, "")</f>
        <v>1.9736842105263157E-2</v>
      </c>
      <c r="I162" s="100">
        <f>IF(ISNUMBER(G162), $B172 * H162, "")</f>
        <v>1973.6842105263156</v>
      </c>
      <c r="J162" s="13">
        <v>153</v>
      </c>
      <c r="K162" s="14">
        <f>IF(ISNUMBER(J162), (J162 - $B162) / $B162, "")</f>
        <v>6.5789473684210523E-3</v>
      </c>
      <c r="L162" s="16">
        <f>IF(ISNUMBER(J162), $B172 * K162, "")</f>
        <v>657.8947368421052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7"/>
      <c r="R162" s="288"/>
      <c r="S162" s="289"/>
    </row>
    <row r="163" spans="1:19" ht="17.25" thickBot="1">
      <c r="A163" s="125" t="s">
        <v>222</v>
      </c>
      <c r="B163" s="126">
        <v>155</v>
      </c>
      <c r="C163" s="77">
        <v>3.3333333299999997E-2</v>
      </c>
      <c r="D163" s="15">
        <v>166</v>
      </c>
      <c r="E163" s="32">
        <f t="shared" ref="E163:E166" si="86">IF(ISNUMBER(D163), (D163 - $B163) / $B163, "")</f>
        <v>7.0967741935483872E-2</v>
      </c>
      <c r="F163" s="18">
        <f>IF(ISNUMBER(D163), $B172 * E163, "")</f>
        <v>7096.7741935483873</v>
      </c>
      <c r="G163" s="31">
        <v>158</v>
      </c>
      <c r="H163" s="32">
        <f t="shared" ref="H163:H166" si="87">IF(ISNUMBER(G163), (G163 - $B163) / $B163, "")</f>
        <v>1.935483870967742E-2</v>
      </c>
      <c r="I163" s="101">
        <f>IF(ISNUMBER(G163), $B172 * H163, "")</f>
        <v>1935.483870967742</v>
      </c>
      <c r="J163" s="15">
        <v>156</v>
      </c>
      <c r="K163" s="32">
        <f t="shared" ref="K163:K166" si="88">IF(ISNUMBER(J163), (J163 - $B163) / $B163, "")</f>
        <v>6.4516129032258064E-3</v>
      </c>
      <c r="L163" s="18">
        <f>IF(ISNUMBER(J163), $B172 * K163, "")</f>
        <v>645.16129032258061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0"/>
      <c r="R163" s="291"/>
      <c r="S163" s="292"/>
    </row>
    <row r="164" spans="1:19" ht="17.25" thickBot="1">
      <c r="A164" s="125" t="s">
        <v>228</v>
      </c>
      <c r="B164" s="126">
        <v>760</v>
      </c>
      <c r="C164" s="77">
        <v>3.2608695700000002E-2</v>
      </c>
      <c r="D164" s="15">
        <v>827</v>
      </c>
      <c r="E164" s="32">
        <f t="shared" si="86"/>
        <v>8.8157894736842102E-2</v>
      </c>
      <c r="F164" s="18">
        <f>IF(ISNUMBER(D164), $B172 * E164, "")</f>
        <v>8815.78947368421</v>
      </c>
      <c r="G164" s="31">
        <v>796</v>
      </c>
      <c r="H164" s="32">
        <f t="shared" si="87"/>
        <v>4.736842105263158E-2</v>
      </c>
      <c r="I164" s="101">
        <f>IF(ISNUMBER(G164), $B172 * H164, "")</f>
        <v>4736.8421052631584</v>
      </c>
      <c r="J164" s="15">
        <v>787</v>
      </c>
      <c r="K164" s="32">
        <f t="shared" si="88"/>
        <v>3.5526315789473684E-2</v>
      </c>
      <c r="L164" s="18">
        <f>IF(ISNUMBER(J164), $B172 * K164, "")</f>
        <v>3552.6315789473683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75"/>
      <c r="R164" s="275"/>
      <c r="S164" s="275"/>
    </row>
    <row r="165" spans="1:19" ht="17.25" thickBot="1">
      <c r="A165" s="125" t="s">
        <v>164</v>
      </c>
      <c r="B165" s="126">
        <v>867</v>
      </c>
      <c r="C165" s="77">
        <v>3.0915576699999999E-2</v>
      </c>
      <c r="D165" s="15">
        <v>918</v>
      </c>
      <c r="E165" s="32">
        <f t="shared" si="86"/>
        <v>5.8823529411764705E-2</v>
      </c>
      <c r="F165" s="18">
        <f>IF(ISNUMBER(D165), $B172 * E165, "")</f>
        <v>5882.3529411764703</v>
      </c>
      <c r="G165" s="31">
        <v>894</v>
      </c>
      <c r="H165" s="32">
        <f t="shared" si="87"/>
        <v>3.1141868512110725E-2</v>
      </c>
      <c r="I165" s="101">
        <f>IF(ISNUMBER(G165), $B172 * H165, "")</f>
        <v>3114.1868512110723</v>
      </c>
      <c r="J165" s="15">
        <v>890</v>
      </c>
      <c r="K165" s="32">
        <f t="shared" si="88"/>
        <v>2.6528258362168398E-2</v>
      </c>
      <c r="L165" s="18">
        <f>IF(ISNUMBER(J165), $B172 * K165, "")</f>
        <v>2652.8258362168399</v>
      </c>
      <c r="M165" s="31"/>
      <c r="N165" s="32" t="str">
        <f t="shared" si="89"/>
        <v/>
      </c>
      <c r="O165" s="18" t="str">
        <f>IF(ISNUMBER(M165), $B172 * N165, "")</f>
        <v/>
      </c>
      <c r="Q165" s="270"/>
      <c r="R165" s="270"/>
      <c r="S165" s="270"/>
    </row>
    <row r="166" spans="1:19" ht="17.25" thickBot="1">
      <c r="A166" s="127" t="s">
        <v>194</v>
      </c>
      <c r="B166" s="128">
        <v>107</v>
      </c>
      <c r="C166" s="78">
        <v>2.88461538E-2</v>
      </c>
      <c r="D166" s="20">
        <v>118</v>
      </c>
      <c r="E166" s="21">
        <f t="shared" si="86"/>
        <v>0.10280373831775701</v>
      </c>
      <c r="F166" s="22">
        <f>IF(ISNUMBER(D166), $B172 * E166, "")</f>
        <v>10280.373831775702</v>
      </c>
      <c r="G166" s="30">
        <v>112</v>
      </c>
      <c r="H166" s="21">
        <f t="shared" si="87"/>
        <v>4.6728971962616821E-2</v>
      </c>
      <c r="I166" s="105">
        <f>IF(ISNUMBER(G166), $B172 * H166, "")</f>
        <v>4672.8971962616824</v>
      </c>
      <c r="J166" s="20">
        <v>112</v>
      </c>
      <c r="K166" s="21">
        <f t="shared" si="88"/>
        <v>4.6728971962616821E-2</v>
      </c>
      <c r="L166" s="22">
        <f>IF(ISNUMBER(J166), $B172 * K166, "")</f>
        <v>4672.8971962616824</v>
      </c>
      <c r="M166" s="30"/>
      <c r="N166" s="21" t="str">
        <f t="shared" si="89"/>
        <v/>
      </c>
      <c r="O166" s="22" t="str">
        <f>IF(ISNUMBER(M166), $B172 * N166, "")</f>
        <v/>
      </c>
      <c r="Q166" s="270"/>
      <c r="R166" s="270"/>
      <c r="S166" s="270"/>
    </row>
    <row r="167" spans="1:19" ht="17.25" thickBot="1">
      <c r="A167" s="125" t="s">
        <v>174</v>
      </c>
      <c r="B167" s="129">
        <v>363</v>
      </c>
      <c r="C167" s="80">
        <v>2.8328611900000002E-2</v>
      </c>
      <c r="D167" s="106">
        <v>398</v>
      </c>
      <c r="E167" s="107">
        <f>IF(ISNUMBER(D167), (D167 - $B167) / $B167, "")</f>
        <v>9.6418732782369149E-2</v>
      </c>
      <c r="F167" s="108">
        <f>IF(ISNUMBER(D167), $B172 * E167, "")</f>
        <v>9641.8732782369152</v>
      </c>
      <c r="G167" s="109">
        <v>378</v>
      </c>
      <c r="H167" s="107">
        <f>IF(ISNUMBER(G167), (G167 - $B167) / $B167, "")</f>
        <v>4.1322314049586778E-2</v>
      </c>
      <c r="I167" s="110">
        <f>IF(ISNUMBER(G167), $B172 * H167, "")</f>
        <v>4132.2314049586776</v>
      </c>
      <c r="J167" s="106">
        <v>374</v>
      </c>
      <c r="K167" s="107">
        <f>IF(ISNUMBER(J167), (J167 - $B167) / $B167, "")</f>
        <v>3.0303030303030304E-2</v>
      </c>
      <c r="L167" s="108">
        <f>IF(ISNUMBER(J167), $B172 * K167, "")</f>
        <v>3030.3030303030305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5"/>
      <c r="R167" s="275"/>
      <c r="S167" s="275"/>
    </row>
    <row r="168" spans="1:19" ht="17.25" thickBot="1">
      <c r="A168" s="125" t="s">
        <v>238</v>
      </c>
      <c r="B168" s="126">
        <v>119</v>
      </c>
      <c r="C168" s="77">
        <v>2.5862069000000001E-2</v>
      </c>
      <c r="D168" s="15">
        <v>126</v>
      </c>
      <c r="E168" s="32">
        <f t="shared" ref="E168:E171" si="90">IF(ISNUMBER(D168), (D168 - $B168) / $B168, "")</f>
        <v>5.8823529411764705E-2</v>
      </c>
      <c r="F168" s="18">
        <f>IF(ISNUMBER(D168), $B172 * E168, "")</f>
        <v>5882.3529411764703</v>
      </c>
      <c r="G168" s="31">
        <v>120</v>
      </c>
      <c r="H168" s="32">
        <f t="shared" ref="H168:H171" si="91">IF(ISNUMBER(G168), (G168 - $B168) / $B168, "")</f>
        <v>8.4033613445378148E-3</v>
      </c>
      <c r="I168" s="101">
        <f>IF(ISNUMBER(G168), $B172 * H168, "")</f>
        <v>840.33613445378148</v>
      </c>
      <c r="J168" s="15">
        <v>120</v>
      </c>
      <c r="K168" s="32">
        <f t="shared" ref="K168:K171" si="92">IF(ISNUMBER(J168), (J168 - $B168) / $B168, "")</f>
        <v>8.4033613445378148E-3</v>
      </c>
      <c r="L168" s="18">
        <f>IF(ISNUMBER(J168), $B172 * K168, "")</f>
        <v>840.33613445378148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5"/>
      <c r="R168" s="275"/>
      <c r="S168" s="275"/>
    </row>
    <row r="169" spans="1:19" ht="17.25" thickBot="1">
      <c r="A169" s="125" t="s">
        <v>218</v>
      </c>
      <c r="B169" s="126">
        <v>131</v>
      </c>
      <c r="C169" s="77">
        <v>2.34375E-2</v>
      </c>
      <c r="D169" s="15">
        <v>144</v>
      </c>
      <c r="E169" s="32">
        <f t="shared" si="90"/>
        <v>9.9236641221374045E-2</v>
      </c>
      <c r="F169" s="18">
        <f>IF(ISNUMBER(D169), $B172 * E169, "")</f>
        <v>9923.6641221374048</v>
      </c>
      <c r="G169" s="31">
        <v>137</v>
      </c>
      <c r="H169" s="32">
        <f t="shared" si="91"/>
        <v>4.5801526717557252E-2</v>
      </c>
      <c r="I169" s="101">
        <f>IF(ISNUMBER(G169), $B172 * H169, "")</f>
        <v>4580.1526717557254</v>
      </c>
      <c r="J169" s="15">
        <v>136</v>
      </c>
      <c r="K169" s="32">
        <f t="shared" si="92"/>
        <v>3.8167938931297711E-2</v>
      </c>
      <c r="L169" s="18">
        <f>IF(ISNUMBER(J169), $B172 * K169, "")</f>
        <v>3816.7938931297713</v>
      </c>
      <c r="M169" s="31"/>
      <c r="N169" s="32" t="str">
        <f t="shared" si="93"/>
        <v/>
      </c>
      <c r="O169" s="18" t="str">
        <f>IF(ISNUMBER(M169), $B172 * N169, "")</f>
        <v/>
      </c>
      <c r="Q169" s="275"/>
      <c r="R169" s="275"/>
      <c r="S169" s="275"/>
    </row>
    <row r="170" spans="1:19">
      <c r="A170" s="125" t="s">
        <v>192</v>
      </c>
      <c r="B170" s="126">
        <v>316</v>
      </c>
      <c r="C170" s="77">
        <v>2.2653721700000001E-2</v>
      </c>
      <c r="D170" s="15">
        <v>340</v>
      </c>
      <c r="E170" s="32">
        <f t="shared" si="90"/>
        <v>7.5949367088607597E-2</v>
      </c>
      <c r="F170" s="18">
        <f>IF(ISNUMBER(D170), $B172 * E170, "")</f>
        <v>7594.9367088607596</v>
      </c>
      <c r="G170" s="31">
        <v>322</v>
      </c>
      <c r="H170" s="32">
        <f t="shared" si="91"/>
        <v>1.8987341772151899E-2</v>
      </c>
      <c r="I170" s="101">
        <f>IF(ISNUMBER(G170), $B172 * H170, "")</f>
        <v>1898.7341772151899</v>
      </c>
      <c r="J170" s="15">
        <v>318</v>
      </c>
      <c r="K170" s="32">
        <f t="shared" si="92"/>
        <v>6.3291139240506328E-3</v>
      </c>
      <c r="L170" s="18">
        <f>IF(ISNUMBER(J170), $B172 * K170, "")</f>
        <v>632.91139240506322</v>
      </c>
      <c r="M170" s="31"/>
      <c r="N170" s="32" t="str">
        <f t="shared" si="93"/>
        <v/>
      </c>
      <c r="O170" s="18" t="str">
        <f>IF(ISNUMBER(M170), $B172 * N170, "")</f>
        <v/>
      </c>
      <c r="Q170" s="297"/>
      <c r="R170" s="298"/>
      <c r="S170" s="299"/>
    </row>
    <row r="171" spans="1:19" ht="17.25" thickBot="1">
      <c r="A171" s="130" t="s">
        <v>242</v>
      </c>
      <c r="B171" s="131">
        <v>539</v>
      </c>
      <c r="C171" s="79">
        <v>2.08333333E-2</v>
      </c>
      <c r="D171" s="24">
        <v>586</v>
      </c>
      <c r="E171" s="25">
        <f t="shared" si="90"/>
        <v>8.7198515769944335E-2</v>
      </c>
      <c r="F171" s="104">
        <f>IF(ISNUMBER(D171), $B172 * E171, "")</f>
        <v>8719.8515769944333</v>
      </c>
      <c r="G171" s="102">
        <v>555</v>
      </c>
      <c r="H171" s="25">
        <f t="shared" si="91"/>
        <v>2.9684601113172542E-2</v>
      </c>
      <c r="I171" s="103">
        <f>IF(ISNUMBER(G171), $B172 * H171, "")</f>
        <v>2968.4601113172544</v>
      </c>
      <c r="J171" s="24">
        <v>555</v>
      </c>
      <c r="K171" s="25">
        <f t="shared" si="92"/>
        <v>2.9684601113172542E-2</v>
      </c>
      <c r="L171" s="104">
        <f>IF(ISNUMBER(J171), $B172 * K171, "")</f>
        <v>2968.4601113172544</v>
      </c>
      <c r="M171" s="102"/>
      <c r="N171" s="25" t="str">
        <f t="shared" si="93"/>
        <v/>
      </c>
      <c r="O171" s="104" t="str">
        <f>IF(ISNUMBER(M171), $B172 * N171, "")</f>
        <v/>
      </c>
      <c r="Q171" s="300"/>
      <c r="R171" s="301"/>
      <c r="S171" s="302"/>
    </row>
    <row r="172" spans="1:19" ht="17.25" thickBot="1">
      <c r="A172" s="132" t="s">
        <v>270</v>
      </c>
      <c r="B172" s="308">
        <f>$B$37</f>
        <v>100000</v>
      </c>
      <c r="C172" s="309"/>
      <c r="D172" s="26" t="s">
        <v>271</v>
      </c>
      <c r="E172" s="27">
        <f>IF(COUNT(E152:E171), SUM(E152:E171) / COUNT(E152:E171), 0)</f>
        <v>7.0449500015697303E-2</v>
      </c>
      <c r="F172" s="28">
        <f>SUM(F152:F171)</f>
        <v>140899.00003139465</v>
      </c>
      <c r="G172" s="26" t="s">
        <v>271</v>
      </c>
      <c r="H172" s="27">
        <f>IF(COUNT(H152:H171), SUM(H152:H171) / COUNT(H152:H171), 0)</f>
        <v>2.6327854169111081E-2</v>
      </c>
      <c r="I172" s="28">
        <f>SUM(I152:I171)</f>
        <v>52655.708338222175</v>
      </c>
      <c r="J172" s="26" t="s">
        <v>271</v>
      </c>
      <c r="K172" s="27">
        <f>IF(COUNT(K152:K171), SUM(K152:K171) / COUNT(K152:K171), 0)</f>
        <v>1.9629465123710249E-2</v>
      </c>
      <c r="L172" s="28">
        <f>SUM(L152:L171)</f>
        <v>39258.930247420496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303"/>
      <c r="R172" s="304"/>
      <c r="S172" s="30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70"/>
      <c r="R175" s="270"/>
      <c r="S175" s="270"/>
    </row>
    <row r="176" spans="1:19" ht="17.25" thickBot="1">
      <c r="A176" s="245" t="s">
        <v>267</v>
      </c>
      <c r="B176" s="249" t="s">
        <v>49</v>
      </c>
      <c r="C176" s="251"/>
      <c r="D176" s="249" t="s">
        <v>58</v>
      </c>
      <c r="E176" s="250"/>
      <c r="F176" s="251"/>
      <c r="G176" s="276">
        <f>_xlfn.IFNA(VLOOKUP(B176, 현재가테이블!$B$2:$D$200, 2, FALSE), "-")</f>
        <v>52870000</v>
      </c>
      <c r="H176" s="277"/>
      <c r="I176" s="278"/>
      <c r="J176" s="249" t="s">
        <v>59</v>
      </c>
      <c r="K176" s="250"/>
      <c r="L176" s="251"/>
      <c r="M176" s="279">
        <f>_xlfn.IFNA(VLOOKUP(B176, 현재가테이블!$B$2:$D$200, 3, FALSE), "-")</f>
        <v>-1.8308080800000001E-2</v>
      </c>
      <c r="N176" s="280"/>
      <c r="O176" s="281"/>
      <c r="Q176" s="270"/>
      <c r="R176" s="270"/>
      <c r="S176" s="270"/>
    </row>
    <row r="177" spans="1:19" ht="17.25" thickBot="1">
      <c r="A177" s="310" t="s">
        <v>55</v>
      </c>
      <c r="B177" s="312" t="str">
        <f>TEXT($G$1, "[$-ko-KR]yyyy-mm-dd(ddd) ") &amp; "오전 00:00"</f>
        <v>2021-09-23(목) 오전 00:00</v>
      </c>
      <c r="C177" s="313"/>
      <c r="D177" s="272" t="str">
        <f>TEXT($G$1, "[$-ko-KR]yyyy-mm-dd(ddd) ") &amp; "오후 14:00"</f>
        <v>2021-09-23(목) 오후 14:00</v>
      </c>
      <c r="E177" s="273"/>
      <c r="F177" s="274"/>
      <c r="G177" s="272" t="str">
        <f>TEXT($G$1, "[$-ko-KR]yyyy-mm-dd(ddd) ") &amp; "오후 19:00"</f>
        <v>2021-09-23(목) 오후 19:00</v>
      </c>
      <c r="H177" s="273"/>
      <c r="I177" s="274"/>
      <c r="J177" s="272" t="str">
        <f>TEXT($G$1, "[$-ko-KR]yyyy-mm-dd(ddd) ") &amp; "오후 21:00"</f>
        <v>2021-09-23(목) 오후 21:00</v>
      </c>
      <c r="K177" s="273"/>
      <c r="L177" s="274"/>
      <c r="M177" s="272" t="str">
        <f>TEXT($G$1+1, "[$-ko-KR]yyyy-mm-dd(ddd) ") &amp; "오전 00:00"</f>
        <v>2021-09-24(금) 오전 00:00</v>
      </c>
      <c r="N177" s="273"/>
      <c r="O177" s="274"/>
      <c r="Q177" s="270"/>
      <c r="R177" s="270"/>
      <c r="S177" s="270"/>
    </row>
    <row r="178" spans="1:19" ht="17.25" thickBot="1">
      <c r="A178" s="31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46" t="s">
        <v>58</v>
      </c>
      <c r="H178" s="247" t="s">
        <v>268</v>
      </c>
      <c r="I178" s="24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75"/>
      <c r="R178" s="275"/>
      <c r="S178" s="275"/>
    </row>
    <row r="179" spans="1:19" ht="17.25" thickBot="1">
      <c r="A179" s="123" t="s">
        <v>228</v>
      </c>
      <c r="B179" s="124">
        <v>760</v>
      </c>
      <c r="C179" s="76">
        <v>3.2608695700000002E-2</v>
      </c>
      <c r="D179" s="13">
        <v>827</v>
      </c>
      <c r="E179" s="14">
        <f>IF(ISNUMBER(D179), (D179 - $B179) / $B179, "")</f>
        <v>8.8157894736842102E-2</v>
      </c>
      <c r="F179" s="16">
        <f>IF(ISNUMBER(D179), $B199 * E179, "")</f>
        <v>8815.78947368421</v>
      </c>
      <c r="G179" s="29">
        <v>796</v>
      </c>
      <c r="H179" s="14">
        <f>IF(ISNUMBER(G179), (G179 - $B179) / $B179, "")</f>
        <v>4.736842105263158E-2</v>
      </c>
      <c r="I179" s="100">
        <f>IF(ISNUMBER(G179), $B199 * H179, "")</f>
        <v>4736.8421052631584</v>
      </c>
      <c r="J179" s="13">
        <v>787</v>
      </c>
      <c r="K179" s="14">
        <f>IF(ISNUMBER(J179), (J179 - $B179) / $B179, "")</f>
        <v>3.5526315789473684E-2</v>
      </c>
      <c r="L179" s="16">
        <f>IF(ISNUMBER(J179), $B199 * K179, "")</f>
        <v>3552.6315789473683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0"/>
      <c r="R179" s="270"/>
      <c r="S179" s="270"/>
    </row>
    <row r="180" spans="1:19" ht="17.25" thickBot="1">
      <c r="A180" s="125" t="s">
        <v>216</v>
      </c>
      <c r="B180" s="126">
        <v>9.51</v>
      </c>
      <c r="C180" s="77">
        <v>3.1453362300000003E-2</v>
      </c>
      <c r="D180" s="15">
        <v>10.3</v>
      </c>
      <c r="E180" s="32">
        <f t="shared" ref="E180:E183" si="94">IF(ISNUMBER(D180), (D180 - $B180) / $B180, "")</f>
        <v>8.3070452155625751E-2</v>
      </c>
      <c r="F180" s="18">
        <f>IF(ISNUMBER(D180), $B199 * E180, "")</f>
        <v>8307.0452155625753</v>
      </c>
      <c r="G180" s="31">
        <v>9.85</v>
      </c>
      <c r="H180" s="32">
        <f t="shared" ref="H180:H183" si="95">IF(ISNUMBER(G180), (G180 - $B180) / $B180, "")</f>
        <v>3.575184016824394E-2</v>
      </c>
      <c r="I180" s="101">
        <f>IF(ISNUMBER(G180), $B199 * H180, "")</f>
        <v>3575.1840168243939</v>
      </c>
      <c r="J180" s="15">
        <v>9.81</v>
      </c>
      <c r="K180" s="32">
        <f t="shared" ref="K180:K183" si="96">IF(ISNUMBER(J180), (J180 - $B180) / $B180, "")</f>
        <v>3.154574132492121E-2</v>
      </c>
      <c r="L180" s="18">
        <f>IF(ISNUMBER(J180), $B199 * K180, "")</f>
        <v>3154.574132492121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0"/>
      <c r="R180" s="270"/>
      <c r="S180" s="270"/>
    </row>
    <row r="181" spans="1:19" ht="17.25" thickBot="1">
      <c r="A181" s="125" t="s">
        <v>164</v>
      </c>
      <c r="B181" s="126">
        <v>867</v>
      </c>
      <c r="C181" s="77">
        <v>3.0915576699999999E-2</v>
      </c>
      <c r="D181" s="15">
        <v>918</v>
      </c>
      <c r="E181" s="32">
        <f t="shared" si="94"/>
        <v>5.8823529411764705E-2</v>
      </c>
      <c r="F181" s="18">
        <f>IF(ISNUMBER(D181), $B199 * E181, "")</f>
        <v>5882.3529411764703</v>
      </c>
      <c r="G181" s="31">
        <v>894</v>
      </c>
      <c r="H181" s="32">
        <f t="shared" si="95"/>
        <v>3.1141868512110725E-2</v>
      </c>
      <c r="I181" s="101">
        <f>IF(ISNUMBER(G181), $B199 * H181, "")</f>
        <v>3114.1868512110723</v>
      </c>
      <c r="J181" s="15">
        <v>890</v>
      </c>
      <c r="K181" s="32">
        <f t="shared" si="96"/>
        <v>2.6528258362168398E-2</v>
      </c>
      <c r="L181" s="18">
        <f>IF(ISNUMBER(J181), $B199 * K181, "")</f>
        <v>2652.8258362168399</v>
      </c>
      <c r="M181" s="31"/>
      <c r="N181" s="32" t="str">
        <f t="shared" si="97"/>
        <v/>
      </c>
      <c r="O181" s="18" t="str">
        <f>IF(ISNUMBER(M181), $B199 * N181, "")</f>
        <v/>
      </c>
      <c r="Q181" s="275"/>
      <c r="R181" s="275"/>
      <c r="S181" s="275"/>
    </row>
    <row r="182" spans="1:19" ht="17.25" thickBot="1">
      <c r="A182" s="125" t="s">
        <v>226</v>
      </c>
      <c r="B182" s="126">
        <v>1585</v>
      </c>
      <c r="C182" s="77">
        <v>2.9220779200000001E-2</v>
      </c>
      <c r="D182" s="15">
        <v>1670</v>
      </c>
      <c r="E182" s="32">
        <f t="shared" si="94"/>
        <v>5.362776025236593E-2</v>
      </c>
      <c r="F182" s="18">
        <f>IF(ISNUMBER(D182), $B199 * E182, "")</f>
        <v>5362.7760252365933</v>
      </c>
      <c r="G182" s="31">
        <v>1595</v>
      </c>
      <c r="H182" s="32">
        <f t="shared" si="95"/>
        <v>6.3091482649842269E-3</v>
      </c>
      <c r="I182" s="101">
        <f>IF(ISNUMBER(G182), $B199 * H182, "")</f>
        <v>630.91482649842271</v>
      </c>
      <c r="J182" s="15">
        <v>1590</v>
      </c>
      <c r="K182" s="32">
        <f t="shared" si="96"/>
        <v>3.1545741324921135E-3</v>
      </c>
      <c r="L182" s="18">
        <f>IF(ISNUMBER(J182), $B199 * K182, "")</f>
        <v>315.45741324921136</v>
      </c>
      <c r="M182" s="31"/>
      <c r="N182" s="32" t="str">
        <f t="shared" si="97"/>
        <v/>
      </c>
      <c r="O182" s="18" t="str">
        <f>IF(ISNUMBER(M182), $B199 * N182, "")</f>
        <v/>
      </c>
      <c r="Q182" s="275"/>
      <c r="R182" s="275"/>
      <c r="S182" s="275"/>
    </row>
    <row r="183" spans="1:19" ht="17.25" thickBot="1">
      <c r="A183" s="127" t="s">
        <v>194</v>
      </c>
      <c r="B183" s="128">
        <v>107</v>
      </c>
      <c r="C183" s="78">
        <v>2.88461538E-2</v>
      </c>
      <c r="D183" s="20">
        <v>118</v>
      </c>
      <c r="E183" s="21">
        <f t="shared" si="94"/>
        <v>0.10280373831775701</v>
      </c>
      <c r="F183" s="22">
        <f>IF(ISNUMBER(D183), $B199 * E183, "")</f>
        <v>10280.373831775702</v>
      </c>
      <c r="G183" s="30">
        <v>112</v>
      </c>
      <c r="H183" s="21">
        <f t="shared" si="95"/>
        <v>4.6728971962616821E-2</v>
      </c>
      <c r="I183" s="105">
        <f>IF(ISNUMBER(G183), $B199 * H183, "")</f>
        <v>4672.8971962616824</v>
      </c>
      <c r="J183" s="20">
        <v>112</v>
      </c>
      <c r="K183" s="21">
        <f t="shared" si="96"/>
        <v>4.6728971962616821E-2</v>
      </c>
      <c r="L183" s="22">
        <f>IF(ISNUMBER(J183), $B199 * K183, "")</f>
        <v>4672.8971962616824</v>
      </c>
      <c r="M183" s="30"/>
      <c r="N183" s="21" t="str">
        <f t="shared" si="97"/>
        <v/>
      </c>
      <c r="O183" s="22" t="str">
        <f>IF(ISNUMBER(M183), $B199 * N183, "")</f>
        <v/>
      </c>
      <c r="Q183" s="275"/>
      <c r="R183" s="275"/>
      <c r="S183" s="275"/>
    </row>
    <row r="184" spans="1:19" ht="17.25" thickBot="1">
      <c r="A184" s="125" t="s">
        <v>174</v>
      </c>
      <c r="B184" s="129">
        <v>363</v>
      </c>
      <c r="C184" s="80">
        <v>2.8328611900000002E-2</v>
      </c>
      <c r="D184" s="106">
        <v>398</v>
      </c>
      <c r="E184" s="107">
        <f>IF(ISNUMBER(D184), (D184 - $B184) / $B184, "")</f>
        <v>9.6418732782369149E-2</v>
      </c>
      <c r="F184" s="108">
        <f>IF(ISNUMBER(D184), $B199 * E184, "")</f>
        <v>9641.8732782369152</v>
      </c>
      <c r="G184" s="109">
        <v>378</v>
      </c>
      <c r="H184" s="107">
        <f>IF(ISNUMBER(G184), (G184 - $B184) / $B184, "")</f>
        <v>4.1322314049586778E-2</v>
      </c>
      <c r="I184" s="110">
        <f>IF(ISNUMBER(G184), $B199 * H184, "")</f>
        <v>4132.2314049586776</v>
      </c>
      <c r="J184" s="106">
        <v>374</v>
      </c>
      <c r="K184" s="107">
        <f>IF(ISNUMBER(J184), (J184 - $B184) / $B184, "")</f>
        <v>3.0303030303030304E-2</v>
      </c>
      <c r="L184" s="108">
        <f>IF(ISNUMBER(J184), $B199 * K184, "")</f>
        <v>3030.3030303030305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5"/>
      <c r="R184" s="275"/>
      <c r="S184" s="275"/>
    </row>
    <row r="185" spans="1:19" ht="17.25" thickBot="1">
      <c r="A185" s="125" t="s">
        <v>49</v>
      </c>
      <c r="B185" s="126">
        <v>52105000</v>
      </c>
      <c r="C185" s="77">
        <v>2.7732302399999999E-2</v>
      </c>
      <c r="D185" s="15">
        <v>54021000</v>
      </c>
      <c r="E185" s="32">
        <f t="shared" ref="E185:E188" si="98">IF(ISNUMBER(D185), (D185 - $B185) / $B185, "")</f>
        <v>3.6771902888398426E-2</v>
      </c>
      <c r="F185" s="18">
        <f>IF(ISNUMBER(D185), $B199 * E185, "")</f>
        <v>3677.1902888398427</v>
      </c>
      <c r="G185" s="31">
        <v>52891000</v>
      </c>
      <c r="H185" s="32">
        <f t="shared" ref="H185:H188" si="99">IF(ISNUMBER(G185), (G185 - $B185) / $B185, "")</f>
        <v>1.5084924671336724E-2</v>
      </c>
      <c r="I185" s="101">
        <f>IF(ISNUMBER(G185), $B199 * H185, "")</f>
        <v>1508.4924671336723</v>
      </c>
      <c r="J185" s="15">
        <v>52870000</v>
      </c>
      <c r="K185" s="32">
        <f t="shared" ref="K185:K188" si="100">IF(ISNUMBER(J185), (J185 - $B185) / $B185, "")</f>
        <v>1.468189233278956E-2</v>
      </c>
      <c r="L185" s="18">
        <f>IF(ISNUMBER(J185), $B199 * K185, "")</f>
        <v>1468.189233278956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5"/>
      <c r="R185" s="275"/>
      <c r="S185" s="275"/>
    </row>
    <row r="186" spans="1:19" ht="17.25" thickBot="1">
      <c r="A186" s="125" t="s">
        <v>246</v>
      </c>
      <c r="B186" s="126">
        <v>7345</v>
      </c>
      <c r="C186" s="77">
        <v>2.6554856700000001E-2</v>
      </c>
      <c r="D186" s="15">
        <v>7820</v>
      </c>
      <c r="E186" s="32">
        <f t="shared" si="98"/>
        <v>6.4669843430905372E-2</v>
      </c>
      <c r="F186" s="18">
        <f>IF(ISNUMBER(D186), $B199 * E186, "")</f>
        <v>6466.9843430905375</v>
      </c>
      <c r="G186" s="31">
        <v>7535</v>
      </c>
      <c r="H186" s="32">
        <f t="shared" si="99"/>
        <v>2.5867937372362152E-2</v>
      </c>
      <c r="I186" s="101">
        <f>IF(ISNUMBER(G186), $B199 * H186, "")</f>
        <v>2586.7937372362153</v>
      </c>
      <c r="J186" s="15">
        <v>7450</v>
      </c>
      <c r="K186" s="32">
        <f t="shared" si="100"/>
        <v>1.4295439074200136E-2</v>
      </c>
      <c r="L186" s="18">
        <f>IF(ISNUMBER(J186), $B199 * K186, "")</f>
        <v>1429.5439074200135</v>
      </c>
      <c r="M186" s="31"/>
      <c r="N186" s="32" t="str">
        <f t="shared" si="101"/>
        <v/>
      </c>
      <c r="O186" s="18" t="str">
        <f>IF(ISNUMBER(M186), $B199 * N186, "")</f>
        <v/>
      </c>
      <c r="Q186" s="275"/>
      <c r="R186" s="275"/>
      <c r="S186" s="275"/>
    </row>
    <row r="187" spans="1:19" ht="17.25" thickBot="1">
      <c r="A187" s="125" t="s">
        <v>178</v>
      </c>
      <c r="B187" s="126">
        <v>15.8</v>
      </c>
      <c r="C187" s="77">
        <v>2.5974026000000001E-2</v>
      </c>
      <c r="D187" s="15">
        <v>17</v>
      </c>
      <c r="E187" s="32">
        <f t="shared" si="98"/>
        <v>7.5949367088607542E-2</v>
      </c>
      <c r="F187" s="18">
        <f>IF(ISNUMBER(D187), $B199 * E187, "")</f>
        <v>7594.9367088607542</v>
      </c>
      <c r="G187" s="31">
        <v>16.2</v>
      </c>
      <c r="H187" s="32">
        <f t="shared" si="99"/>
        <v>2.5316455696202441E-2</v>
      </c>
      <c r="I187" s="101">
        <f>IF(ISNUMBER(G187), $B199 * H187, "")</f>
        <v>2531.6455696202443</v>
      </c>
      <c r="J187" s="15">
        <v>16.2</v>
      </c>
      <c r="K187" s="32">
        <f t="shared" si="100"/>
        <v>2.5316455696202441E-2</v>
      </c>
      <c r="L187" s="18">
        <f>IF(ISNUMBER(J187), $B199 * K187, "")</f>
        <v>2531.6455696202443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238</v>
      </c>
      <c r="B188" s="131">
        <v>119</v>
      </c>
      <c r="C188" s="79">
        <v>2.5862069000000001E-2</v>
      </c>
      <c r="D188" s="24">
        <v>126</v>
      </c>
      <c r="E188" s="25">
        <f t="shared" si="98"/>
        <v>5.8823529411764705E-2</v>
      </c>
      <c r="F188" s="104">
        <f>IF(ISNUMBER(D188), $B199 * E188, "")</f>
        <v>5882.3529411764703</v>
      </c>
      <c r="G188" s="102">
        <v>120</v>
      </c>
      <c r="H188" s="25">
        <f t="shared" si="99"/>
        <v>8.4033613445378148E-3</v>
      </c>
      <c r="I188" s="103">
        <f>IF(ISNUMBER(G188), $B199 * H188, "")</f>
        <v>840.33613445378148</v>
      </c>
      <c r="J188" s="24">
        <v>120</v>
      </c>
      <c r="K188" s="25">
        <f t="shared" si="100"/>
        <v>8.4033613445378148E-3</v>
      </c>
      <c r="L188" s="104">
        <f>IF(ISNUMBER(J188), $B199 * K188, "")</f>
        <v>840.33613445378148</v>
      </c>
      <c r="M188" s="102"/>
      <c r="N188" s="25" t="str">
        <f t="shared" si="101"/>
        <v/>
      </c>
      <c r="O188" s="104" t="str">
        <f>IF(ISNUMBER(M188), $B199 * N188, "")</f>
        <v/>
      </c>
      <c r="Q188" s="284"/>
      <c r="R188" s="285"/>
      <c r="S188" s="286"/>
    </row>
    <row r="189" spans="1:19">
      <c r="A189" s="123" t="s">
        <v>218</v>
      </c>
      <c r="B189" s="124">
        <v>131</v>
      </c>
      <c r="C189" s="76">
        <v>2.34375E-2</v>
      </c>
      <c r="D189" s="13">
        <v>144</v>
      </c>
      <c r="E189" s="14">
        <f>IF(ISNUMBER(D189), (D189 - $B189) / $B189, "")</f>
        <v>9.9236641221374045E-2</v>
      </c>
      <c r="F189" s="16">
        <f>IF(ISNUMBER(D189), $B199 * E189, "")</f>
        <v>9923.6641221374048</v>
      </c>
      <c r="G189" s="29">
        <v>137</v>
      </c>
      <c r="H189" s="14">
        <f>IF(ISNUMBER(G189), (G189 - $B189) / $B189, "")</f>
        <v>4.5801526717557252E-2</v>
      </c>
      <c r="I189" s="100">
        <f>IF(ISNUMBER(G189), $B199 * H189, "")</f>
        <v>4580.1526717557254</v>
      </c>
      <c r="J189" s="13">
        <v>136</v>
      </c>
      <c r="K189" s="14">
        <f>IF(ISNUMBER(J189), (J189 - $B189) / $B189, "")</f>
        <v>3.8167938931297711E-2</v>
      </c>
      <c r="L189" s="16">
        <f>IF(ISNUMBER(J189), $B199 * K189, "")</f>
        <v>3816.7938931297713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7"/>
      <c r="R189" s="288"/>
      <c r="S189" s="289"/>
    </row>
    <row r="190" spans="1:19" ht="17.25" thickBot="1">
      <c r="A190" s="125" t="s">
        <v>192</v>
      </c>
      <c r="B190" s="126">
        <v>316</v>
      </c>
      <c r="C190" s="77">
        <v>2.2653721700000001E-2</v>
      </c>
      <c r="D190" s="15">
        <v>340</v>
      </c>
      <c r="E190" s="32">
        <f t="shared" ref="E190:E193" si="102">IF(ISNUMBER(D190), (D190 - $B190) / $B190, "")</f>
        <v>7.5949367088607597E-2</v>
      </c>
      <c r="F190" s="18">
        <f>IF(ISNUMBER(D190), $B199 * E190, "")</f>
        <v>7594.9367088607596</v>
      </c>
      <c r="G190" s="31">
        <v>322</v>
      </c>
      <c r="H190" s="32">
        <f t="shared" ref="H190:H193" si="103">IF(ISNUMBER(G190), (G190 - $B190) / $B190, "")</f>
        <v>1.8987341772151899E-2</v>
      </c>
      <c r="I190" s="101">
        <f>IF(ISNUMBER(G190), $B199 * H190, "")</f>
        <v>1898.7341772151899</v>
      </c>
      <c r="J190" s="15">
        <v>318</v>
      </c>
      <c r="K190" s="32">
        <f t="shared" ref="K190:K193" si="104">IF(ISNUMBER(J190), (J190 - $B190) / $B190, "")</f>
        <v>6.3291139240506328E-3</v>
      </c>
      <c r="L190" s="18">
        <f>IF(ISNUMBER(J190), $B199 * K190, "")</f>
        <v>632.91139240506322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0"/>
      <c r="R190" s="291"/>
      <c r="S190" s="292"/>
    </row>
    <row r="191" spans="1:19" ht="17.25" thickBot="1">
      <c r="A191" s="125" t="s">
        <v>248</v>
      </c>
      <c r="B191" s="126">
        <v>2445</v>
      </c>
      <c r="C191" s="77">
        <v>2.08768267E-2</v>
      </c>
      <c r="D191" s="15">
        <v>2600</v>
      </c>
      <c r="E191" s="32">
        <f t="shared" si="102"/>
        <v>6.3394683026584867E-2</v>
      </c>
      <c r="F191" s="18">
        <f>IF(ISNUMBER(D191), $B199 * E191, "")</f>
        <v>6339.4683026584862</v>
      </c>
      <c r="G191" s="31">
        <v>2490</v>
      </c>
      <c r="H191" s="32">
        <f t="shared" si="103"/>
        <v>1.8404907975460124E-2</v>
      </c>
      <c r="I191" s="101">
        <f>IF(ISNUMBER(G191), $B199 * H191, "")</f>
        <v>1840.4907975460123</v>
      </c>
      <c r="J191" s="15">
        <v>2470</v>
      </c>
      <c r="K191" s="32">
        <f t="shared" si="104"/>
        <v>1.0224948875255624E-2</v>
      </c>
      <c r="L191" s="18">
        <f>IF(ISNUMBER(J191), $B199 * K191, "")</f>
        <v>1022.4948875255624</v>
      </c>
      <c r="M191" s="31"/>
      <c r="N191" s="32" t="str">
        <f t="shared" si="105"/>
        <v/>
      </c>
      <c r="O191" s="18" t="str">
        <f>IF(ISNUMBER(M191), $B199 * N191, "")</f>
        <v/>
      </c>
      <c r="Q191" s="275"/>
      <c r="R191" s="275"/>
      <c r="S191" s="275"/>
    </row>
    <row r="192" spans="1:19" ht="17.25" thickBot="1">
      <c r="A192" s="125" t="s">
        <v>244</v>
      </c>
      <c r="B192" s="126">
        <v>1960</v>
      </c>
      <c r="C192" s="77">
        <v>2.08333333E-2</v>
      </c>
      <c r="D192" s="15">
        <v>2190</v>
      </c>
      <c r="E192" s="32">
        <f t="shared" si="102"/>
        <v>0.11734693877551021</v>
      </c>
      <c r="F192" s="18">
        <f>IF(ISNUMBER(D192), $B199 * E192, "")</f>
        <v>11734.693877551021</v>
      </c>
      <c r="G192" s="31">
        <v>2090</v>
      </c>
      <c r="H192" s="32">
        <f t="shared" si="103"/>
        <v>6.6326530612244902E-2</v>
      </c>
      <c r="I192" s="101">
        <f>IF(ISNUMBER(G192), $B199 * H192, "")</f>
        <v>6632.6530612244906</v>
      </c>
      <c r="J192" s="15">
        <v>2035</v>
      </c>
      <c r="K192" s="32">
        <f t="shared" si="104"/>
        <v>3.826530612244898E-2</v>
      </c>
      <c r="L192" s="18">
        <f>IF(ISNUMBER(J192), $B199 * K192, "")</f>
        <v>3826.5306122448978</v>
      </c>
      <c r="M192" s="31"/>
      <c r="N192" s="32" t="str">
        <f t="shared" si="105"/>
        <v/>
      </c>
      <c r="O192" s="18" t="str">
        <f>IF(ISNUMBER(M192), $B199 * N192, "")</f>
        <v/>
      </c>
      <c r="Q192" s="270"/>
      <c r="R192" s="270"/>
      <c r="S192" s="270"/>
    </row>
    <row r="193" spans="1:19" ht="17.25" thickBot="1">
      <c r="A193" s="127" t="s">
        <v>242</v>
      </c>
      <c r="B193" s="128">
        <v>539</v>
      </c>
      <c r="C193" s="78">
        <v>2.08333333E-2</v>
      </c>
      <c r="D193" s="20">
        <v>586</v>
      </c>
      <c r="E193" s="21">
        <f t="shared" si="102"/>
        <v>8.7198515769944335E-2</v>
      </c>
      <c r="F193" s="22">
        <f>IF(ISNUMBER(D193), $B199 * E193, "")</f>
        <v>8719.8515769944333</v>
      </c>
      <c r="G193" s="30">
        <v>555</v>
      </c>
      <c r="H193" s="21">
        <f t="shared" si="103"/>
        <v>2.9684601113172542E-2</v>
      </c>
      <c r="I193" s="105">
        <f>IF(ISNUMBER(G193), $B199 * H193, "")</f>
        <v>2968.4601113172544</v>
      </c>
      <c r="J193" s="20">
        <v>555</v>
      </c>
      <c r="K193" s="21">
        <f t="shared" si="104"/>
        <v>2.9684601113172542E-2</v>
      </c>
      <c r="L193" s="22">
        <f>IF(ISNUMBER(J193), $B199 * K193, "")</f>
        <v>2968.4601113172544</v>
      </c>
      <c r="M193" s="30"/>
      <c r="N193" s="21" t="str">
        <f t="shared" si="105"/>
        <v/>
      </c>
      <c r="O193" s="22" t="str">
        <f>IF(ISNUMBER(M193), $B199 * N193, "")</f>
        <v/>
      </c>
      <c r="Q193" s="270"/>
      <c r="R193" s="270"/>
      <c r="S193" s="270"/>
    </row>
    <row r="194" spans="1:19" ht="17.25" thickBot="1">
      <c r="A194" s="125" t="s">
        <v>204</v>
      </c>
      <c r="B194" s="129">
        <v>14.8</v>
      </c>
      <c r="C194" s="80">
        <v>2.06896552E-2</v>
      </c>
      <c r="D194" s="106">
        <v>15.9</v>
      </c>
      <c r="E194" s="107">
        <f>IF(ISNUMBER(D194), (D194 - $B194) / $B194, "")</f>
        <v>7.4324324324324301E-2</v>
      </c>
      <c r="F194" s="108">
        <f>IF(ISNUMBER(D194), $B199 * E194, "")</f>
        <v>7432.4324324324298</v>
      </c>
      <c r="G194" s="109">
        <v>15.3</v>
      </c>
      <c r="H194" s="107">
        <f>IF(ISNUMBER(G194), (G194 - $B194) / $B194, "")</f>
        <v>3.3783783783783779E-2</v>
      </c>
      <c r="I194" s="110">
        <f>IF(ISNUMBER(G194), $B199 * H194, "")</f>
        <v>3378.3783783783779</v>
      </c>
      <c r="J194" s="106">
        <v>15.1</v>
      </c>
      <c r="K194" s="107">
        <f>IF(ISNUMBER(J194), (J194 - $B194) / $B194, "")</f>
        <v>2.0270270270270199E-2</v>
      </c>
      <c r="L194" s="108">
        <f>IF(ISNUMBER(J194), $B199 * K194, "")</f>
        <v>2027.0270270270198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5"/>
      <c r="R194" s="275"/>
      <c r="S194" s="275"/>
    </row>
    <row r="195" spans="1:19" ht="17.25" thickBot="1">
      <c r="A195" s="125" t="s">
        <v>140</v>
      </c>
      <c r="B195" s="126">
        <v>10920</v>
      </c>
      <c r="C195" s="77">
        <v>1.7707362500000001E-2</v>
      </c>
      <c r="D195" s="15">
        <v>11910</v>
      </c>
      <c r="E195" s="32">
        <f t="shared" ref="E195:E198" si="106">IF(ISNUMBER(D195), (D195 - $B195) / $B195, "")</f>
        <v>9.0659340659340656E-2</v>
      </c>
      <c r="F195" s="18">
        <f>IF(ISNUMBER(D195), $B199 * E195, "")</f>
        <v>9065.9340659340651</v>
      </c>
      <c r="G195" s="31">
        <v>11560</v>
      </c>
      <c r="H195" s="32">
        <f t="shared" ref="H195:H198" si="107">IF(ISNUMBER(G195), (G195 - $B195) / $B195, "")</f>
        <v>5.8608058608058608E-2</v>
      </c>
      <c r="I195" s="101">
        <f>IF(ISNUMBER(G195), $B199 * H195, "")</f>
        <v>5860.8058608058609</v>
      </c>
      <c r="J195" s="15">
        <v>11310</v>
      </c>
      <c r="K195" s="32">
        <f t="shared" ref="K195:K198" si="108">IF(ISNUMBER(J195), (J195 - $B195) / $B195, "")</f>
        <v>3.5714285714285712E-2</v>
      </c>
      <c r="L195" s="18">
        <f>IF(ISNUMBER(J195), $B199 * K195, "")</f>
        <v>3571.4285714285711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5"/>
      <c r="R195" s="275"/>
      <c r="S195" s="275"/>
    </row>
    <row r="196" spans="1:19" ht="17.25" thickBot="1">
      <c r="A196" s="125" t="s">
        <v>208</v>
      </c>
      <c r="B196" s="126">
        <v>13</v>
      </c>
      <c r="C196" s="77">
        <v>1.5625E-2</v>
      </c>
      <c r="D196" s="15">
        <v>13.7</v>
      </c>
      <c r="E196" s="32">
        <f t="shared" si="106"/>
        <v>5.3846153846153794E-2</v>
      </c>
      <c r="F196" s="18">
        <f>IF(ISNUMBER(D196), $B199 * E196, "")</f>
        <v>5384.6153846153793</v>
      </c>
      <c r="G196" s="31">
        <v>13.1</v>
      </c>
      <c r="H196" s="32">
        <f t="shared" si="107"/>
        <v>7.692307692307665E-3</v>
      </c>
      <c r="I196" s="101">
        <f>IF(ISNUMBER(G196), $B199 * H196, "")</f>
        <v>769.23076923076655</v>
      </c>
      <c r="J196" s="15">
        <v>13.1</v>
      </c>
      <c r="K196" s="32">
        <f t="shared" si="108"/>
        <v>7.692307692307665E-3</v>
      </c>
      <c r="L196" s="18">
        <f>IF(ISNUMBER(J196), $B199 * K196, "")</f>
        <v>769.23076923076655</v>
      </c>
      <c r="M196" s="31"/>
      <c r="N196" s="32" t="str">
        <f t="shared" si="109"/>
        <v/>
      </c>
      <c r="O196" s="18" t="str">
        <f>IF(ISNUMBER(M196), $B199 * N196, "")</f>
        <v/>
      </c>
      <c r="Q196" s="275"/>
      <c r="R196" s="275"/>
      <c r="S196" s="275"/>
    </row>
    <row r="197" spans="1:19">
      <c r="A197" s="125" t="s">
        <v>168</v>
      </c>
      <c r="B197" s="126">
        <v>1590</v>
      </c>
      <c r="C197" s="77">
        <v>1.2738853499999999E-2</v>
      </c>
      <c r="D197" s="15">
        <v>1715</v>
      </c>
      <c r="E197" s="32">
        <f t="shared" si="106"/>
        <v>7.8616352201257858E-2</v>
      </c>
      <c r="F197" s="18">
        <f>IF(ISNUMBER(D197), $B199 * E197, "")</f>
        <v>7861.635220125786</v>
      </c>
      <c r="G197" s="31">
        <v>1600</v>
      </c>
      <c r="H197" s="32">
        <f t="shared" si="107"/>
        <v>6.2893081761006293E-3</v>
      </c>
      <c r="I197" s="101">
        <f>IF(ISNUMBER(G197), $B199 * H197, "")</f>
        <v>628.93081761006295</v>
      </c>
      <c r="J197" s="15">
        <v>1615</v>
      </c>
      <c r="K197" s="32">
        <f t="shared" si="108"/>
        <v>1.5723270440251572E-2</v>
      </c>
      <c r="L197" s="18">
        <f>IF(ISNUMBER(J197), $B199 * K197, "")</f>
        <v>1572.3270440251572</v>
      </c>
      <c r="M197" s="31"/>
      <c r="N197" s="32" t="str">
        <f t="shared" si="109"/>
        <v/>
      </c>
      <c r="O197" s="18" t="str">
        <f>IF(ISNUMBER(M197), $B199 * N197, "")</f>
        <v/>
      </c>
      <c r="Q197" s="297"/>
      <c r="R197" s="298"/>
      <c r="S197" s="299"/>
    </row>
    <row r="198" spans="1:19" ht="17.25" thickBot="1">
      <c r="A198" s="130" t="s">
        <v>88</v>
      </c>
      <c r="B198" s="131">
        <v>227850</v>
      </c>
      <c r="C198" s="79">
        <v>0</v>
      </c>
      <c r="D198" s="24">
        <v>239400</v>
      </c>
      <c r="E198" s="25">
        <f t="shared" si="106"/>
        <v>5.0691244239631339E-2</v>
      </c>
      <c r="F198" s="104">
        <f>IF(ISNUMBER(D198), $B199 * E198, "")</f>
        <v>5069.1244239631342</v>
      </c>
      <c r="G198" s="102">
        <v>232000</v>
      </c>
      <c r="H198" s="25">
        <f t="shared" si="107"/>
        <v>1.8213737107746323E-2</v>
      </c>
      <c r="I198" s="103">
        <f>IF(ISNUMBER(G198), $B199 * H198, "")</f>
        <v>1821.3737107746324</v>
      </c>
      <c r="J198" s="24">
        <v>231300</v>
      </c>
      <c r="K198" s="25">
        <f t="shared" si="108"/>
        <v>1.5141540487162607E-2</v>
      </c>
      <c r="L198" s="104">
        <f>IF(ISNUMBER(J198), $B199 * K198, "")</f>
        <v>1514.1540487162608</v>
      </c>
      <c r="M198" s="102"/>
      <c r="N198" s="25" t="str">
        <f t="shared" si="109"/>
        <v/>
      </c>
      <c r="O198" s="104" t="str">
        <f>IF(ISNUMBER(M198), $B199 * N198, "")</f>
        <v/>
      </c>
      <c r="Q198" s="300"/>
      <c r="R198" s="301"/>
      <c r="S198" s="302"/>
    </row>
    <row r="199" spans="1:19" ht="17.25" thickBot="1">
      <c r="A199" s="132" t="s">
        <v>270</v>
      </c>
      <c r="B199" s="308">
        <f>$B$37</f>
        <v>100000</v>
      </c>
      <c r="C199" s="309"/>
      <c r="D199" s="26" t="s">
        <v>271</v>
      </c>
      <c r="E199" s="27">
        <f>IF(COUNT(E179:E198), SUM(E179:E198) / COUNT(E179:E198), 0)</f>
        <v>7.5519015581456503E-2</v>
      </c>
      <c r="F199" s="28">
        <f>SUM(F179:F198)</f>
        <v>151038.03116291296</v>
      </c>
      <c r="G199" s="26" t="s">
        <v>271</v>
      </c>
      <c r="H199" s="27">
        <f>IF(COUNT(H179:H198), SUM(H179:H198) / COUNT(H179:H198), 0)</f>
        <v>2.9354367332659847E-2</v>
      </c>
      <c r="I199" s="28">
        <f>SUM(I179:I198)</f>
        <v>58708.734665319702</v>
      </c>
      <c r="J199" s="26" t="s">
        <v>271</v>
      </c>
      <c r="K199" s="27">
        <f>IF(COUNT(K179:K198), SUM(K179:K198) / COUNT(K179:K198), 0)</f>
        <v>2.2684881194646782E-2</v>
      </c>
      <c r="L199" s="28">
        <f>SUM(L179:L198)</f>
        <v>45369.762389293581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303"/>
      <c r="R199" s="304"/>
      <c r="S199" s="3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28</vt:i4>
      </vt:variant>
    </vt:vector>
  </HeadingPairs>
  <TitlesOfParts>
    <vt:vector size="28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  <vt:lpstr>2021.09.14</vt:lpstr>
      <vt:lpstr>2021.09.15</vt:lpstr>
      <vt:lpstr>2021.09.16</vt:lpstr>
      <vt:lpstr>2021.09.17</vt:lpstr>
      <vt:lpstr>2021.09.18</vt:lpstr>
      <vt:lpstr>2021.09.19</vt:lpstr>
      <vt:lpstr>2021.09.20</vt:lpstr>
      <vt:lpstr>2021.09.21</vt:lpstr>
      <vt:lpstr>2021.09.22</vt:lpstr>
      <vt:lpstr>2021.09.23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2021-09-23T12:45:09Z</dcterms:modified>
</cp:coreProperties>
</file>