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2AEFB07-EF99-4185-885E-1E6C3C2E693F}" xr6:coauthVersionLast="46" xr6:coauthVersionMax="46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  <sheet name="2021.05.25" sheetId="48" r:id="rId30"/>
    <sheet name="2021.05.26" sheetId="49" r:id="rId3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29" hidden="1">'2021.05.25'!#REF!</definedName>
    <definedName name="_xlnm._FilterDatabase" localSheetId="30" hidden="1">'2021.05.26'!#REF!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H198" i="49"/>
  <c r="I198" i="49" s="1"/>
  <c r="F198" i="49"/>
  <c r="E198" i="49"/>
  <c r="O197" i="49"/>
  <c r="N197" i="49"/>
  <c r="K197" i="49"/>
  <c r="L197" i="49" s="1"/>
  <c r="H197" i="49"/>
  <c r="I197" i="49" s="1"/>
  <c r="F197" i="49"/>
  <c r="E197" i="49"/>
  <c r="O196" i="49"/>
  <c r="N196" i="49"/>
  <c r="K196" i="49"/>
  <c r="L196" i="49" s="1"/>
  <c r="H196" i="49"/>
  <c r="I196" i="49" s="1"/>
  <c r="F196" i="49"/>
  <c r="E196" i="49"/>
  <c r="O195" i="49"/>
  <c r="N195" i="49"/>
  <c r="L195" i="49"/>
  <c r="K195" i="49"/>
  <c r="H195" i="49"/>
  <c r="I195" i="49" s="1"/>
  <c r="F195" i="49"/>
  <c r="E195" i="49"/>
  <c r="O194" i="49"/>
  <c r="N194" i="49"/>
  <c r="L194" i="49"/>
  <c r="K194" i="49"/>
  <c r="H194" i="49"/>
  <c r="I194" i="49" s="1"/>
  <c r="F194" i="49"/>
  <c r="E194" i="49"/>
  <c r="O193" i="49"/>
  <c r="N193" i="49"/>
  <c r="K193" i="49"/>
  <c r="L193" i="49" s="1"/>
  <c r="H193" i="49"/>
  <c r="I193" i="49" s="1"/>
  <c r="F193" i="49"/>
  <c r="E193" i="49"/>
  <c r="O192" i="49"/>
  <c r="N192" i="49"/>
  <c r="K192" i="49"/>
  <c r="L192" i="49" s="1"/>
  <c r="H192" i="49"/>
  <c r="I192" i="49" s="1"/>
  <c r="F192" i="49"/>
  <c r="E192" i="49"/>
  <c r="O191" i="49"/>
  <c r="N191" i="49"/>
  <c r="L191" i="49"/>
  <c r="K191" i="49"/>
  <c r="H191" i="49"/>
  <c r="I191" i="49" s="1"/>
  <c r="F191" i="49"/>
  <c r="E191" i="49"/>
  <c r="O190" i="49"/>
  <c r="N190" i="49"/>
  <c r="L190" i="49"/>
  <c r="K190" i="49"/>
  <c r="H190" i="49"/>
  <c r="I190" i="49" s="1"/>
  <c r="F190" i="49"/>
  <c r="E190" i="49"/>
  <c r="O189" i="49"/>
  <c r="N189" i="49"/>
  <c r="K189" i="49"/>
  <c r="L189" i="49" s="1"/>
  <c r="H189" i="49"/>
  <c r="I189" i="49" s="1"/>
  <c r="F189" i="49"/>
  <c r="E189" i="49"/>
  <c r="O188" i="49"/>
  <c r="N188" i="49"/>
  <c r="K188" i="49"/>
  <c r="L188" i="49" s="1"/>
  <c r="H188" i="49"/>
  <c r="I188" i="49" s="1"/>
  <c r="F188" i="49"/>
  <c r="E188" i="49"/>
  <c r="O187" i="49"/>
  <c r="N187" i="49"/>
  <c r="K187" i="49"/>
  <c r="L187" i="49" s="1"/>
  <c r="H187" i="49"/>
  <c r="I187" i="49" s="1"/>
  <c r="F187" i="49"/>
  <c r="E187" i="49"/>
  <c r="O186" i="49"/>
  <c r="N186" i="49"/>
  <c r="L186" i="49"/>
  <c r="K186" i="49"/>
  <c r="H186" i="49"/>
  <c r="I186" i="49" s="1"/>
  <c r="F186" i="49"/>
  <c r="E186" i="49"/>
  <c r="O185" i="49"/>
  <c r="N185" i="49"/>
  <c r="K185" i="49"/>
  <c r="L185" i="49" s="1"/>
  <c r="H185" i="49"/>
  <c r="I185" i="49" s="1"/>
  <c r="F185" i="49"/>
  <c r="E185" i="49"/>
  <c r="O184" i="49"/>
  <c r="N184" i="49"/>
  <c r="K184" i="49"/>
  <c r="L184" i="49" s="1"/>
  <c r="H184" i="49"/>
  <c r="I184" i="49" s="1"/>
  <c r="F184" i="49"/>
  <c r="E184" i="49"/>
  <c r="O183" i="49"/>
  <c r="N183" i="49"/>
  <c r="L183" i="49"/>
  <c r="K183" i="49"/>
  <c r="H183" i="49"/>
  <c r="I183" i="49" s="1"/>
  <c r="F183" i="49"/>
  <c r="E183" i="49"/>
  <c r="O182" i="49"/>
  <c r="N182" i="49"/>
  <c r="L182" i="49"/>
  <c r="K182" i="49"/>
  <c r="H182" i="49"/>
  <c r="I182" i="49" s="1"/>
  <c r="F182" i="49"/>
  <c r="E182" i="49"/>
  <c r="O181" i="49"/>
  <c r="N181" i="49"/>
  <c r="K181" i="49"/>
  <c r="L181" i="49" s="1"/>
  <c r="H181" i="49"/>
  <c r="I181" i="49" s="1"/>
  <c r="F181" i="49"/>
  <c r="E181" i="49"/>
  <c r="O180" i="49"/>
  <c r="N180" i="49"/>
  <c r="K180" i="49"/>
  <c r="L180" i="49" s="1"/>
  <c r="H180" i="49"/>
  <c r="I180" i="49" s="1"/>
  <c r="F180" i="49"/>
  <c r="E180" i="49"/>
  <c r="O179" i="49"/>
  <c r="O199" i="49" s="1"/>
  <c r="N179" i="49"/>
  <c r="N199" i="49" s="1"/>
  <c r="K179" i="49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H171" i="49"/>
  <c r="I171" i="49" s="1"/>
  <c r="F171" i="49"/>
  <c r="E171" i="49"/>
  <c r="O170" i="49"/>
  <c r="N170" i="49"/>
  <c r="K170" i="49"/>
  <c r="L170" i="49" s="1"/>
  <c r="H170" i="49"/>
  <c r="I170" i="49" s="1"/>
  <c r="F170" i="49"/>
  <c r="E170" i="49"/>
  <c r="O169" i="49"/>
  <c r="N169" i="49"/>
  <c r="L169" i="49"/>
  <c r="K169" i="49"/>
  <c r="H169" i="49"/>
  <c r="I169" i="49" s="1"/>
  <c r="I19" i="49" s="1"/>
  <c r="F169" i="49"/>
  <c r="E169" i="49"/>
  <c r="O168" i="49"/>
  <c r="N168" i="49"/>
  <c r="K168" i="49"/>
  <c r="L168" i="49" s="1"/>
  <c r="H168" i="49"/>
  <c r="I168" i="49" s="1"/>
  <c r="F168" i="49"/>
  <c r="E168" i="49"/>
  <c r="O167" i="49"/>
  <c r="N167" i="49"/>
  <c r="L167" i="49"/>
  <c r="K167" i="49"/>
  <c r="H167" i="49"/>
  <c r="I167" i="49" s="1"/>
  <c r="F167" i="49"/>
  <c r="E167" i="49"/>
  <c r="O166" i="49"/>
  <c r="N166" i="49"/>
  <c r="K166" i="49"/>
  <c r="L166" i="49" s="1"/>
  <c r="H166" i="49"/>
  <c r="I166" i="49" s="1"/>
  <c r="F166" i="49"/>
  <c r="E166" i="49"/>
  <c r="O165" i="49"/>
  <c r="N165" i="49"/>
  <c r="L165" i="49"/>
  <c r="K165" i="49"/>
  <c r="H165" i="49"/>
  <c r="I165" i="49" s="1"/>
  <c r="F165" i="49"/>
  <c r="E165" i="49"/>
  <c r="O164" i="49"/>
  <c r="N164" i="49"/>
  <c r="K164" i="49"/>
  <c r="L164" i="49" s="1"/>
  <c r="H164" i="49"/>
  <c r="I164" i="49" s="1"/>
  <c r="F164" i="49"/>
  <c r="E164" i="49"/>
  <c r="O163" i="49"/>
  <c r="N163" i="49"/>
  <c r="L163" i="49"/>
  <c r="K163" i="49"/>
  <c r="H163" i="49"/>
  <c r="I163" i="49" s="1"/>
  <c r="F163" i="49"/>
  <c r="E163" i="49"/>
  <c r="O162" i="49"/>
  <c r="N162" i="49"/>
  <c r="K162" i="49"/>
  <c r="L162" i="49" s="1"/>
  <c r="H162" i="49"/>
  <c r="I162" i="49" s="1"/>
  <c r="F162" i="49"/>
  <c r="E162" i="49"/>
  <c r="O161" i="49"/>
  <c r="N161" i="49"/>
  <c r="L161" i="49"/>
  <c r="K161" i="49"/>
  <c r="H161" i="49"/>
  <c r="I161" i="49" s="1"/>
  <c r="F161" i="49"/>
  <c r="E161" i="49"/>
  <c r="O160" i="49"/>
  <c r="N160" i="49"/>
  <c r="K160" i="49"/>
  <c r="L160" i="49" s="1"/>
  <c r="H160" i="49"/>
  <c r="I160" i="49" s="1"/>
  <c r="F160" i="49"/>
  <c r="E160" i="49"/>
  <c r="O159" i="49"/>
  <c r="N159" i="49"/>
  <c r="L159" i="49"/>
  <c r="L21" i="49" s="1"/>
  <c r="K159" i="49"/>
  <c r="H159" i="49"/>
  <c r="I159" i="49" s="1"/>
  <c r="I21" i="49" s="1"/>
  <c r="F159" i="49"/>
  <c r="E159" i="49"/>
  <c r="O158" i="49"/>
  <c r="N158" i="49"/>
  <c r="K158" i="49"/>
  <c r="L158" i="49" s="1"/>
  <c r="H158" i="49"/>
  <c r="I158" i="49" s="1"/>
  <c r="F158" i="49"/>
  <c r="E158" i="49"/>
  <c r="O157" i="49"/>
  <c r="N157" i="49"/>
  <c r="L157" i="49"/>
  <c r="K157" i="49"/>
  <c r="H157" i="49"/>
  <c r="I157" i="49" s="1"/>
  <c r="F157" i="49"/>
  <c r="E157" i="49"/>
  <c r="O156" i="49"/>
  <c r="N156" i="49"/>
  <c r="K156" i="49"/>
  <c r="L156" i="49" s="1"/>
  <c r="H156" i="49"/>
  <c r="I156" i="49" s="1"/>
  <c r="F156" i="49"/>
  <c r="E156" i="49"/>
  <c r="O155" i="49"/>
  <c r="N155" i="49"/>
  <c r="L155" i="49"/>
  <c r="K155" i="49"/>
  <c r="H155" i="49"/>
  <c r="I155" i="49" s="1"/>
  <c r="F155" i="49"/>
  <c r="E155" i="49"/>
  <c r="O154" i="49"/>
  <c r="N154" i="49"/>
  <c r="K154" i="49"/>
  <c r="L154" i="49" s="1"/>
  <c r="H154" i="49"/>
  <c r="I154" i="49" s="1"/>
  <c r="F154" i="49"/>
  <c r="E154" i="49"/>
  <c r="O153" i="49"/>
  <c r="N153" i="49"/>
  <c r="L153" i="49"/>
  <c r="K153" i="49"/>
  <c r="H153" i="49"/>
  <c r="I153" i="49" s="1"/>
  <c r="F153" i="49"/>
  <c r="E153" i="49"/>
  <c r="O152" i="49"/>
  <c r="O172" i="49" s="1"/>
  <c r="N152" i="49"/>
  <c r="N172" i="49" s="1"/>
  <c r="K152" i="49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K144" i="49"/>
  <c r="L144" i="49" s="1"/>
  <c r="H144" i="49"/>
  <c r="I144" i="49" s="1"/>
  <c r="E144" i="49"/>
  <c r="F144" i="49" s="1"/>
  <c r="O143" i="49"/>
  <c r="N143" i="49"/>
  <c r="K143" i="49"/>
  <c r="L143" i="49" s="1"/>
  <c r="H143" i="49"/>
  <c r="I143" i="49" s="1"/>
  <c r="E143" i="49"/>
  <c r="F143" i="49" s="1"/>
  <c r="O142" i="49"/>
  <c r="N142" i="49"/>
  <c r="K142" i="49"/>
  <c r="L142" i="49" s="1"/>
  <c r="H142" i="49"/>
  <c r="I142" i="49" s="1"/>
  <c r="E142" i="49"/>
  <c r="F142" i="49" s="1"/>
  <c r="O141" i="49"/>
  <c r="N141" i="49"/>
  <c r="K141" i="49"/>
  <c r="L141" i="49" s="1"/>
  <c r="I141" i="49"/>
  <c r="H141" i="49"/>
  <c r="E141" i="49"/>
  <c r="F141" i="49" s="1"/>
  <c r="O140" i="49"/>
  <c r="N140" i="49"/>
  <c r="L140" i="49"/>
  <c r="K140" i="49"/>
  <c r="H140" i="49"/>
  <c r="I140" i="49" s="1"/>
  <c r="E140" i="49"/>
  <c r="F140" i="49" s="1"/>
  <c r="O139" i="49"/>
  <c r="N139" i="49"/>
  <c r="L139" i="49"/>
  <c r="K139" i="49"/>
  <c r="H139" i="49"/>
  <c r="I139" i="49" s="1"/>
  <c r="E139" i="49"/>
  <c r="F139" i="49" s="1"/>
  <c r="O138" i="49"/>
  <c r="N138" i="49"/>
  <c r="L138" i="49"/>
  <c r="K138" i="49"/>
  <c r="H138" i="49"/>
  <c r="I138" i="49" s="1"/>
  <c r="E138" i="49"/>
  <c r="F138" i="49" s="1"/>
  <c r="O137" i="49"/>
  <c r="N137" i="49"/>
  <c r="L137" i="49"/>
  <c r="K137" i="49"/>
  <c r="I137" i="49"/>
  <c r="H137" i="49"/>
  <c r="E137" i="49"/>
  <c r="F137" i="49" s="1"/>
  <c r="O136" i="49"/>
  <c r="N136" i="49"/>
  <c r="K136" i="49"/>
  <c r="L136" i="49" s="1"/>
  <c r="H136" i="49"/>
  <c r="I136" i="49" s="1"/>
  <c r="E136" i="49"/>
  <c r="F136" i="49" s="1"/>
  <c r="O135" i="49"/>
  <c r="N135" i="49"/>
  <c r="K135" i="49"/>
  <c r="L135" i="49" s="1"/>
  <c r="H135" i="49"/>
  <c r="I135" i="49" s="1"/>
  <c r="E135" i="49"/>
  <c r="F135" i="49" s="1"/>
  <c r="O134" i="49"/>
  <c r="N134" i="49"/>
  <c r="K134" i="49"/>
  <c r="L134" i="49" s="1"/>
  <c r="H134" i="49"/>
  <c r="I134" i="49" s="1"/>
  <c r="E134" i="49"/>
  <c r="F134" i="49" s="1"/>
  <c r="O133" i="49"/>
  <c r="N133" i="49"/>
  <c r="K133" i="49"/>
  <c r="L133" i="49" s="1"/>
  <c r="I133" i="49"/>
  <c r="H133" i="49"/>
  <c r="E133" i="49"/>
  <c r="F133" i="49" s="1"/>
  <c r="O132" i="49"/>
  <c r="N132" i="49"/>
  <c r="L132" i="49"/>
  <c r="K132" i="49"/>
  <c r="H132" i="49"/>
  <c r="I132" i="49" s="1"/>
  <c r="E132" i="49"/>
  <c r="F132" i="49" s="1"/>
  <c r="O131" i="49"/>
  <c r="N131" i="49"/>
  <c r="L131" i="49"/>
  <c r="K131" i="49"/>
  <c r="H131" i="49"/>
  <c r="I131" i="49" s="1"/>
  <c r="E131" i="49"/>
  <c r="F131" i="49" s="1"/>
  <c r="O130" i="49"/>
  <c r="N130" i="49"/>
  <c r="L130" i="49"/>
  <c r="K130" i="49"/>
  <c r="H130" i="49"/>
  <c r="I130" i="49" s="1"/>
  <c r="E130" i="49"/>
  <c r="F130" i="49" s="1"/>
  <c r="O129" i="49"/>
  <c r="N129" i="49"/>
  <c r="L129" i="49"/>
  <c r="K129" i="49"/>
  <c r="I129" i="49"/>
  <c r="H129" i="49"/>
  <c r="E129" i="49"/>
  <c r="F129" i="49" s="1"/>
  <c r="O128" i="49"/>
  <c r="N128" i="49"/>
  <c r="K128" i="49"/>
  <c r="L128" i="49" s="1"/>
  <c r="H128" i="49"/>
  <c r="I128" i="49" s="1"/>
  <c r="E128" i="49"/>
  <c r="F128" i="49" s="1"/>
  <c r="O127" i="49"/>
  <c r="N127" i="49"/>
  <c r="K127" i="49"/>
  <c r="L127" i="49" s="1"/>
  <c r="H127" i="49"/>
  <c r="I127" i="49" s="1"/>
  <c r="E127" i="49"/>
  <c r="F127" i="49" s="1"/>
  <c r="O126" i="49"/>
  <c r="N126" i="49"/>
  <c r="K126" i="49"/>
  <c r="L126" i="49" s="1"/>
  <c r="H126" i="49"/>
  <c r="I126" i="49" s="1"/>
  <c r="E126" i="49"/>
  <c r="F126" i="49" s="1"/>
  <c r="O125" i="49"/>
  <c r="O145" i="49" s="1"/>
  <c r="N125" i="49"/>
  <c r="N145" i="49" s="1"/>
  <c r="K125" i="49"/>
  <c r="K145" i="49" s="1"/>
  <c r="I125" i="49"/>
  <c r="H125" i="49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H117" i="49"/>
  <c r="I117" i="49" s="1"/>
  <c r="E117" i="49"/>
  <c r="F117" i="49" s="1"/>
  <c r="O116" i="49"/>
  <c r="N116" i="49"/>
  <c r="L116" i="49"/>
  <c r="K116" i="49"/>
  <c r="H116" i="49"/>
  <c r="I116" i="49" s="1"/>
  <c r="E116" i="49"/>
  <c r="F116" i="49" s="1"/>
  <c r="O115" i="49"/>
  <c r="N115" i="49"/>
  <c r="L115" i="49"/>
  <c r="K115" i="49"/>
  <c r="H115" i="49"/>
  <c r="I115" i="49" s="1"/>
  <c r="E115" i="49"/>
  <c r="F115" i="49" s="1"/>
  <c r="O114" i="49"/>
  <c r="N114" i="49"/>
  <c r="L114" i="49"/>
  <c r="K114" i="49"/>
  <c r="I114" i="49"/>
  <c r="H114" i="49"/>
  <c r="E114" i="49"/>
  <c r="F114" i="49" s="1"/>
  <c r="O113" i="49"/>
  <c r="N113" i="49"/>
  <c r="K113" i="49"/>
  <c r="L113" i="49" s="1"/>
  <c r="H113" i="49"/>
  <c r="I113" i="49" s="1"/>
  <c r="E113" i="49"/>
  <c r="F113" i="49" s="1"/>
  <c r="O112" i="49"/>
  <c r="N112" i="49"/>
  <c r="K112" i="49"/>
  <c r="L112" i="49" s="1"/>
  <c r="H112" i="49"/>
  <c r="I112" i="49" s="1"/>
  <c r="E112" i="49"/>
  <c r="F112" i="49" s="1"/>
  <c r="O111" i="49"/>
  <c r="N111" i="49"/>
  <c r="K111" i="49"/>
  <c r="L111" i="49" s="1"/>
  <c r="H111" i="49"/>
  <c r="I111" i="49" s="1"/>
  <c r="E111" i="49"/>
  <c r="F111" i="49" s="1"/>
  <c r="O110" i="49"/>
  <c r="N110" i="49"/>
  <c r="K110" i="49"/>
  <c r="L110" i="49" s="1"/>
  <c r="I110" i="49"/>
  <c r="H110" i="49"/>
  <c r="E110" i="49"/>
  <c r="F110" i="49" s="1"/>
  <c r="O109" i="49"/>
  <c r="N109" i="49"/>
  <c r="L109" i="49"/>
  <c r="K109" i="49"/>
  <c r="H109" i="49"/>
  <c r="I109" i="49" s="1"/>
  <c r="E109" i="49"/>
  <c r="F109" i="49" s="1"/>
  <c r="O108" i="49"/>
  <c r="N108" i="49"/>
  <c r="L108" i="49"/>
  <c r="K108" i="49"/>
  <c r="H108" i="49"/>
  <c r="I108" i="49" s="1"/>
  <c r="E108" i="49"/>
  <c r="F108" i="49" s="1"/>
  <c r="O107" i="49"/>
  <c r="N107" i="49"/>
  <c r="L107" i="49"/>
  <c r="K107" i="49"/>
  <c r="H107" i="49"/>
  <c r="I107" i="49" s="1"/>
  <c r="E107" i="49"/>
  <c r="F107" i="49" s="1"/>
  <c r="O106" i="49"/>
  <c r="N106" i="49"/>
  <c r="L106" i="49"/>
  <c r="K106" i="49"/>
  <c r="I106" i="49"/>
  <c r="H106" i="49"/>
  <c r="E106" i="49"/>
  <c r="F106" i="49" s="1"/>
  <c r="O105" i="49"/>
  <c r="N105" i="49"/>
  <c r="K105" i="49"/>
  <c r="L105" i="49" s="1"/>
  <c r="H105" i="49"/>
  <c r="I105" i="49" s="1"/>
  <c r="E105" i="49"/>
  <c r="F105" i="49" s="1"/>
  <c r="O104" i="49"/>
  <c r="N104" i="49"/>
  <c r="K104" i="49"/>
  <c r="L104" i="49" s="1"/>
  <c r="H104" i="49"/>
  <c r="I104" i="49" s="1"/>
  <c r="E104" i="49"/>
  <c r="F104" i="49" s="1"/>
  <c r="O103" i="49"/>
  <c r="N103" i="49"/>
  <c r="K103" i="49"/>
  <c r="L103" i="49" s="1"/>
  <c r="H103" i="49"/>
  <c r="I103" i="49" s="1"/>
  <c r="E103" i="49"/>
  <c r="F103" i="49" s="1"/>
  <c r="O102" i="49"/>
  <c r="N102" i="49"/>
  <c r="K102" i="49"/>
  <c r="L102" i="49" s="1"/>
  <c r="I102" i="49"/>
  <c r="H102" i="49"/>
  <c r="E102" i="49"/>
  <c r="F102" i="49" s="1"/>
  <c r="O101" i="49"/>
  <c r="N101" i="49"/>
  <c r="L101" i="49"/>
  <c r="K101" i="49"/>
  <c r="H101" i="49"/>
  <c r="I101" i="49" s="1"/>
  <c r="E101" i="49"/>
  <c r="F101" i="49" s="1"/>
  <c r="O100" i="49"/>
  <c r="N100" i="49"/>
  <c r="L100" i="49"/>
  <c r="K100" i="49"/>
  <c r="H100" i="49"/>
  <c r="I100" i="49" s="1"/>
  <c r="E100" i="49"/>
  <c r="F100" i="49" s="1"/>
  <c r="O99" i="49"/>
  <c r="N99" i="49"/>
  <c r="L99" i="49"/>
  <c r="K99" i="49"/>
  <c r="H99" i="49"/>
  <c r="I99" i="49" s="1"/>
  <c r="E99" i="49"/>
  <c r="F99" i="49" s="1"/>
  <c r="O98" i="49"/>
  <c r="O118" i="49" s="1"/>
  <c r="N98" i="49"/>
  <c r="N118" i="49" s="1"/>
  <c r="L98" i="49"/>
  <c r="K98" i="49"/>
  <c r="I98" i="49"/>
  <c r="H98" i="49"/>
  <c r="E98" i="49"/>
  <c r="E118" i="49" s="1"/>
  <c r="M96" i="49"/>
  <c r="J96" i="49"/>
  <c r="G96" i="49"/>
  <c r="D96" i="49"/>
  <c r="B96" i="49"/>
  <c r="M95" i="49"/>
  <c r="G95" i="49"/>
  <c r="E91" i="49"/>
  <c r="B91" i="49"/>
  <c r="O90" i="49"/>
  <c r="N90" i="49"/>
  <c r="K90" i="49"/>
  <c r="L90" i="49" s="1"/>
  <c r="H90" i="49"/>
  <c r="I90" i="49" s="1"/>
  <c r="F90" i="49"/>
  <c r="E90" i="49"/>
  <c r="O89" i="49"/>
  <c r="N89" i="49"/>
  <c r="L89" i="49"/>
  <c r="K89" i="49"/>
  <c r="H89" i="49"/>
  <c r="I89" i="49" s="1"/>
  <c r="I22" i="49" s="1"/>
  <c r="F89" i="49"/>
  <c r="F22" i="49" s="1"/>
  <c r="E89" i="49"/>
  <c r="O88" i="49"/>
  <c r="N88" i="49"/>
  <c r="K88" i="49"/>
  <c r="L88" i="49" s="1"/>
  <c r="H88" i="49"/>
  <c r="I88" i="49" s="1"/>
  <c r="F88" i="49"/>
  <c r="E88" i="49"/>
  <c r="O87" i="49"/>
  <c r="N87" i="49"/>
  <c r="L87" i="49"/>
  <c r="K87" i="49"/>
  <c r="H87" i="49"/>
  <c r="I87" i="49" s="1"/>
  <c r="F87" i="49"/>
  <c r="E87" i="49"/>
  <c r="O86" i="49"/>
  <c r="N86" i="49"/>
  <c r="K86" i="49"/>
  <c r="L86" i="49" s="1"/>
  <c r="H86" i="49"/>
  <c r="I86" i="49" s="1"/>
  <c r="F86" i="49"/>
  <c r="E86" i="49"/>
  <c r="O85" i="49"/>
  <c r="N85" i="49"/>
  <c r="L85" i="49"/>
  <c r="K85" i="49"/>
  <c r="H85" i="49"/>
  <c r="I85" i="49" s="1"/>
  <c r="F85" i="49"/>
  <c r="E85" i="49"/>
  <c r="O84" i="49"/>
  <c r="N84" i="49"/>
  <c r="K84" i="49"/>
  <c r="L84" i="49" s="1"/>
  <c r="H84" i="49"/>
  <c r="I84" i="49" s="1"/>
  <c r="F84" i="49"/>
  <c r="E84" i="49"/>
  <c r="O83" i="49"/>
  <c r="N83" i="49"/>
  <c r="L83" i="49"/>
  <c r="K83" i="49"/>
  <c r="H83" i="49"/>
  <c r="I83" i="49" s="1"/>
  <c r="I20" i="49" s="1"/>
  <c r="F83" i="49"/>
  <c r="F20" i="49" s="1"/>
  <c r="E83" i="49"/>
  <c r="O82" i="49"/>
  <c r="N82" i="49"/>
  <c r="K82" i="49"/>
  <c r="L82" i="49" s="1"/>
  <c r="H82" i="49"/>
  <c r="I82" i="49" s="1"/>
  <c r="F82" i="49"/>
  <c r="E82" i="49"/>
  <c r="O81" i="49"/>
  <c r="N81" i="49"/>
  <c r="L81" i="49"/>
  <c r="K81" i="49"/>
  <c r="H81" i="49"/>
  <c r="I81" i="49" s="1"/>
  <c r="F81" i="49"/>
  <c r="E81" i="49"/>
  <c r="O80" i="49"/>
  <c r="N80" i="49"/>
  <c r="K80" i="49"/>
  <c r="L80" i="49" s="1"/>
  <c r="H80" i="49"/>
  <c r="I80" i="49" s="1"/>
  <c r="F80" i="49"/>
  <c r="E80" i="49"/>
  <c r="O79" i="49"/>
  <c r="N79" i="49"/>
  <c r="L79" i="49"/>
  <c r="K79" i="49"/>
  <c r="H79" i="49"/>
  <c r="I79" i="49" s="1"/>
  <c r="F79" i="49"/>
  <c r="E79" i="49"/>
  <c r="O78" i="49"/>
  <c r="N78" i="49"/>
  <c r="K78" i="49"/>
  <c r="L78" i="49" s="1"/>
  <c r="H78" i="49"/>
  <c r="I78" i="49" s="1"/>
  <c r="F78" i="49"/>
  <c r="E78" i="49"/>
  <c r="O77" i="49"/>
  <c r="N77" i="49"/>
  <c r="L77" i="49"/>
  <c r="K77" i="49"/>
  <c r="H77" i="49"/>
  <c r="I77" i="49" s="1"/>
  <c r="F77" i="49"/>
  <c r="E77" i="49"/>
  <c r="O76" i="49"/>
  <c r="N76" i="49"/>
  <c r="K76" i="49"/>
  <c r="L76" i="49" s="1"/>
  <c r="H76" i="49"/>
  <c r="I76" i="49" s="1"/>
  <c r="F76" i="49"/>
  <c r="E76" i="49"/>
  <c r="O75" i="49"/>
  <c r="N75" i="49"/>
  <c r="L75" i="49"/>
  <c r="K75" i="49"/>
  <c r="H75" i="49"/>
  <c r="I75" i="49" s="1"/>
  <c r="F75" i="49"/>
  <c r="E75" i="49"/>
  <c r="O74" i="49"/>
  <c r="N74" i="49"/>
  <c r="K74" i="49"/>
  <c r="L74" i="49" s="1"/>
  <c r="H74" i="49"/>
  <c r="I74" i="49" s="1"/>
  <c r="F74" i="49"/>
  <c r="E74" i="49"/>
  <c r="O73" i="49"/>
  <c r="N73" i="49"/>
  <c r="L73" i="49"/>
  <c r="K73" i="49"/>
  <c r="H73" i="49"/>
  <c r="I73" i="49" s="1"/>
  <c r="F73" i="49"/>
  <c r="E73" i="49"/>
  <c r="O72" i="49"/>
  <c r="N72" i="49"/>
  <c r="K72" i="49"/>
  <c r="L72" i="49" s="1"/>
  <c r="L18" i="49" s="1"/>
  <c r="H72" i="49"/>
  <c r="I72" i="49" s="1"/>
  <c r="I18" i="49" s="1"/>
  <c r="F72" i="49"/>
  <c r="F18" i="49" s="1"/>
  <c r="E72" i="49"/>
  <c r="O71" i="49"/>
  <c r="O91" i="49" s="1"/>
  <c r="N71" i="49"/>
  <c r="N91" i="49" s="1"/>
  <c r="L71" i="49"/>
  <c r="K71" i="49"/>
  <c r="H71" i="49"/>
  <c r="H91" i="49" s="1"/>
  <c r="F71" i="49"/>
  <c r="F91" i="49" s="1"/>
  <c r="E71" i="49"/>
  <c r="M69" i="49"/>
  <c r="J69" i="49"/>
  <c r="G69" i="49"/>
  <c r="D69" i="49"/>
  <c r="B69" i="49"/>
  <c r="M68" i="49"/>
  <c r="G68" i="49"/>
  <c r="B64" i="49"/>
  <c r="O63" i="49"/>
  <c r="N63" i="49"/>
  <c r="K63" i="49"/>
  <c r="L63" i="49" s="1"/>
  <c r="L23" i="49" s="1"/>
  <c r="H63" i="49"/>
  <c r="I63" i="49" s="1"/>
  <c r="I23" i="49" s="1"/>
  <c r="F63" i="49"/>
  <c r="E63" i="49"/>
  <c r="O62" i="49"/>
  <c r="N62" i="49"/>
  <c r="L62" i="49"/>
  <c r="K62" i="49"/>
  <c r="H62" i="49"/>
  <c r="I62" i="49" s="1"/>
  <c r="F62" i="49"/>
  <c r="E62" i="49"/>
  <c r="O61" i="49"/>
  <c r="N61" i="49"/>
  <c r="K61" i="49"/>
  <c r="L61" i="49" s="1"/>
  <c r="H61" i="49"/>
  <c r="I61" i="49" s="1"/>
  <c r="F61" i="49"/>
  <c r="E61" i="49"/>
  <c r="O60" i="49"/>
  <c r="N60" i="49"/>
  <c r="L60" i="49"/>
  <c r="K60" i="49"/>
  <c r="H60" i="49"/>
  <c r="I60" i="49" s="1"/>
  <c r="F60" i="49"/>
  <c r="E60" i="49"/>
  <c r="O59" i="49"/>
  <c r="N59" i="49"/>
  <c r="K59" i="49"/>
  <c r="L59" i="49" s="1"/>
  <c r="H59" i="49"/>
  <c r="I59" i="49" s="1"/>
  <c r="F59" i="49"/>
  <c r="E59" i="49"/>
  <c r="O58" i="49"/>
  <c r="N58" i="49"/>
  <c r="L58" i="49"/>
  <c r="K58" i="49"/>
  <c r="H58" i="49"/>
  <c r="I58" i="49" s="1"/>
  <c r="F58" i="49"/>
  <c r="E58" i="49"/>
  <c r="O57" i="49"/>
  <c r="N57" i="49"/>
  <c r="K57" i="49"/>
  <c r="L57" i="49" s="1"/>
  <c r="H57" i="49"/>
  <c r="I57" i="49" s="1"/>
  <c r="F57" i="49"/>
  <c r="E57" i="49"/>
  <c r="O56" i="49"/>
  <c r="N56" i="49"/>
  <c r="L56" i="49"/>
  <c r="K56" i="49"/>
  <c r="H56" i="49"/>
  <c r="I56" i="49" s="1"/>
  <c r="I17" i="49" s="1"/>
  <c r="F56" i="49"/>
  <c r="E56" i="49"/>
  <c r="O55" i="49"/>
  <c r="N55" i="49"/>
  <c r="K55" i="49"/>
  <c r="L55" i="49" s="1"/>
  <c r="H55" i="49"/>
  <c r="I55" i="49" s="1"/>
  <c r="F55" i="49"/>
  <c r="E55" i="49"/>
  <c r="O54" i="49"/>
  <c r="N54" i="49"/>
  <c r="L54" i="49"/>
  <c r="K54" i="49"/>
  <c r="H54" i="49"/>
  <c r="I54" i="49" s="1"/>
  <c r="F54" i="49"/>
  <c r="E54" i="49"/>
  <c r="O53" i="49"/>
  <c r="N53" i="49"/>
  <c r="K53" i="49"/>
  <c r="L53" i="49" s="1"/>
  <c r="H53" i="49"/>
  <c r="I53" i="49" s="1"/>
  <c r="F53" i="49"/>
  <c r="E53" i="49"/>
  <c r="O52" i="49"/>
  <c r="N52" i="49"/>
  <c r="L52" i="49"/>
  <c r="K52" i="49"/>
  <c r="H52" i="49"/>
  <c r="I52" i="49" s="1"/>
  <c r="F52" i="49"/>
  <c r="E52" i="49"/>
  <c r="O51" i="49"/>
  <c r="N51" i="49"/>
  <c r="K51" i="49"/>
  <c r="L51" i="49" s="1"/>
  <c r="H51" i="49"/>
  <c r="I51" i="49" s="1"/>
  <c r="F51" i="49"/>
  <c r="E51" i="49"/>
  <c r="O50" i="49"/>
  <c r="N50" i="49"/>
  <c r="L50" i="49"/>
  <c r="K50" i="49"/>
  <c r="H50" i="49"/>
  <c r="I50" i="49" s="1"/>
  <c r="F50" i="49"/>
  <c r="E50" i="49"/>
  <c r="O49" i="49"/>
  <c r="N49" i="49"/>
  <c r="K49" i="49"/>
  <c r="L49" i="49" s="1"/>
  <c r="H49" i="49"/>
  <c r="I49" i="49" s="1"/>
  <c r="F49" i="49"/>
  <c r="E49" i="49"/>
  <c r="O48" i="49"/>
  <c r="N48" i="49"/>
  <c r="L48" i="49"/>
  <c r="K48" i="49"/>
  <c r="H48" i="49"/>
  <c r="I48" i="49" s="1"/>
  <c r="F48" i="49"/>
  <c r="E48" i="49"/>
  <c r="O47" i="49"/>
  <c r="N47" i="49"/>
  <c r="K47" i="49"/>
  <c r="L47" i="49" s="1"/>
  <c r="H47" i="49"/>
  <c r="I47" i="49" s="1"/>
  <c r="F47" i="49"/>
  <c r="E47" i="49"/>
  <c r="O46" i="49"/>
  <c r="N46" i="49"/>
  <c r="L46" i="49"/>
  <c r="K46" i="49"/>
  <c r="H46" i="49"/>
  <c r="I46" i="49" s="1"/>
  <c r="F46" i="49"/>
  <c r="E46" i="49"/>
  <c r="O45" i="49"/>
  <c r="N45" i="49"/>
  <c r="K45" i="49"/>
  <c r="L45" i="49" s="1"/>
  <c r="H45" i="49"/>
  <c r="I45" i="49" s="1"/>
  <c r="F45" i="49"/>
  <c r="E45" i="49"/>
  <c r="O44" i="49"/>
  <c r="O64" i="49" s="1"/>
  <c r="N44" i="49"/>
  <c r="N64" i="49" s="1"/>
  <c r="L44" i="49"/>
  <c r="K44" i="49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K23" i="49"/>
  <c r="J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H22" i="49"/>
  <c r="G22" i="49"/>
  <c r="E22" i="49"/>
  <c r="D22" i="49"/>
  <c r="C22" i="49"/>
  <c r="B22" i="49"/>
  <c r="O21" i="49"/>
  <c r="N21" i="49"/>
  <c r="M21" i="49"/>
  <c r="K21" i="49"/>
  <c r="J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H20" i="49"/>
  <c r="G20" i="49"/>
  <c r="E20" i="49"/>
  <c r="D20" i="49"/>
  <c r="C20" i="49"/>
  <c r="B20" i="49"/>
  <c r="O19" i="49"/>
  <c r="N19" i="49"/>
  <c r="M19" i="49"/>
  <c r="L19" i="49"/>
  <c r="K19" i="49"/>
  <c r="J19" i="49"/>
  <c r="H19" i="49"/>
  <c r="G19" i="49"/>
  <c r="F19" i="49"/>
  <c r="E19" i="49"/>
  <c r="D19" i="49"/>
  <c r="C19" i="49"/>
  <c r="B19" i="49"/>
  <c r="O18" i="49"/>
  <c r="N18" i="49"/>
  <c r="M18" i="49"/>
  <c r="K18" i="49"/>
  <c r="J18" i="49"/>
  <c r="H18" i="49"/>
  <c r="G18" i="49"/>
  <c r="E18" i="49"/>
  <c r="D18" i="49"/>
  <c r="C18" i="49"/>
  <c r="B18" i="49"/>
  <c r="O17" i="49"/>
  <c r="N17" i="49"/>
  <c r="M17" i="49"/>
  <c r="L17" i="49"/>
  <c r="K17" i="49"/>
  <c r="J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O195" i="48"/>
  <c r="N195" i="48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K192" i="48"/>
  <c r="L192" i="48" s="1"/>
  <c r="H192" i="48"/>
  <c r="I192" i="48" s="1"/>
  <c r="F192" i="48"/>
  <c r="E192" i="48"/>
  <c r="N191" i="48"/>
  <c r="O191" i="48" s="1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K188" i="48"/>
  <c r="L188" i="48" s="1"/>
  <c r="H188" i="48"/>
  <c r="I188" i="48" s="1"/>
  <c r="F188" i="48"/>
  <c r="E188" i="48"/>
  <c r="N187" i="48"/>
  <c r="O187" i="48" s="1"/>
  <c r="K187" i="48"/>
  <c r="L187" i="48" s="1"/>
  <c r="H187" i="48"/>
  <c r="I187" i="48" s="1"/>
  <c r="F187" i="48"/>
  <c r="E187" i="48"/>
  <c r="N186" i="48"/>
  <c r="O186" i="48" s="1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N181" i="48"/>
  <c r="O181" i="48" s="1"/>
  <c r="K181" i="48"/>
  <c r="L181" i="48" s="1"/>
  <c r="H181" i="48"/>
  <c r="I181" i="48" s="1"/>
  <c r="F181" i="48"/>
  <c r="E181" i="48"/>
  <c r="N180" i="48"/>
  <c r="O180" i="48" s="1"/>
  <c r="K180" i="48"/>
  <c r="L180" i="48" s="1"/>
  <c r="H180" i="48"/>
  <c r="I180" i="48" s="1"/>
  <c r="F180" i="48"/>
  <c r="E180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N166" i="48"/>
  <c r="O166" i="48" s="1"/>
  <c r="K166" i="48"/>
  <c r="L166" i="48" s="1"/>
  <c r="H166" i="48"/>
  <c r="I166" i="48" s="1"/>
  <c r="F166" i="48"/>
  <c r="E166" i="48"/>
  <c r="N165" i="48"/>
  <c r="O165" i="48" s="1"/>
  <c r="K165" i="48"/>
  <c r="L165" i="48" s="1"/>
  <c r="H165" i="48"/>
  <c r="I165" i="48" s="1"/>
  <c r="F165" i="48"/>
  <c r="E165" i="48"/>
  <c r="N164" i="48"/>
  <c r="O164" i="48" s="1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N21" i="48" s="1"/>
  <c r="K161" i="48"/>
  <c r="L161" i="48" s="1"/>
  <c r="L21" i="48" s="1"/>
  <c r="H161" i="48"/>
  <c r="I161" i="48" s="1"/>
  <c r="I2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L19" i="48" s="1"/>
  <c r="H156" i="48"/>
  <c r="I156" i="48" s="1"/>
  <c r="I19" i="48" s="1"/>
  <c r="F156" i="48"/>
  <c r="E156" i="48"/>
  <c r="O155" i="48"/>
  <c r="O20" i="48" s="1"/>
  <c r="N155" i="48"/>
  <c r="L155" i="48"/>
  <c r="K155" i="48"/>
  <c r="H155" i="48"/>
  <c r="I155" i="48" s="1"/>
  <c r="I20" i="48" s="1"/>
  <c r="F155" i="48"/>
  <c r="E155" i="48"/>
  <c r="N154" i="48"/>
  <c r="N22" i="48" s="1"/>
  <c r="K154" i="48"/>
  <c r="L154" i="48" s="1"/>
  <c r="L22" i="48" s="1"/>
  <c r="H154" i="48"/>
  <c r="I154" i="48" s="1"/>
  <c r="I22" i="48" s="1"/>
  <c r="F154" i="48"/>
  <c r="E154" i="48"/>
  <c r="O153" i="48"/>
  <c r="N153" i="48"/>
  <c r="K153" i="48"/>
  <c r="L153" i="48" s="1"/>
  <c r="H153" i="48"/>
  <c r="I153" i="48" s="1"/>
  <c r="F153" i="48"/>
  <c r="E153" i="48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L144" i="48"/>
  <c r="K144" i="48"/>
  <c r="H144" i="48"/>
  <c r="I144" i="48" s="1"/>
  <c r="F144" i="48"/>
  <c r="E144" i="48"/>
  <c r="O143" i="48"/>
  <c r="N143" i="48"/>
  <c r="K143" i="48"/>
  <c r="L143" i="48" s="1"/>
  <c r="H143" i="48"/>
  <c r="I143" i="48" s="1"/>
  <c r="F143" i="48"/>
  <c r="E143" i="48"/>
  <c r="N142" i="48"/>
  <c r="O142" i="48" s="1"/>
  <c r="K142" i="48"/>
  <c r="L142" i="48" s="1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N140" i="48"/>
  <c r="O140" i="48" s="1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N135" i="48"/>
  <c r="O135" i="48" s="1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N133" i="48"/>
  <c r="O133" i="48" s="1"/>
  <c r="K133" i="48"/>
  <c r="L133" i="48" s="1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N126" i="48"/>
  <c r="O126" i="48" s="1"/>
  <c r="K126" i="48"/>
  <c r="L126" i="48" s="1"/>
  <c r="H126" i="48"/>
  <c r="I126" i="48" s="1"/>
  <c r="F126" i="48"/>
  <c r="E126" i="48"/>
  <c r="O125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N115" i="48"/>
  <c r="O115" i="48" s="1"/>
  <c r="K115" i="48"/>
  <c r="L115" i="48" s="1"/>
  <c r="H115" i="48"/>
  <c r="I115" i="48" s="1"/>
  <c r="F115" i="48"/>
  <c r="E115" i="48"/>
  <c r="O114" i="48"/>
  <c r="N114" i="48"/>
  <c r="K114" i="48"/>
  <c r="L114" i="48" s="1"/>
  <c r="H114" i="48"/>
  <c r="I114" i="48" s="1"/>
  <c r="F114" i="48"/>
  <c r="E114" i="48"/>
  <c r="N113" i="48"/>
  <c r="O113" i="48" s="1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N99" i="48"/>
  <c r="O99" i="48" s="1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F90" i="48"/>
  <c r="E90" i="48"/>
  <c r="N89" i="48"/>
  <c r="O89" i="48" s="1"/>
  <c r="K89" i="48"/>
  <c r="L89" i="48" s="1"/>
  <c r="H89" i="48"/>
  <c r="I89" i="48" s="1"/>
  <c r="F89" i="48"/>
  <c r="E89" i="48"/>
  <c r="O88" i="48"/>
  <c r="N88" i="48"/>
  <c r="K88" i="48"/>
  <c r="L88" i="48" s="1"/>
  <c r="H88" i="48"/>
  <c r="I88" i="48" s="1"/>
  <c r="F88" i="48"/>
  <c r="E88" i="48"/>
  <c r="N87" i="48"/>
  <c r="O87" i="48" s="1"/>
  <c r="K87" i="48"/>
  <c r="L87" i="48" s="1"/>
  <c r="H87" i="48"/>
  <c r="I87" i="48" s="1"/>
  <c r="F87" i="48"/>
  <c r="E87" i="48"/>
  <c r="O86" i="48"/>
  <c r="N86" i="48"/>
  <c r="L86" i="48"/>
  <c r="K86" i="48"/>
  <c r="H86" i="48"/>
  <c r="I86" i="48" s="1"/>
  <c r="F86" i="48"/>
  <c r="E86" i="48"/>
  <c r="O85" i="48"/>
  <c r="N85" i="48"/>
  <c r="K85" i="48"/>
  <c r="L85" i="48" s="1"/>
  <c r="H85" i="48"/>
  <c r="I85" i="48" s="1"/>
  <c r="F85" i="48"/>
  <c r="E85" i="48"/>
  <c r="O84" i="48"/>
  <c r="N84" i="48"/>
  <c r="K84" i="48"/>
  <c r="L84" i="48" s="1"/>
  <c r="H84" i="48"/>
  <c r="I84" i="48" s="1"/>
  <c r="F84" i="48"/>
  <c r="E84" i="48"/>
  <c r="O83" i="48"/>
  <c r="N83" i="48"/>
  <c r="K83" i="48"/>
  <c r="L83" i="48" s="1"/>
  <c r="H83" i="48"/>
  <c r="I83" i="48" s="1"/>
  <c r="F83" i="48"/>
  <c r="E83" i="48"/>
  <c r="O82" i="48"/>
  <c r="N82" i="48"/>
  <c r="L82" i="48"/>
  <c r="K82" i="48"/>
  <c r="H82" i="48"/>
  <c r="I82" i="48" s="1"/>
  <c r="F82" i="48"/>
  <c r="E82" i="48"/>
  <c r="O81" i="48"/>
  <c r="N81" i="48"/>
  <c r="K81" i="48"/>
  <c r="L81" i="48" s="1"/>
  <c r="H81" i="48"/>
  <c r="I81" i="48" s="1"/>
  <c r="F81" i="48"/>
  <c r="E81" i="48"/>
  <c r="N80" i="48"/>
  <c r="O80" i="48" s="1"/>
  <c r="K80" i="48"/>
  <c r="L80" i="48" s="1"/>
  <c r="H80" i="48"/>
  <c r="I80" i="48" s="1"/>
  <c r="F80" i="48"/>
  <c r="E80" i="48"/>
  <c r="O79" i="48"/>
  <c r="N79" i="48"/>
  <c r="K79" i="48"/>
  <c r="L79" i="48" s="1"/>
  <c r="H79" i="48"/>
  <c r="I79" i="48" s="1"/>
  <c r="F79" i="48"/>
  <c r="E79" i="48"/>
  <c r="N78" i="48"/>
  <c r="O78" i="48" s="1"/>
  <c r="L78" i="48"/>
  <c r="K78" i="48"/>
  <c r="H78" i="48"/>
  <c r="I78" i="48" s="1"/>
  <c r="F78" i="48"/>
  <c r="E78" i="48"/>
  <c r="O77" i="48"/>
  <c r="N77" i="48"/>
  <c r="K77" i="48"/>
  <c r="L77" i="48" s="1"/>
  <c r="H77" i="48"/>
  <c r="I77" i="48" s="1"/>
  <c r="F77" i="48"/>
  <c r="E77" i="48"/>
  <c r="O76" i="48"/>
  <c r="N76" i="48"/>
  <c r="K76" i="48"/>
  <c r="L76" i="48" s="1"/>
  <c r="H76" i="48"/>
  <c r="I76" i="48" s="1"/>
  <c r="F76" i="48"/>
  <c r="E76" i="48"/>
  <c r="O75" i="48"/>
  <c r="N75" i="48"/>
  <c r="K75" i="48"/>
  <c r="L75" i="48" s="1"/>
  <c r="H75" i="48"/>
  <c r="I75" i="48" s="1"/>
  <c r="F75" i="48"/>
  <c r="E75" i="48"/>
  <c r="O74" i="48"/>
  <c r="O18" i="48" s="1"/>
  <c r="N74" i="48"/>
  <c r="L74" i="48"/>
  <c r="K74" i="48"/>
  <c r="H74" i="48"/>
  <c r="I74" i="48" s="1"/>
  <c r="I18" i="48" s="1"/>
  <c r="F74" i="48"/>
  <c r="E74" i="48"/>
  <c r="N73" i="48"/>
  <c r="O73" i="48" s="1"/>
  <c r="K73" i="48"/>
  <c r="L73" i="48" s="1"/>
  <c r="H73" i="48"/>
  <c r="I73" i="48" s="1"/>
  <c r="F73" i="48"/>
  <c r="E73" i="48"/>
  <c r="O72" i="48"/>
  <c r="N72" i="48"/>
  <c r="L72" i="48"/>
  <c r="K72" i="48"/>
  <c r="H72" i="48"/>
  <c r="I72" i="48" s="1"/>
  <c r="F72" i="48"/>
  <c r="E72" i="48"/>
  <c r="O71" i="48"/>
  <c r="N71" i="48"/>
  <c r="K71" i="48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K63" i="48"/>
  <c r="L63" i="48" s="1"/>
  <c r="H63" i="48"/>
  <c r="I63" i="48" s="1"/>
  <c r="F63" i="48"/>
  <c r="E63" i="48"/>
  <c r="N62" i="48"/>
  <c r="O62" i="48" s="1"/>
  <c r="L62" i="48"/>
  <c r="K62" i="48"/>
  <c r="H62" i="48"/>
  <c r="I62" i="48" s="1"/>
  <c r="F62" i="48"/>
  <c r="E62" i="48"/>
  <c r="O61" i="48"/>
  <c r="N61" i="48"/>
  <c r="K61" i="48"/>
  <c r="L61" i="48" s="1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L58" i="48"/>
  <c r="K58" i="48"/>
  <c r="H58" i="48"/>
  <c r="I58" i="48" s="1"/>
  <c r="F58" i="48"/>
  <c r="E58" i="48"/>
  <c r="N57" i="48"/>
  <c r="O57" i="48" s="1"/>
  <c r="K57" i="48"/>
  <c r="L57" i="48" s="1"/>
  <c r="H57" i="48"/>
  <c r="I57" i="48" s="1"/>
  <c r="F57" i="48"/>
  <c r="E57" i="48"/>
  <c r="N56" i="48"/>
  <c r="O56" i="48" s="1"/>
  <c r="K56" i="48"/>
  <c r="L56" i="48" s="1"/>
  <c r="H56" i="48"/>
  <c r="I56" i="48" s="1"/>
  <c r="F56" i="48"/>
  <c r="E56" i="48"/>
  <c r="N55" i="48"/>
  <c r="O55" i="48" s="1"/>
  <c r="O23" i="48" s="1"/>
  <c r="K55" i="48"/>
  <c r="L55" i="48" s="1"/>
  <c r="L23" i="48" s="1"/>
  <c r="H55" i="48"/>
  <c r="I55" i="48" s="1"/>
  <c r="I23" i="48" s="1"/>
  <c r="F55" i="48"/>
  <c r="E55" i="48"/>
  <c r="N54" i="48"/>
  <c r="O54" i="48" s="1"/>
  <c r="L54" i="48"/>
  <c r="K54" i="48"/>
  <c r="H54" i="48"/>
  <c r="I54" i="48" s="1"/>
  <c r="F54" i="48"/>
  <c r="E54" i="48"/>
  <c r="O53" i="48"/>
  <c r="N53" i="48"/>
  <c r="K53" i="48"/>
  <c r="L53" i="48" s="1"/>
  <c r="H53" i="48"/>
  <c r="I53" i="48" s="1"/>
  <c r="E53" i="48"/>
  <c r="F53" i="48" s="1"/>
  <c r="N52" i="48"/>
  <c r="O52" i="48" s="1"/>
  <c r="O17" i="48" s="1"/>
  <c r="K52" i="48"/>
  <c r="L52" i="48" s="1"/>
  <c r="L17" i="48" s="1"/>
  <c r="H52" i="48"/>
  <c r="I52" i="48" s="1"/>
  <c r="I17" i="48" s="1"/>
  <c r="F52" i="48"/>
  <c r="E52" i="48"/>
  <c r="N51" i="48"/>
  <c r="O51" i="48" s="1"/>
  <c r="L51" i="48"/>
  <c r="K51" i="48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K45" i="48"/>
  <c r="L45" i="48" s="1"/>
  <c r="H45" i="48"/>
  <c r="I45" i="48" s="1"/>
  <c r="F45" i="48"/>
  <c r="E45" i="48"/>
  <c r="N44" i="48"/>
  <c r="N64" i="48" s="1"/>
  <c r="K44" i="48"/>
  <c r="L44" i="48" s="1"/>
  <c r="L64" i="48" s="1"/>
  <c r="H44" i="48"/>
  <c r="H64" i="48" s="1"/>
  <c r="F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M23" i="48"/>
  <c r="K23" i="48"/>
  <c r="J23" i="48"/>
  <c r="H23" i="48"/>
  <c r="G23" i="48"/>
  <c r="F23" i="48"/>
  <c r="E23" i="48"/>
  <c r="D23" i="48"/>
  <c r="C23" i="48"/>
  <c r="B23" i="48"/>
  <c r="M22" i="48"/>
  <c r="K22" i="48"/>
  <c r="J22" i="48"/>
  <c r="H22" i="48"/>
  <c r="G22" i="48"/>
  <c r="F22" i="48"/>
  <c r="E22" i="48"/>
  <c r="D22" i="48"/>
  <c r="C22" i="48"/>
  <c r="B22" i="48"/>
  <c r="M21" i="48"/>
  <c r="K21" i="48"/>
  <c r="J21" i="48"/>
  <c r="H21" i="48"/>
  <c r="G21" i="48"/>
  <c r="F21" i="48"/>
  <c r="E21" i="48"/>
  <c r="D21" i="48"/>
  <c r="C21" i="48"/>
  <c r="B21" i="48"/>
  <c r="N20" i="48"/>
  <c r="M20" i="48"/>
  <c r="L20" i="48"/>
  <c r="K20" i="48"/>
  <c r="J20" i="48"/>
  <c r="H20" i="48"/>
  <c r="G20" i="48"/>
  <c r="F20" i="48"/>
  <c r="E20" i="48"/>
  <c r="D20" i="48"/>
  <c r="C20" i="48"/>
  <c r="B20" i="48"/>
  <c r="O19" i="48"/>
  <c r="N19" i="48"/>
  <c r="M19" i="48"/>
  <c r="K19" i="48"/>
  <c r="J19" i="48"/>
  <c r="H19" i="48"/>
  <c r="G19" i="48"/>
  <c r="F19" i="48"/>
  <c r="E19" i="48"/>
  <c r="D19" i="48"/>
  <c r="C19" i="48"/>
  <c r="B19" i="48"/>
  <c r="N18" i="48"/>
  <c r="M18" i="48"/>
  <c r="L18" i="48"/>
  <c r="K18" i="48"/>
  <c r="J18" i="48"/>
  <c r="H18" i="48"/>
  <c r="G18" i="48"/>
  <c r="F18" i="48"/>
  <c r="E18" i="48"/>
  <c r="D18" i="48"/>
  <c r="C18" i="48"/>
  <c r="B18" i="48"/>
  <c r="N17" i="48"/>
  <c r="M17" i="48"/>
  <c r="K17" i="48"/>
  <c r="J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N195" i="47"/>
  <c r="O195" i="47" s="1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N189" i="47"/>
  <c r="O189" i="47" s="1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N187" i="47"/>
  <c r="O187" i="47" s="1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N185" i="47"/>
  <c r="O185" i="47" s="1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N183" i="47"/>
  <c r="O183" i="47" s="1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N181" i="47"/>
  <c r="O181" i="47" s="1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O22" i="47" s="1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N142" i="47"/>
  <c r="O142" i="47" s="1"/>
  <c r="O17" i="47" s="1"/>
  <c r="K142" i="47"/>
  <c r="L142" i="47" s="1"/>
  <c r="L17" i="47" s="1"/>
  <c r="H142" i="47"/>
  <c r="I142" i="47" s="1"/>
  <c r="I17" i="47" s="1"/>
  <c r="F142" i="47"/>
  <c r="E142" i="47"/>
  <c r="N141" i="47"/>
  <c r="O141" i="47" s="1"/>
  <c r="L141" i="47"/>
  <c r="K141" i="47"/>
  <c r="H141" i="47"/>
  <c r="I141" i="47" s="1"/>
  <c r="F141" i="47"/>
  <c r="E141" i="47"/>
  <c r="N140" i="47"/>
  <c r="O140" i="47" s="1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N136" i="47"/>
  <c r="O136" i="47" s="1"/>
  <c r="K136" i="47"/>
  <c r="L136" i="47" s="1"/>
  <c r="H136" i="47"/>
  <c r="I136" i="47" s="1"/>
  <c r="F136" i="47"/>
  <c r="E136" i="47"/>
  <c r="N135" i="47"/>
  <c r="O135" i="47" s="1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N133" i="47"/>
  <c r="O133" i="47" s="1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N131" i="47"/>
  <c r="O131" i="47" s="1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K128" i="47"/>
  <c r="L128" i="47" s="1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N126" i="47"/>
  <c r="O126" i="47" s="1"/>
  <c r="K126" i="47"/>
  <c r="L126" i="47" s="1"/>
  <c r="H126" i="47"/>
  <c r="I126" i="47" s="1"/>
  <c r="F126" i="47"/>
  <c r="E126" i="47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N115" i="47"/>
  <c r="O115" i="47" s="1"/>
  <c r="K115" i="47"/>
  <c r="L115" i="47" s="1"/>
  <c r="H115" i="47"/>
  <c r="I115" i="47" s="1"/>
  <c r="F115" i="47"/>
  <c r="E115" i="47"/>
  <c r="N114" i="47"/>
  <c r="O114" i="47" s="1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N107" i="47"/>
  <c r="O107" i="47" s="1"/>
  <c r="K107" i="47"/>
  <c r="L107" i="47" s="1"/>
  <c r="H107" i="47"/>
  <c r="I107" i="47" s="1"/>
  <c r="F107" i="47"/>
  <c r="E107" i="47"/>
  <c r="N106" i="47"/>
  <c r="O106" i="47" s="1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N103" i="47"/>
  <c r="O103" i="47" s="1"/>
  <c r="K103" i="47"/>
  <c r="L103" i="47" s="1"/>
  <c r="H103" i="47"/>
  <c r="I103" i="47" s="1"/>
  <c r="F103" i="47"/>
  <c r="E103" i="47"/>
  <c r="N102" i="47"/>
  <c r="O102" i="47" s="1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N99" i="47"/>
  <c r="O99" i="47" s="1"/>
  <c r="K99" i="47"/>
  <c r="L99" i="47" s="1"/>
  <c r="H99" i="47"/>
  <c r="I99" i="47" s="1"/>
  <c r="F99" i="47"/>
  <c r="E99" i="47"/>
  <c r="N98" i="47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O21" i="47" s="1"/>
  <c r="L87" i="47"/>
  <c r="K87" i="47"/>
  <c r="H87" i="47"/>
  <c r="I87" i="47" s="1"/>
  <c r="I21" i="47" s="1"/>
  <c r="F87" i="47"/>
  <c r="E87" i="47"/>
  <c r="N86" i="47"/>
  <c r="O86" i="47" s="1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N84" i="47"/>
  <c r="O84" i="47" s="1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N81" i="47"/>
  <c r="O81" i="47" s="1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N78" i="47"/>
  <c r="O78" i="47" s="1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N73" i="47"/>
  <c r="O73" i="47" s="1"/>
  <c r="O19" i="47" s="1"/>
  <c r="L73" i="47"/>
  <c r="K73" i="47"/>
  <c r="H73" i="47"/>
  <c r="I73" i="47" s="1"/>
  <c r="I19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N44" i="47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9" l="1"/>
  <c r="L179" i="49"/>
  <c r="L199" i="49" s="1"/>
  <c r="K172" i="49"/>
  <c r="L152" i="49"/>
  <c r="L172" i="49" s="1"/>
  <c r="L125" i="49"/>
  <c r="L145" i="49" s="1"/>
  <c r="L118" i="49"/>
  <c r="K118" i="49"/>
  <c r="K91" i="49"/>
  <c r="L91" i="49"/>
  <c r="K64" i="49"/>
  <c r="L64" i="49"/>
  <c r="I179" i="49"/>
  <c r="I199" i="49" s="1"/>
  <c r="I152" i="49"/>
  <c r="I172" i="49" s="1"/>
  <c r="I145" i="49"/>
  <c r="H145" i="49"/>
  <c r="I118" i="49"/>
  <c r="H118" i="49"/>
  <c r="I71" i="49"/>
  <c r="I91" i="49" s="1"/>
  <c r="G7" i="49" s="1"/>
  <c r="I44" i="49"/>
  <c r="I64" i="49" s="1"/>
  <c r="F125" i="49"/>
  <c r="F145" i="49" s="1"/>
  <c r="F98" i="49"/>
  <c r="F118" i="49" s="1"/>
  <c r="N199" i="48"/>
  <c r="O179" i="48"/>
  <c r="O199" i="48" s="1"/>
  <c r="O152" i="48"/>
  <c r="O154" i="48"/>
  <c r="O22" i="48" s="1"/>
  <c r="O161" i="48"/>
  <c r="O21" i="48" s="1"/>
  <c r="O145" i="48"/>
  <c r="N145" i="48"/>
  <c r="N118" i="48"/>
  <c r="O118" i="48"/>
  <c r="N91" i="48"/>
  <c r="O91" i="48"/>
  <c r="N23" i="48"/>
  <c r="N37" i="48" s="1"/>
  <c r="O44" i="48"/>
  <c r="O64" i="48" s="1"/>
  <c r="K37" i="49"/>
  <c r="E37" i="49"/>
  <c r="I37" i="49"/>
  <c r="H37" i="49"/>
  <c r="F37" i="49"/>
  <c r="N37" i="49"/>
  <c r="L37" i="49"/>
  <c r="O37" i="49"/>
  <c r="G9" i="49"/>
  <c r="G5" i="49"/>
  <c r="G3" i="49"/>
  <c r="K199" i="48"/>
  <c r="L179" i="48"/>
  <c r="L199" i="48" s="1"/>
  <c r="K172" i="48"/>
  <c r="L152" i="48"/>
  <c r="L172" i="48" s="1"/>
  <c r="K145" i="48"/>
  <c r="L125" i="48"/>
  <c r="L145" i="48" s="1"/>
  <c r="K118" i="48"/>
  <c r="L98" i="48"/>
  <c r="L118" i="48" s="1"/>
  <c r="K91" i="48"/>
  <c r="L71" i="48"/>
  <c r="L91" i="48" s="1"/>
  <c r="K64" i="48"/>
  <c r="I179" i="48"/>
  <c r="I199" i="48" s="1"/>
  <c r="I152" i="48"/>
  <c r="I172" i="48" s="1"/>
  <c r="I125" i="48"/>
  <c r="I145" i="48" s="1"/>
  <c r="I98" i="48"/>
  <c r="I118" i="48" s="1"/>
  <c r="I71" i="48"/>
  <c r="I91" i="48" s="1"/>
  <c r="I44" i="48"/>
  <c r="I64" i="48" s="1"/>
  <c r="F64" i="48"/>
  <c r="O199" i="47"/>
  <c r="N199" i="47"/>
  <c r="N172" i="47"/>
  <c r="O172" i="47"/>
  <c r="O125" i="47"/>
  <c r="O145" i="47" s="1"/>
  <c r="N118" i="47"/>
  <c r="O98" i="47"/>
  <c r="O118" i="47" s="1"/>
  <c r="N21" i="47"/>
  <c r="N37" i="47" s="1"/>
  <c r="O71" i="47"/>
  <c r="O91" i="47" s="1"/>
  <c r="N64" i="47"/>
  <c r="O64" i="47"/>
  <c r="G5" i="47" s="1"/>
  <c r="K37" i="48"/>
  <c r="F37" i="48"/>
  <c r="H37" i="48"/>
  <c r="L37" i="48"/>
  <c r="E37" i="48"/>
  <c r="I37" i="48"/>
  <c r="G5" i="48"/>
  <c r="G7" i="48"/>
  <c r="G3" i="48"/>
  <c r="G9" i="48"/>
  <c r="L199" i="47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E37" i="47"/>
  <c r="I37" i="47"/>
  <c r="H37" i="47"/>
  <c r="L37" i="47"/>
  <c r="K37" i="47"/>
  <c r="O37" i="47"/>
  <c r="G9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48" l="1"/>
  <c r="O172" i="48"/>
  <c r="G11" i="49"/>
  <c r="G11" i="48"/>
  <c r="G11" i="47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F267" i="9"/>
  <c r="C165" i="9"/>
  <c r="O123" i="9"/>
  <c r="I110" i="9"/>
  <c r="I263" i="9"/>
  <c r="F46" i="9"/>
  <c r="I62" i="9"/>
  <c r="F224" i="9"/>
  <c r="C60" i="9"/>
  <c r="I28" i="9"/>
  <c r="L137" i="9"/>
  <c r="H232" i="9"/>
  <c r="K218" i="9"/>
  <c r="L78" i="9"/>
  <c r="L142" i="9"/>
  <c r="O221" i="9"/>
  <c r="L98" i="9"/>
  <c r="H229" i="9"/>
  <c r="F82" i="9"/>
  <c r="C110" i="9"/>
  <c r="E175" i="9"/>
  <c r="F66" i="9"/>
  <c r="I227" i="9"/>
  <c r="L194" i="9"/>
  <c r="K237" i="9"/>
  <c r="L154" i="9"/>
  <c r="C162" i="9"/>
  <c r="E176" i="9"/>
  <c r="L128" i="9"/>
  <c r="O33" i="3"/>
  <c r="N228" i="9"/>
  <c r="L275" i="9"/>
  <c r="I273" i="9"/>
  <c r="K204" i="9"/>
  <c r="K68" i="9"/>
  <c r="L271" i="9"/>
  <c r="K223" i="9"/>
  <c r="O183" i="9"/>
  <c r="F73" i="9"/>
  <c r="H151" i="9"/>
  <c r="C234" i="9"/>
  <c r="O60" i="9"/>
  <c r="C25" i="9"/>
  <c r="K200" i="9"/>
  <c r="H177" i="9"/>
  <c r="O262" i="9"/>
  <c r="K269" i="9"/>
  <c r="K74" i="9"/>
  <c r="K70" i="3"/>
  <c r="I87" i="9"/>
  <c r="N52" i="9"/>
  <c r="F34" i="9"/>
  <c r="F103" i="9"/>
  <c r="C90" i="9"/>
  <c r="C197" i="9"/>
  <c r="K48" i="9"/>
  <c r="I195" i="9"/>
  <c r="O69" i="9"/>
  <c r="O69" i="3"/>
  <c r="E242" i="9"/>
  <c r="K8" i="3"/>
  <c r="N187" i="9"/>
  <c r="K250" i="9"/>
  <c r="L201" i="9"/>
  <c r="E268" i="9"/>
  <c r="L256" i="9"/>
  <c r="N157" i="9"/>
  <c r="N226" i="9"/>
  <c r="N23" i="9"/>
  <c r="E264" i="9"/>
  <c r="H222" i="9"/>
  <c r="N63" i="9"/>
  <c r="C83" i="9"/>
  <c r="I218" i="9"/>
  <c r="E189" i="9"/>
  <c r="K40" i="9"/>
  <c r="H84" i="9"/>
  <c r="H124" i="9"/>
  <c r="O269" i="9"/>
  <c r="L126" i="9"/>
  <c r="L188" i="9"/>
  <c r="L155" i="9"/>
  <c r="O117" i="9"/>
  <c r="H40" i="9"/>
  <c r="K197" i="9"/>
  <c r="L237" i="9"/>
  <c r="F189" i="9"/>
  <c r="O34" i="3"/>
  <c r="O261" i="9"/>
  <c r="N152" i="9"/>
  <c r="K70" i="9"/>
  <c r="H45" i="9"/>
  <c r="F160" i="9"/>
  <c r="C127" i="9"/>
  <c r="F163" i="9"/>
  <c r="K41" i="9"/>
  <c r="H76" i="9"/>
  <c r="L90" i="9"/>
  <c r="K28" i="9"/>
  <c r="F155" i="9"/>
  <c r="F36" i="9"/>
  <c r="I22" i="9"/>
  <c r="N144" i="9"/>
  <c r="H267" i="9"/>
  <c r="O81" i="9"/>
  <c r="K222" i="9"/>
  <c r="H87" i="9"/>
  <c r="F252" i="9"/>
  <c r="F40" i="9"/>
  <c r="F128" i="9"/>
  <c r="F225" i="9"/>
  <c r="N126" i="9"/>
  <c r="K44" i="3"/>
  <c r="N225" i="9"/>
  <c r="E29" i="9"/>
  <c r="I187" i="9"/>
  <c r="E228" i="9"/>
  <c r="E49" i="9"/>
  <c r="F50" i="9"/>
  <c r="E103" i="9"/>
  <c r="I165" i="9"/>
  <c r="C259" i="9"/>
  <c r="K226" i="9"/>
  <c r="K158" i="9"/>
  <c r="L52" i="9"/>
  <c r="L233" i="9"/>
  <c r="C77" i="9"/>
  <c r="H119" i="9"/>
  <c r="F154" i="9"/>
  <c r="C112" i="9"/>
  <c r="K254" i="9"/>
  <c r="O37" i="9"/>
  <c r="H196" i="9"/>
  <c r="O65" i="9"/>
  <c r="E37" i="9"/>
  <c r="N123" i="9"/>
  <c r="O73" i="9"/>
  <c r="I153" i="9"/>
  <c r="O30" i="9"/>
  <c r="H29" i="9"/>
  <c r="K23" i="5"/>
  <c r="I271" i="9"/>
  <c r="L44" i="9"/>
  <c r="C200" i="9"/>
  <c r="L74" i="9"/>
  <c r="C35" i="9"/>
  <c r="N268" i="9"/>
  <c r="H159" i="9"/>
  <c r="N76" i="9"/>
  <c r="C151" i="9"/>
  <c r="I275" i="9"/>
  <c r="N149" i="9"/>
  <c r="I113" i="9"/>
  <c r="N109" i="9"/>
  <c r="E240" i="9"/>
  <c r="F119" i="9"/>
  <c r="N45" i="9"/>
  <c r="H102" i="9"/>
  <c r="C104" i="9"/>
  <c r="I41" i="9"/>
  <c r="G67" i="3"/>
  <c r="H120" i="9"/>
  <c r="O151" i="9"/>
  <c r="C189" i="9"/>
  <c r="I268" i="9"/>
  <c r="L240" i="9"/>
  <c r="H202" i="9"/>
  <c r="E112" i="9"/>
  <c r="F88" i="9"/>
  <c r="O149" i="9"/>
  <c r="O114" i="9"/>
  <c r="E231" i="9"/>
  <c r="L60" i="9"/>
  <c r="K119" i="9"/>
  <c r="N271" i="9"/>
  <c r="F42" i="9"/>
  <c r="H127" i="9"/>
  <c r="H33" i="9"/>
  <c r="L252" i="9"/>
  <c r="L87" i="9"/>
  <c r="O41" i="3"/>
  <c r="H176" i="9"/>
  <c r="K20" i="3"/>
  <c r="O47" i="9"/>
  <c r="L65" i="9"/>
  <c r="H152" i="9"/>
  <c r="H266" i="9"/>
  <c r="O230" i="9"/>
  <c r="C212" i="9"/>
  <c r="K177" i="9"/>
  <c r="L127" i="9"/>
  <c r="E113" i="9"/>
  <c r="E43" i="9"/>
  <c r="K195" i="9"/>
  <c r="N196" i="9"/>
  <c r="K240" i="9"/>
  <c r="N127" i="9"/>
  <c r="H35" i="9"/>
  <c r="K179" i="9"/>
  <c r="K22" i="3"/>
  <c r="E46" i="9"/>
  <c r="H90" i="9"/>
  <c r="C75" i="9"/>
  <c r="H149" i="9"/>
  <c r="F259" i="9"/>
  <c r="H144" i="9"/>
  <c r="G71" i="3"/>
  <c r="F263" i="9"/>
  <c r="N261" i="9"/>
  <c r="I29" i="9"/>
  <c r="N223" i="9"/>
  <c r="L214" i="9"/>
  <c r="H276" i="9"/>
  <c r="L177" i="9"/>
  <c r="F159" i="9"/>
  <c r="N191" i="9"/>
  <c r="F125" i="9"/>
  <c r="L48" i="9"/>
  <c r="H233" i="9"/>
  <c r="C275" i="9"/>
  <c r="I115" i="9"/>
  <c r="I74" i="9"/>
  <c r="O62" i="3"/>
  <c r="H110" i="9"/>
  <c r="K35" i="3"/>
  <c r="O119" i="9"/>
  <c r="E159" i="9"/>
  <c r="I104" i="9"/>
  <c r="I70" i="9"/>
  <c r="F213" i="9"/>
  <c r="O197" i="9"/>
  <c r="L264" i="9"/>
  <c r="E42" i="9"/>
  <c r="G47" i="3"/>
  <c r="K107" i="9"/>
  <c r="O217" i="9"/>
  <c r="E114" i="9"/>
  <c r="E106" i="9"/>
  <c r="E151" i="9"/>
  <c r="N176" i="9"/>
  <c r="F126" i="9"/>
  <c r="K19" i="3"/>
  <c r="N254" i="9"/>
  <c r="K24" i="5"/>
  <c r="L141" i="9"/>
  <c r="E88" i="9"/>
  <c r="F198" i="9"/>
  <c r="K159" i="9"/>
  <c r="C103" i="9"/>
  <c r="E67" i="9"/>
  <c r="L28" i="9"/>
  <c r="F269" i="9"/>
  <c r="L102" i="9"/>
  <c r="I236" i="9"/>
  <c r="F104" i="9"/>
  <c r="H189" i="9"/>
  <c r="K45" i="3"/>
  <c r="C65" i="9"/>
  <c r="C260" i="9"/>
  <c r="O61" i="9"/>
  <c r="O75" i="3"/>
  <c r="G37" i="3"/>
  <c r="C123" i="9"/>
  <c r="K41" i="3"/>
  <c r="F64" i="9"/>
  <c r="K215" i="9"/>
  <c r="C262" i="9"/>
  <c r="C31" i="9"/>
  <c r="I151" i="9"/>
  <c r="H179" i="9"/>
  <c r="I61" i="9"/>
  <c r="O32" i="3"/>
  <c r="F216" i="9"/>
  <c r="I148" i="9"/>
  <c r="K77" i="9"/>
  <c r="O66" i="3"/>
  <c r="C199" i="9"/>
  <c r="C144" i="9"/>
  <c r="L255" i="9"/>
  <c r="H193" i="9"/>
  <c r="F106" i="9"/>
  <c r="L269" i="9"/>
  <c r="H117" i="9"/>
  <c r="K16" i="3"/>
  <c r="H166" i="9"/>
  <c r="N159" i="9"/>
  <c r="I127" i="9"/>
  <c r="C223" i="9"/>
  <c r="E83" i="9"/>
  <c r="F107" i="9"/>
  <c r="H224" i="9"/>
  <c r="E214" i="9"/>
  <c r="C257" i="9"/>
  <c r="K174" i="9"/>
  <c r="E213" i="9"/>
  <c r="O203" i="9"/>
  <c r="I45" i="9"/>
  <c r="K45" i="9"/>
  <c r="C268" i="9"/>
  <c r="C258" i="9"/>
  <c r="I254" i="9"/>
  <c r="H22" i="9"/>
  <c r="K224" i="9"/>
  <c r="C139" i="9"/>
  <c r="O140" i="9"/>
  <c r="K67" i="3"/>
  <c r="K9" i="3"/>
  <c r="N113" i="9"/>
  <c r="H115" i="9"/>
  <c r="L162" i="9"/>
  <c r="H242" i="9"/>
  <c r="O265" i="9"/>
  <c r="O153" i="9"/>
  <c r="K265" i="9"/>
  <c r="E276" i="9"/>
  <c r="I178" i="9"/>
  <c r="E85" i="9"/>
  <c r="L73" i="9"/>
  <c r="L29" i="9"/>
  <c r="N64" i="9"/>
  <c r="O199" i="9"/>
  <c r="H42" i="9"/>
  <c r="O102" i="9"/>
  <c r="C67" i="9"/>
  <c r="H226" i="9"/>
  <c r="L232" i="9"/>
  <c r="K72" i="9"/>
  <c r="K122" i="9"/>
  <c r="E120" i="9"/>
  <c r="K116" i="9"/>
  <c r="L67" i="9"/>
  <c r="K42" i="9"/>
  <c r="I82" i="9"/>
  <c r="N143" i="9"/>
  <c r="E212" i="9"/>
  <c r="I105" i="9"/>
  <c r="K181" i="9"/>
  <c r="E217" i="9"/>
  <c r="G36" i="3"/>
  <c r="F241" i="9"/>
  <c r="L35" i="9"/>
  <c r="H34" i="9"/>
  <c r="L140" i="9"/>
  <c r="N266" i="9"/>
  <c r="F38" i="9"/>
  <c r="L50" i="9"/>
  <c r="I138" i="9"/>
  <c r="I199" i="9"/>
  <c r="K60" i="9"/>
  <c r="H114" i="9"/>
  <c r="H241" i="9"/>
  <c r="N265" i="9"/>
  <c r="L159" i="9"/>
  <c r="K22" i="5"/>
  <c r="F45" i="9"/>
  <c r="H187" i="9"/>
  <c r="K163" i="9"/>
  <c r="E30" i="9"/>
  <c r="K31" i="9"/>
  <c r="F255" i="9"/>
  <c r="L45" i="9"/>
  <c r="O225" i="9"/>
  <c r="C251" i="9"/>
  <c r="L160" i="9"/>
  <c r="F84" i="9"/>
  <c r="G60" i="3"/>
  <c r="N267" i="9"/>
  <c r="C88" i="9"/>
  <c r="H140" i="9"/>
  <c r="H268" i="9"/>
  <c r="N201" i="9"/>
  <c r="L239" i="9"/>
  <c r="C145" i="9"/>
  <c r="F236" i="9"/>
  <c r="N214" i="9"/>
  <c r="C41" i="9"/>
  <c r="K151" i="9"/>
  <c r="K112" i="9"/>
  <c r="L32" i="9"/>
  <c r="F203" i="9"/>
  <c r="H261" i="9"/>
  <c r="L31" i="9"/>
  <c r="I47" i="9"/>
  <c r="E104" i="9"/>
  <c r="E33" i="9"/>
  <c r="C227" i="9"/>
  <c r="E163" i="9"/>
  <c r="C252" i="9"/>
  <c r="C50" i="9"/>
  <c r="O36" i="9"/>
  <c r="O280" i="9"/>
  <c r="N79" i="9"/>
  <c r="I232" i="9"/>
  <c r="E68" i="9"/>
  <c r="K272" i="9"/>
  <c r="K33" i="3"/>
  <c r="I71" i="9"/>
  <c r="F265" i="9"/>
  <c r="L147" i="9"/>
  <c r="K29" i="9"/>
  <c r="F144" i="9"/>
  <c r="H32" i="9"/>
  <c r="N27" i="9"/>
  <c r="C241" i="9"/>
  <c r="N77" i="9"/>
  <c r="H24" i="9"/>
  <c r="I143" i="9"/>
  <c r="K14" i="5"/>
  <c r="O38" i="3"/>
  <c r="F80" i="9"/>
  <c r="E232" i="9"/>
  <c r="I67" i="9"/>
  <c r="E256" i="9"/>
  <c r="I166" i="9"/>
  <c r="L195" i="9"/>
  <c r="F219" i="9"/>
  <c r="O162" i="9"/>
  <c r="I48" i="9"/>
  <c r="C22" i="9"/>
  <c r="N194" i="9"/>
  <c r="K127" i="9"/>
  <c r="O103" i="9"/>
  <c r="E121" i="9"/>
  <c r="E38" i="9"/>
  <c r="K11" i="3"/>
  <c r="I36" i="9"/>
  <c r="N198" i="9"/>
  <c r="O271" i="9"/>
  <c r="K123" i="9"/>
  <c r="L273" i="9"/>
  <c r="N238" i="9"/>
  <c r="N224" i="9"/>
  <c r="E230" i="9"/>
  <c r="K24" i="3"/>
  <c r="C185" i="9"/>
  <c r="E263" i="9"/>
  <c r="N200" i="9"/>
  <c r="G44" i="3"/>
  <c r="F127" i="9"/>
  <c r="E275" i="9"/>
  <c r="K268" i="9"/>
  <c r="L161" i="9"/>
  <c r="O192" i="9"/>
  <c r="E101" i="9"/>
  <c r="E220" i="9"/>
  <c r="F111" i="9"/>
  <c r="N137" i="9"/>
  <c r="E222" i="9"/>
  <c r="E154" i="9"/>
  <c r="N222" i="9"/>
  <c r="K153" i="9"/>
  <c r="E64" i="9"/>
  <c r="N204" i="9"/>
  <c r="N35" i="9"/>
  <c r="E200" i="9"/>
  <c r="K214" i="9"/>
  <c r="F183" i="9"/>
  <c r="L149" i="9"/>
  <c r="O148" i="9"/>
  <c r="C137" i="9"/>
  <c r="O111" i="9"/>
  <c r="C47" i="9"/>
  <c r="E185" i="9"/>
  <c r="O45" i="9"/>
  <c r="H203" i="9"/>
  <c r="I235" i="9"/>
  <c r="I215" i="9"/>
  <c r="L99" i="9"/>
  <c r="O146" i="9"/>
  <c r="L76" i="9"/>
  <c r="N148" i="9"/>
  <c r="C198" i="9"/>
  <c r="C263" i="9"/>
  <c r="K147" i="9"/>
  <c r="L153" i="9"/>
  <c r="C191" i="9"/>
  <c r="E60" i="9"/>
  <c r="K24" i="9"/>
  <c r="C229" i="9"/>
  <c r="L30" i="9"/>
  <c r="I217" i="9"/>
  <c r="C155" i="9"/>
  <c r="H138" i="9"/>
  <c r="N189" i="9"/>
  <c r="N215" i="9"/>
  <c r="C280" i="9"/>
  <c r="H43" i="9"/>
  <c r="O239" i="9"/>
  <c r="L143" i="9"/>
  <c r="E182" i="9"/>
  <c r="I280" i="9"/>
  <c r="E280" i="9"/>
  <c r="E266" i="9"/>
  <c r="F152" i="9"/>
  <c r="O74" i="3"/>
  <c r="N197" i="9"/>
  <c r="H256" i="9"/>
  <c r="O279" i="9"/>
  <c r="O105" i="9"/>
  <c r="K278" i="9"/>
  <c r="N34" i="9"/>
  <c r="L242" i="9"/>
  <c r="E102" i="9"/>
  <c r="N242" i="9"/>
  <c r="L266" i="9"/>
  <c r="H78" i="9"/>
  <c r="O258" i="9"/>
  <c r="H221" i="9"/>
  <c r="H182" i="9"/>
  <c r="K279" i="9"/>
  <c r="I272" i="9"/>
  <c r="K46" i="9"/>
  <c r="I73" i="9"/>
  <c r="F214" i="9"/>
  <c r="I49" i="9"/>
  <c r="K61" i="3"/>
  <c r="K36" i="3"/>
  <c r="F33" i="9"/>
  <c r="K85" i="9"/>
  <c r="E227" i="9"/>
  <c r="E89" i="9"/>
  <c r="K187" i="9"/>
  <c r="N39" i="9"/>
  <c r="C220" i="9"/>
  <c r="K23" i="3"/>
  <c r="F41" i="9"/>
  <c r="E237" i="9"/>
  <c r="E272" i="9"/>
  <c r="O273" i="9"/>
  <c r="K199" i="9"/>
  <c r="L145" i="9"/>
  <c r="I145" i="9"/>
  <c r="E136" i="9"/>
  <c r="N115" i="9"/>
  <c r="C29" i="9"/>
  <c r="H47" i="9"/>
  <c r="L203" i="9"/>
  <c r="O175" i="9"/>
  <c r="I213" i="9"/>
  <c r="H23" i="9"/>
  <c r="K60" i="3"/>
  <c r="N26" i="9"/>
  <c r="O25" i="9"/>
  <c r="C215" i="9"/>
  <c r="C190" i="9"/>
  <c r="H231" i="9"/>
  <c r="N47" i="9"/>
  <c r="C204" i="9"/>
  <c r="E238" i="9"/>
  <c r="I219" i="9"/>
  <c r="I89" i="9"/>
  <c r="L213" i="9"/>
  <c r="L27" i="9"/>
  <c r="H194" i="9"/>
  <c r="H103" i="9"/>
  <c r="H212" i="9"/>
  <c r="F67" i="9"/>
  <c r="E239" i="9"/>
  <c r="N108" i="9"/>
  <c r="O224" i="9"/>
  <c r="N237" i="9"/>
  <c r="N60" i="9"/>
  <c r="H30" i="9"/>
  <c r="I221" i="9"/>
  <c r="L26" i="9"/>
  <c r="F85" i="9"/>
  <c r="C225" i="9"/>
  <c r="K202" i="9"/>
  <c r="N62" i="9"/>
  <c r="L113" i="9"/>
  <c r="K143" i="9"/>
  <c r="L146" i="9"/>
  <c r="E143" i="9"/>
  <c r="I201" i="9"/>
  <c r="C111" i="9"/>
  <c r="F197" i="9"/>
  <c r="N155" i="9"/>
  <c r="K145" i="9"/>
  <c r="O115" i="9"/>
  <c r="O35" i="3"/>
  <c r="L116" i="9"/>
  <c r="O83" i="9"/>
  <c r="I192" i="9"/>
  <c r="F161" i="9"/>
  <c r="N69" i="9"/>
  <c r="I252" i="9"/>
  <c r="C213" i="9"/>
  <c r="F76" i="9"/>
  <c r="K103" i="9"/>
  <c r="O35" i="9"/>
  <c r="O48" i="9"/>
  <c r="O165" i="9"/>
  <c r="G70" i="3"/>
  <c r="O204" i="9"/>
  <c r="K233" i="9"/>
  <c r="F117" i="9"/>
  <c r="K69" i="9"/>
  <c r="E87" i="9"/>
  <c r="F202" i="9"/>
  <c r="C106" i="9"/>
  <c r="G74" i="3"/>
  <c r="K141" i="9"/>
  <c r="H111" i="9"/>
  <c r="I137" i="9"/>
  <c r="I189" i="9"/>
  <c r="C269" i="9"/>
  <c r="I32" i="9"/>
  <c r="N85" i="9"/>
  <c r="L219" i="9"/>
  <c r="H105" i="9"/>
  <c r="N40" i="9"/>
  <c r="F240" i="9"/>
  <c r="I191" i="9"/>
  <c r="K23" i="9"/>
  <c r="F109" i="9"/>
  <c r="O42" i="3"/>
  <c r="C255" i="9"/>
  <c r="O268" i="9"/>
  <c r="N49" i="9"/>
  <c r="L83" i="9"/>
  <c r="K111" i="9"/>
  <c r="O40" i="9"/>
  <c r="K58" i="3"/>
  <c r="L224" i="9"/>
  <c r="F266" i="9"/>
  <c r="L182" i="9"/>
  <c r="I38" i="9"/>
  <c r="E26" i="9"/>
  <c r="N263" i="9"/>
  <c r="K274" i="9"/>
  <c r="K75" i="9"/>
  <c r="K164" i="9"/>
  <c r="K118" i="9"/>
  <c r="I237" i="9"/>
  <c r="O159" i="9"/>
  <c r="E177" i="9"/>
  <c r="F180" i="9"/>
  <c r="E152" i="9"/>
  <c r="F70" i="9"/>
  <c r="H62" i="9"/>
  <c r="N235" i="9"/>
  <c r="K102" i="9"/>
  <c r="C138" i="9"/>
  <c r="N252" i="9"/>
  <c r="N68" i="9"/>
  <c r="C114" i="9"/>
  <c r="I223" i="9"/>
  <c r="I103" i="9"/>
  <c r="I222" i="9"/>
  <c r="O57" i="3"/>
  <c r="N182" i="9"/>
  <c r="N116" i="9"/>
  <c r="O266" i="9"/>
  <c r="H215" i="9"/>
  <c r="K10" i="5"/>
  <c r="I197" i="9"/>
  <c r="I256" i="9"/>
  <c r="K80" i="9"/>
  <c r="K17" i="3"/>
  <c r="E146" i="9"/>
  <c r="K44" i="9"/>
  <c r="O108" i="9"/>
  <c r="F153" i="9"/>
  <c r="I112" i="9"/>
  <c r="F188" i="9"/>
  <c r="L230" i="9"/>
  <c r="F44" i="9"/>
  <c r="K185" i="9"/>
  <c r="O223" i="9"/>
  <c r="N199" i="9"/>
  <c r="N140" i="9"/>
  <c r="E108" i="9"/>
  <c r="H64" i="9"/>
  <c r="L225" i="9"/>
  <c r="H181" i="9"/>
  <c r="E117" i="9"/>
  <c r="E75" i="9"/>
  <c r="K56" i="3"/>
  <c r="I79" i="9"/>
  <c r="E201" i="9"/>
  <c r="N112" i="9"/>
  <c r="O242" i="9"/>
  <c r="O39" i="3"/>
  <c r="C279" i="9"/>
  <c r="L41" i="9"/>
  <c r="I224" i="9"/>
  <c r="F164" i="9"/>
  <c r="L276" i="9"/>
  <c r="K256" i="9"/>
  <c r="N110" i="9"/>
  <c r="H236" i="9"/>
  <c r="H116" i="9"/>
  <c r="C79" i="9"/>
  <c r="K106" i="9"/>
  <c r="F48" i="9"/>
  <c r="N165" i="9"/>
  <c r="G43" i="3"/>
  <c r="H269" i="9"/>
  <c r="H147" i="9"/>
  <c r="O68" i="3"/>
  <c r="C24" i="9"/>
  <c r="O164" i="9"/>
  <c r="O110" i="9"/>
  <c r="F22" i="9"/>
  <c r="O226" i="9"/>
  <c r="I27" i="9"/>
  <c r="H180" i="9"/>
  <c r="N272" i="9"/>
  <c r="C69" i="9"/>
  <c r="K194" i="9"/>
  <c r="K27" i="9"/>
  <c r="E27" i="9"/>
  <c r="H157" i="9"/>
  <c r="K225" i="9"/>
  <c r="I188" i="9"/>
  <c r="I63" i="9"/>
  <c r="C71" i="9"/>
  <c r="F184" i="9"/>
  <c r="K266" i="9"/>
  <c r="F118" i="9"/>
  <c r="K253" i="9"/>
  <c r="I261" i="9"/>
  <c r="L241" i="9"/>
  <c r="C266" i="9"/>
  <c r="F276" i="9"/>
  <c r="N138" i="9"/>
  <c r="O176" i="9"/>
  <c r="F233" i="9"/>
  <c r="N48" i="9"/>
  <c r="C70" i="9"/>
  <c r="E66" i="9"/>
  <c r="O143" i="9"/>
  <c r="O116" i="9"/>
  <c r="H83" i="9"/>
  <c r="F264" i="9"/>
  <c r="I26" i="9"/>
  <c r="O49" i="9"/>
  <c r="I231" i="9"/>
  <c r="H89" i="9"/>
  <c r="F179" i="9"/>
  <c r="K100" i="9"/>
  <c r="F212" i="9"/>
  <c r="H183" i="9"/>
  <c r="L212" i="9"/>
  <c r="L185" i="9"/>
  <c r="O66" i="9"/>
  <c r="K236" i="9"/>
  <c r="N117" i="9"/>
  <c r="C45" i="9"/>
  <c r="H142" i="9"/>
  <c r="H99" i="9"/>
  <c r="O195" i="9"/>
  <c r="N218" i="9"/>
  <c r="F221" i="9"/>
  <c r="O84" i="9"/>
  <c r="K161" i="9"/>
  <c r="H188" i="9"/>
  <c r="G69" i="3"/>
  <c r="E215" i="9"/>
  <c r="F182" i="9"/>
  <c r="H217" i="9"/>
  <c r="C233" i="9"/>
  <c r="I193" i="9"/>
  <c r="I265" i="9"/>
  <c r="I155" i="9"/>
  <c r="O109" i="9"/>
  <c r="L120" i="9"/>
  <c r="O187" i="9"/>
  <c r="G42" i="3"/>
  <c r="N46" i="9"/>
  <c r="F120" i="9"/>
  <c r="C102" i="9"/>
  <c r="K76" i="9"/>
  <c r="I31" i="9"/>
  <c r="N190" i="9"/>
  <c r="E187" i="9"/>
  <c r="O112" i="9"/>
  <c r="E141" i="9"/>
  <c r="C240" i="9"/>
  <c r="K83" i="9"/>
  <c r="E278" i="9"/>
  <c r="N43" i="9"/>
  <c r="L253" i="9"/>
  <c r="I269" i="9"/>
  <c r="C273" i="9"/>
  <c r="C219" i="9"/>
  <c r="K251" i="9"/>
  <c r="O51" i="9"/>
  <c r="L187" i="9"/>
  <c r="C26" i="9"/>
  <c r="F271" i="9"/>
  <c r="K47" i="3"/>
  <c r="K104" i="9"/>
  <c r="N250" i="9"/>
  <c r="C158" i="9"/>
  <c r="O238" i="9"/>
  <c r="C203" i="9"/>
  <c r="O190" i="9"/>
  <c r="E219" i="9"/>
  <c r="H190" i="9"/>
  <c r="N257" i="9"/>
  <c r="F272" i="9"/>
  <c r="C61" i="9"/>
  <c r="K62" i="9"/>
  <c r="C178" i="9"/>
  <c r="C113" i="9"/>
  <c r="C36" i="9"/>
  <c r="N151" i="9"/>
  <c r="F232" i="9"/>
  <c r="E196" i="9"/>
  <c r="I69" i="9"/>
  <c r="I175" i="9"/>
  <c r="O82" i="9"/>
  <c r="E250" i="9"/>
  <c r="E149" i="9"/>
  <c r="H240" i="9"/>
  <c r="I125" i="9"/>
  <c r="O145" i="9"/>
  <c r="F122" i="9"/>
  <c r="K31" i="3"/>
  <c r="F121" i="9"/>
  <c r="F156" i="9"/>
  <c r="O128" i="9"/>
  <c r="L136" i="9"/>
  <c r="L202" i="9"/>
  <c r="F195" i="9"/>
  <c r="N31" i="9"/>
  <c r="L268" i="9"/>
  <c r="H38" i="9"/>
  <c r="E22" i="9"/>
  <c r="C183" i="9"/>
  <c r="L85" i="9"/>
  <c r="I126" i="9"/>
  <c r="N166" i="9"/>
  <c r="K34" i="3"/>
  <c r="E193" i="9"/>
  <c r="K110" i="9"/>
  <c r="L279" i="9"/>
  <c r="H66" i="9"/>
  <c r="O44" i="3"/>
  <c r="I229" i="9"/>
  <c r="C179" i="9"/>
  <c r="C117" i="9"/>
  <c r="O201" i="9"/>
  <c r="K39" i="3"/>
  <c r="L186" i="9"/>
  <c r="C271" i="9"/>
  <c r="K140" i="9"/>
  <c r="O141" i="9"/>
  <c r="N186" i="9"/>
  <c r="H184" i="9"/>
  <c r="I230" i="9"/>
  <c r="K252" i="9"/>
  <c r="K30" i="9"/>
  <c r="E47" i="9"/>
  <c r="F157" i="9"/>
  <c r="C82" i="9"/>
  <c r="C109" i="9"/>
  <c r="O219" i="9"/>
  <c r="H260" i="9"/>
  <c r="O229" i="9"/>
  <c r="C256" i="9"/>
  <c r="N90" i="9"/>
  <c r="O120" i="9"/>
  <c r="C128" i="9"/>
  <c r="F71" i="9"/>
  <c r="F256" i="9"/>
  <c r="F72" i="9"/>
  <c r="E123" i="9"/>
  <c r="O78" i="9"/>
  <c r="O142" i="9"/>
  <c r="O118" i="9"/>
  <c r="O65" i="3"/>
  <c r="L70" i="9"/>
  <c r="N36" i="9"/>
  <c r="F112" i="9"/>
  <c r="K47" i="9"/>
  <c r="O232" i="9"/>
  <c r="K46" i="3"/>
  <c r="F196" i="9"/>
  <c r="N270" i="9"/>
  <c r="L274" i="9"/>
  <c r="C74" i="9"/>
  <c r="O255" i="9"/>
  <c r="E148" i="9"/>
  <c r="C214" i="9"/>
  <c r="O182" i="9"/>
  <c r="F194" i="9"/>
  <c r="L198" i="9"/>
  <c r="F218" i="9"/>
  <c r="C80" i="9"/>
  <c r="E41" i="9"/>
  <c r="C105" i="9"/>
  <c r="K15" i="5"/>
  <c r="C115" i="9"/>
  <c r="K62" i="3"/>
  <c r="K8" i="5"/>
  <c r="K152" i="9"/>
  <c r="I80" i="9"/>
  <c r="K262" i="9"/>
  <c r="C235" i="9"/>
  <c r="F235" i="9"/>
  <c r="C34" i="9"/>
  <c r="O213" i="9"/>
  <c r="H46" i="9"/>
  <c r="K22" i="9"/>
  <c r="N41" i="9"/>
  <c r="L267" i="9"/>
  <c r="H153" i="9"/>
  <c r="O63" i="3"/>
  <c r="O155" i="9"/>
  <c r="L82" i="9"/>
  <c r="H277" i="9"/>
  <c r="F277" i="9"/>
  <c r="H41" i="9"/>
  <c r="I260" i="9"/>
  <c r="N114" i="9"/>
  <c r="K25" i="5"/>
  <c r="I124" i="9"/>
  <c r="H71" i="9"/>
  <c r="E25" i="9"/>
  <c r="C126" i="9"/>
  <c r="K216" i="9"/>
  <c r="F162" i="9"/>
  <c r="C40" i="9"/>
  <c r="O75" i="9"/>
  <c r="N106" i="9"/>
  <c r="O254" i="9"/>
  <c r="I214" i="9"/>
  <c r="E142" i="9"/>
  <c r="K18" i="3"/>
  <c r="C161" i="9"/>
  <c r="I160" i="9"/>
  <c r="E233" i="9"/>
  <c r="K231" i="9"/>
  <c r="I141" i="9"/>
  <c r="H63" i="9"/>
  <c r="H238" i="9"/>
  <c r="L43" i="9"/>
  <c r="O196" i="9"/>
  <c r="L235" i="9"/>
  <c r="L103" i="9"/>
  <c r="O200" i="9"/>
  <c r="O71" i="9"/>
  <c r="K7" i="3"/>
  <c r="C89" i="9"/>
  <c r="N232" i="9"/>
  <c r="F242" i="9"/>
  <c r="H278" i="9"/>
  <c r="H255" i="9"/>
  <c r="C182" i="9"/>
  <c r="O33" i="9"/>
  <c r="E158" i="9"/>
  <c r="H160" i="9"/>
  <c r="G41" i="3"/>
  <c r="I108" i="9"/>
  <c r="E73" i="9"/>
  <c r="N241" i="9"/>
  <c r="F137" i="9"/>
  <c r="N72" i="9"/>
  <c r="K19" i="5"/>
  <c r="I255" i="9"/>
  <c r="N258" i="9"/>
  <c r="L139" i="9"/>
  <c r="L262" i="9"/>
  <c r="N195" i="9"/>
  <c r="N233" i="9"/>
  <c r="C202" i="9"/>
  <c r="G72" i="3"/>
  <c r="N128" i="9"/>
  <c r="L222" i="9"/>
  <c r="C38" i="9"/>
  <c r="C43" i="9"/>
  <c r="F273" i="9"/>
  <c r="F63" i="9"/>
  <c r="C264" i="9"/>
  <c r="L265" i="9"/>
  <c r="F258" i="9"/>
  <c r="E216" i="9"/>
  <c r="N118" i="9"/>
  <c r="H239" i="9"/>
  <c r="H197" i="9"/>
  <c r="N154" i="9"/>
  <c r="O43" i="3"/>
  <c r="N87" i="9"/>
  <c r="I161" i="9"/>
  <c r="O52" i="9"/>
  <c r="E139" i="9"/>
  <c r="E180" i="9"/>
  <c r="C272" i="9"/>
  <c r="I34" i="9"/>
  <c r="E105" i="9"/>
  <c r="L178" i="9"/>
  <c r="N104" i="9"/>
  <c r="N71" i="9"/>
  <c r="N163" i="9"/>
  <c r="N121" i="9"/>
  <c r="O50" i="3"/>
  <c r="E109" i="9"/>
  <c r="I85" i="9"/>
  <c r="H154" i="9"/>
  <c r="H200" i="9"/>
  <c r="K36" i="9"/>
  <c r="G46" i="3"/>
  <c r="C99" i="9"/>
  <c r="N275" i="9"/>
  <c r="N50" i="9"/>
  <c r="C148" i="9"/>
  <c r="L226" i="9"/>
  <c r="L34" i="9"/>
  <c r="K176" i="9"/>
  <c r="L37" i="9"/>
  <c r="O42" i="9"/>
  <c r="E155" i="9"/>
  <c r="E224" i="9"/>
  <c r="H74" i="9"/>
  <c r="E119" i="9"/>
  <c r="E126" i="9"/>
  <c r="I40" i="9"/>
  <c r="N147" i="9"/>
  <c r="K14" i="3"/>
  <c r="K258" i="9"/>
  <c r="F279" i="9"/>
  <c r="E52" i="9"/>
  <c r="H31" i="9"/>
  <c r="N221" i="9"/>
  <c r="O157" i="9"/>
  <c r="O158" i="9"/>
  <c r="C250" i="9"/>
  <c r="L197" i="9"/>
  <c r="G33" i="3"/>
  <c r="K74" i="3"/>
  <c r="K184" i="9"/>
  <c r="N102" i="9"/>
  <c r="F28" i="9"/>
  <c r="L204" i="9"/>
  <c r="O276" i="9"/>
  <c r="G64" i="3"/>
  <c r="K259" i="9"/>
  <c r="O139" i="9"/>
  <c r="C120" i="9"/>
  <c r="K217" i="9"/>
  <c r="H27" i="9"/>
  <c r="I102" i="9"/>
  <c r="L156" i="9"/>
  <c r="N98" i="9"/>
  <c r="O72" i="9"/>
  <c r="O256" i="9"/>
  <c r="H52" i="9"/>
  <c r="O237" i="9"/>
  <c r="L124" i="9"/>
  <c r="L114" i="9"/>
  <c r="E32" i="9"/>
  <c r="O178" i="9"/>
  <c r="O27" i="9"/>
  <c r="L163" i="9"/>
  <c r="O189" i="9"/>
  <c r="I177" i="9"/>
  <c r="K18" i="5"/>
  <c r="N256" i="9"/>
  <c r="K78" i="9"/>
  <c r="E269" i="9"/>
  <c r="F251" i="9"/>
  <c r="F178" i="9"/>
  <c r="K148" i="9"/>
  <c r="K10" i="3"/>
  <c r="G40" i="3"/>
  <c r="G49" i="3"/>
  <c r="H100" i="9"/>
  <c r="K124" i="9"/>
  <c r="C48" i="9"/>
  <c r="N255" i="9"/>
  <c r="H223" i="9"/>
  <c r="H51" i="9"/>
  <c r="E118" i="9"/>
  <c r="I250" i="9"/>
  <c r="C187" i="9"/>
  <c r="O222" i="9"/>
  <c r="K64" i="9"/>
  <c r="E197" i="9"/>
  <c r="N81" i="9"/>
  <c r="O64" i="3"/>
  <c r="O26" i="9"/>
  <c r="K35" i="9"/>
  <c r="N61" i="9"/>
  <c r="N262" i="9"/>
  <c r="C76" i="9"/>
  <c r="E260" i="9"/>
  <c r="E191" i="9"/>
  <c r="L218" i="9"/>
  <c r="I184" i="9"/>
  <c r="O275" i="9"/>
  <c r="C166" i="9"/>
  <c r="L260" i="9"/>
  <c r="K189" i="9"/>
  <c r="E190" i="9"/>
  <c r="F145" i="9"/>
  <c r="N260" i="9"/>
  <c r="F185" i="9"/>
  <c r="K183" i="9"/>
  <c r="C63" i="9"/>
  <c r="H77" i="9"/>
  <c r="I65" i="9"/>
  <c r="C175" i="9"/>
  <c r="O127" i="9"/>
  <c r="K228" i="9"/>
  <c r="L115" i="9"/>
  <c r="C236" i="9"/>
  <c r="L118" i="9"/>
  <c r="N231" i="9"/>
  <c r="O274" i="9"/>
  <c r="N227" i="9"/>
  <c r="L166" i="9"/>
  <c r="L216" i="9"/>
  <c r="K50" i="3"/>
  <c r="K73" i="9"/>
  <c r="E137" i="9"/>
  <c r="N184" i="9"/>
  <c r="N276" i="9"/>
  <c r="I99" i="9"/>
  <c r="H199" i="9"/>
  <c r="C216" i="9"/>
  <c r="H44" i="9"/>
  <c r="N280" i="9"/>
  <c r="F32" i="9"/>
  <c r="O32" i="9"/>
  <c r="F234" i="9"/>
  <c r="O218" i="9"/>
  <c r="E192" i="9"/>
  <c r="O124" i="9"/>
  <c r="K255" i="9"/>
  <c r="C221" i="9"/>
  <c r="N274" i="9"/>
  <c r="N122" i="9"/>
  <c r="E122" i="9"/>
  <c r="K13" i="3"/>
  <c r="H81" i="9"/>
  <c r="G35" i="3"/>
  <c r="O136" i="9"/>
  <c r="I152" i="9"/>
  <c r="K13" i="5"/>
  <c r="I150" i="9"/>
  <c r="I88" i="9"/>
  <c r="F31" i="9"/>
  <c r="H141" i="9"/>
  <c r="H265" i="9"/>
  <c r="E165" i="9"/>
  <c r="L88" i="9"/>
  <c r="O240" i="9"/>
  <c r="E254" i="9"/>
  <c r="C141" i="9"/>
  <c r="I24" i="9"/>
  <c r="L238" i="9"/>
  <c r="K117" i="9"/>
  <c r="F151" i="9"/>
  <c r="L42" i="9"/>
  <c r="K64" i="3"/>
  <c r="E271" i="9"/>
  <c r="L62" i="9"/>
  <c r="E164" i="9"/>
  <c r="F143" i="9"/>
  <c r="L64" i="9"/>
  <c r="F100" i="9"/>
  <c r="N251" i="9"/>
  <c r="I182" i="9"/>
  <c r="N180" i="9"/>
  <c r="F146" i="9"/>
  <c r="G34" i="3"/>
  <c r="K109" i="9"/>
  <c r="I98" i="9"/>
  <c r="L89" i="9"/>
  <c r="H80" i="9"/>
  <c r="F43" i="9"/>
  <c r="F89" i="9"/>
  <c r="K12" i="3"/>
  <c r="G73" i="3"/>
  <c r="E259" i="9"/>
  <c r="O179" i="9"/>
  <c r="K156" i="9"/>
  <c r="F110" i="9"/>
  <c r="O259" i="9"/>
  <c r="I277" i="9"/>
  <c r="F149" i="9"/>
  <c r="E36" i="9"/>
  <c r="H72" i="9"/>
  <c r="F115" i="9"/>
  <c r="I77" i="9"/>
  <c r="E81" i="9"/>
  <c r="I37" i="9"/>
  <c r="N124" i="9"/>
  <c r="C242" i="9"/>
  <c r="F79" i="9"/>
  <c r="H213" i="9"/>
  <c r="K267" i="9"/>
  <c r="L227" i="9"/>
  <c r="F123" i="9"/>
  <c r="I162" i="9"/>
  <c r="H73" i="9"/>
  <c r="K72" i="3"/>
  <c r="E39" i="9"/>
  <c r="C143" i="9"/>
  <c r="C146" i="9"/>
  <c r="O257" i="9"/>
  <c r="O31" i="9"/>
  <c r="H122" i="9"/>
  <c r="C253" i="9"/>
  <c r="E162" i="9"/>
  <c r="E147" i="9"/>
  <c r="E145" i="9"/>
  <c r="O122" i="9"/>
  <c r="C39" i="9"/>
  <c r="H150" i="9"/>
  <c r="F193" i="9"/>
  <c r="K157" i="9"/>
  <c r="K165" i="9"/>
  <c r="N24" i="9"/>
  <c r="F98" i="9"/>
  <c r="O88" i="9"/>
  <c r="N174" i="9"/>
  <c r="L277" i="9"/>
  <c r="F124" i="9"/>
  <c r="N146" i="9"/>
  <c r="E251" i="9"/>
  <c r="O215" i="9"/>
  <c r="L231" i="9"/>
  <c r="L179" i="9"/>
  <c r="K238" i="9"/>
  <c r="F222" i="9"/>
  <c r="L220" i="9"/>
  <c r="C49" i="9"/>
  <c r="K6" i="3"/>
  <c r="L110" i="9"/>
  <c r="K43" i="3"/>
  <c r="I84" i="9"/>
  <c r="E74" i="9"/>
  <c r="O267" i="9"/>
  <c r="L51" i="9"/>
  <c r="F275" i="9"/>
  <c r="O198" i="9"/>
  <c r="I242" i="9"/>
  <c r="I216" i="9"/>
  <c r="L125" i="9"/>
  <c r="K198" i="9"/>
  <c r="K61" i="9"/>
  <c r="K21" i="5"/>
  <c r="L189" i="9"/>
  <c r="N156" i="9"/>
  <c r="C42" i="9"/>
  <c r="N277" i="9"/>
  <c r="I233" i="9"/>
  <c r="H251" i="9"/>
  <c r="O272" i="9"/>
  <c r="I42" i="9"/>
  <c r="E110" i="9"/>
  <c r="E161" i="9"/>
  <c r="O67" i="9"/>
  <c r="I117" i="9"/>
  <c r="K73" i="3"/>
  <c r="O137" i="9"/>
  <c r="I198" i="9"/>
  <c r="I183" i="9"/>
  <c r="N38" i="9"/>
  <c r="I139" i="9"/>
  <c r="O86" i="9"/>
  <c r="L148" i="9"/>
  <c r="F83" i="9"/>
  <c r="I123" i="9"/>
  <c r="H82" i="9"/>
  <c r="O220" i="9"/>
  <c r="F229" i="9"/>
  <c r="O193" i="9"/>
  <c r="N42" i="9"/>
  <c r="O77" i="9"/>
  <c r="I122" i="9"/>
  <c r="I159" i="9"/>
  <c r="K66" i="9"/>
  <c r="K155" i="9"/>
  <c r="E183" i="9"/>
  <c r="E100" i="9"/>
  <c r="G61" i="3"/>
  <c r="F27" i="9"/>
  <c r="K12" i="5"/>
  <c r="O38" i="9"/>
  <c r="O181" i="9"/>
  <c r="H186" i="9"/>
  <c r="O50" i="9"/>
  <c r="G31" i="3"/>
  <c r="H250" i="9"/>
  <c r="H113" i="9"/>
  <c r="E23" i="9"/>
  <c r="L108" i="9"/>
  <c r="I278" i="9"/>
  <c r="L117" i="9"/>
  <c r="K257" i="9"/>
  <c r="O70" i="9"/>
  <c r="K89" i="9"/>
  <c r="C196" i="9"/>
  <c r="F113" i="9"/>
  <c r="N139" i="9"/>
  <c r="O46" i="9"/>
  <c r="O241" i="9"/>
  <c r="K87" i="9"/>
  <c r="E79" i="9"/>
  <c r="C108" i="9"/>
  <c r="K125" i="9"/>
  <c r="L86" i="9"/>
  <c r="H112" i="9"/>
  <c r="I136" i="9"/>
  <c r="F81" i="9"/>
  <c r="C261" i="9"/>
  <c r="I179" i="9"/>
  <c r="L261" i="9"/>
  <c r="I157" i="9"/>
  <c r="C52" i="9"/>
  <c r="E157" i="9"/>
  <c r="F253" i="9"/>
  <c r="N120" i="9"/>
  <c r="H275" i="9"/>
  <c r="C231" i="9"/>
  <c r="C195" i="9"/>
  <c r="K39" i="9"/>
  <c r="H185" i="9"/>
  <c r="K128" i="9"/>
  <c r="F257" i="9"/>
  <c r="L81" i="9"/>
  <c r="F227" i="9"/>
  <c r="F186" i="9"/>
  <c r="O79" i="9"/>
  <c r="E128" i="9"/>
  <c r="C164" i="9"/>
  <c r="F270" i="9"/>
  <c r="O49" i="3"/>
  <c r="K137" i="9"/>
  <c r="E90" i="9"/>
  <c r="H271" i="9"/>
  <c r="C217" i="9"/>
  <c r="I106" i="9"/>
  <c r="C23" i="9"/>
  <c r="L100" i="9"/>
  <c r="G75" i="3"/>
  <c r="N203" i="9"/>
  <c r="N160" i="9"/>
  <c r="E107" i="9"/>
  <c r="I46" i="9"/>
  <c r="F220" i="9"/>
  <c r="C72" i="9"/>
  <c r="L151" i="9"/>
  <c r="I176" i="9"/>
  <c r="F102" i="9"/>
  <c r="K139" i="9"/>
  <c r="H234" i="9"/>
  <c r="L25" i="9"/>
  <c r="H195" i="9"/>
  <c r="F238" i="9"/>
  <c r="H162" i="9"/>
  <c r="K188" i="9"/>
  <c r="O72" i="3"/>
  <c r="I174" i="9"/>
  <c r="O34" i="9"/>
  <c r="I50" i="9"/>
  <c r="C84" i="9"/>
  <c r="N181" i="9"/>
  <c r="O144" i="9"/>
  <c r="F158" i="9"/>
  <c r="K212" i="9"/>
  <c r="N273" i="9"/>
  <c r="E195" i="9"/>
  <c r="L152" i="9"/>
  <c r="O29" i="9"/>
  <c r="O87" i="9"/>
  <c r="O152" i="9"/>
  <c r="C119" i="9"/>
  <c r="C147" i="9"/>
  <c r="F148" i="9"/>
  <c r="F175" i="9"/>
  <c r="F61" i="9"/>
  <c r="G59" i="3"/>
  <c r="H204" i="9"/>
  <c r="K235" i="9"/>
  <c r="I60" i="9"/>
  <c r="I76" i="9"/>
  <c r="H175" i="9"/>
  <c r="F116" i="9"/>
  <c r="O184" i="9"/>
  <c r="C254" i="9"/>
  <c r="H143" i="9"/>
  <c r="I23" i="9"/>
  <c r="H237" i="9"/>
  <c r="I154" i="9"/>
  <c r="H125" i="9"/>
  <c r="N229" i="9"/>
  <c r="O70" i="3"/>
  <c r="E144" i="9"/>
  <c r="I90" i="9"/>
  <c r="H252" i="9"/>
  <c r="C277" i="9"/>
  <c r="C66" i="9"/>
  <c r="E265" i="9"/>
  <c r="C194" i="9"/>
  <c r="G66" i="3"/>
  <c r="I75" i="9"/>
  <c r="N219" i="9"/>
  <c r="C98" i="9"/>
  <c r="I186" i="9"/>
  <c r="K220" i="9"/>
  <c r="F77" i="9"/>
  <c r="C160" i="9"/>
  <c r="L217" i="9"/>
  <c r="K37" i="9"/>
  <c r="E204" i="9"/>
  <c r="L174" i="9"/>
  <c r="N107" i="9"/>
  <c r="O270" i="9"/>
  <c r="L106" i="9"/>
  <c r="E181" i="9"/>
  <c r="H219" i="9"/>
  <c r="I72" i="9"/>
  <c r="K241" i="9"/>
  <c r="K33" i="9"/>
  <c r="F74" i="9"/>
  <c r="L150" i="9"/>
  <c r="O180" i="9"/>
  <c r="F35" i="9"/>
  <c r="K196" i="9"/>
  <c r="F215" i="9"/>
  <c r="N66" i="9"/>
  <c r="O235" i="9"/>
  <c r="K261" i="9"/>
  <c r="N236" i="9"/>
  <c r="C188" i="9"/>
  <c r="C73" i="9"/>
  <c r="L200" i="9"/>
  <c r="K270" i="9"/>
  <c r="K280" i="9"/>
  <c r="F191" i="9"/>
  <c r="L236" i="9"/>
  <c r="C192" i="9"/>
  <c r="N103" i="9"/>
  <c r="F165" i="9"/>
  <c r="F47" i="9"/>
  <c r="F226" i="9"/>
  <c r="H37" i="9"/>
  <c r="O60" i="3"/>
  <c r="O64" i="9"/>
  <c r="F181" i="9"/>
  <c r="E24" i="9"/>
  <c r="K9" i="5"/>
  <c r="H262" i="9"/>
  <c r="O228" i="9"/>
  <c r="F49" i="9"/>
  <c r="E138" i="9"/>
  <c r="I156" i="9"/>
  <c r="O185" i="9"/>
  <c r="I43" i="9"/>
  <c r="F99" i="9"/>
  <c r="I158" i="9"/>
  <c r="H106" i="9"/>
  <c r="H68" i="9"/>
  <c r="N119" i="9"/>
  <c r="N67" i="9"/>
  <c r="I203" i="9"/>
  <c r="C87" i="9"/>
  <c r="N259" i="9"/>
  <c r="E35" i="9"/>
  <c r="K48" i="3"/>
  <c r="H48" i="9"/>
  <c r="K242" i="9"/>
  <c r="I78" i="9"/>
  <c r="O47" i="3"/>
  <c r="O101" i="9"/>
  <c r="E40" i="9"/>
  <c r="I118" i="9"/>
  <c r="O166" i="9"/>
  <c r="I164" i="9"/>
  <c r="I146" i="9"/>
  <c r="I35" i="9"/>
  <c r="I86" i="9"/>
  <c r="K25" i="3"/>
  <c r="O44" i="9"/>
  <c r="H270" i="9"/>
  <c r="L199" i="9"/>
  <c r="C239" i="9"/>
  <c r="K32" i="3"/>
  <c r="H121" i="9"/>
  <c r="O85" i="9"/>
  <c r="I119" i="9"/>
  <c r="I225" i="9"/>
  <c r="H86" i="9"/>
  <c r="L112" i="9"/>
  <c r="F51" i="9"/>
  <c r="K42" i="3"/>
  <c r="F108" i="9"/>
  <c r="K201" i="9"/>
  <c r="L196" i="9"/>
  <c r="C85" i="9"/>
  <c r="L80" i="9"/>
  <c r="N101" i="9"/>
  <c r="O126" i="9"/>
  <c r="H49" i="9"/>
  <c r="K160" i="9"/>
  <c r="K221" i="9"/>
  <c r="O41" i="9"/>
  <c r="L75" i="9"/>
  <c r="F52" i="9"/>
  <c r="I163" i="9"/>
  <c r="F62" i="9"/>
  <c r="F114" i="9"/>
  <c r="K21" i="3"/>
  <c r="L104" i="9"/>
  <c r="K98" i="9"/>
  <c r="F200" i="9"/>
  <c r="L190" i="9"/>
  <c r="H216" i="9"/>
  <c r="O59" i="3"/>
  <c r="K67" i="9"/>
  <c r="I266" i="9"/>
  <c r="F101" i="9"/>
  <c r="K38" i="3"/>
  <c r="N22" i="9"/>
  <c r="F37" i="9"/>
  <c r="H39" i="9"/>
  <c r="E77" i="9"/>
  <c r="L192" i="9"/>
  <c r="F261" i="9"/>
  <c r="L181" i="9"/>
  <c r="E99" i="9"/>
  <c r="C121" i="9"/>
  <c r="N105" i="9"/>
  <c r="C278" i="9"/>
  <c r="E179" i="9"/>
  <c r="O264" i="9"/>
  <c r="I251" i="9"/>
  <c r="G45" i="3"/>
  <c r="K49" i="3"/>
  <c r="K86" i="9"/>
  <c r="I185" i="9"/>
  <c r="K26" i="9"/>
  <c r="I120" i="9"/>
  <c r="K227" i="9"/>
  <c r="K68" i="3"/>
  <c r="K6" i="5"/>
  <c r="E160" i="9"/>
  <c r="L157" i="9"/>
  <c r="H69" i="9"/>
  <c r="H264" i="9"/>
  <c r="K192" i="9"/>
  <c r="N145" i="9"/>
  <c r="E252" i="9"/>
  <c r="K114" i="9"/>
  <c r="C64" i="9"/>
  <c r="O227" i="9"/>
  <c r="O202" i="9"/>
  <c r="F141" i="9"/>
  <c r="C37" i="9"/>
  <c r="O68" i="9"/>
  <c r="N51" i="9"/>
  <c r="I109" i="9"/>
  <c r="C46" i="9"/>
  <c r="G57" i="3"/>
  <c r="O99" i="9"/>
  <c r="E111" i="9"/>
  <c r="N100" i="9"/>
  <c r="E225" i="9"/>
  <c r="E156" i="9"/>
  <c r="I220" i="9"/>
  <c r="I264" i="9"/>
  <c r="F231" i="9"/>
  <c r="L111" i="9"/>
  <c r="K275" i="9"/>
  <c r="F78" i="9"/>
  <c r="K52" i="9"/>
  <c r="F280" i="9"/>
  <c r="E235" i="9"/>
  <c r="E262" i="9"/>
  <c r="F39" i="9"/>
  <c r="F228" i="9"/>
  <c r="G39" i="3"/>
  <c r="H257" i="9"/>
  <c r="N185" i="9"/>
  <c r="O58" i="3"/>
  <c r="K20" i="5"/>
  <c r="L22" i="9"/>
  <c r="H25" i="9"/>
  <c r="K37" i="3"/>
  <c r="I241" i="9"/>
  <c r="L49" i="9"/>
  <c r="L263" i="9"/>
  <c r="N153" i="9"/>
  <c r="G58" i="3"/>
  <c r="I142" i="9"/>
  <c r="H201" i="9"/>
  <c r="N220" i="9"/>
  <c r="H109" i="9"/>
  <c r="K17" i="5"/>
  <c r="N28" i="9"/>
  <c r="O73" i="3"/>
  <c r="K178" i="9"/>
  <c r="H156" i="9"/>
  <c r="N240" i="9"/>
  <c r="O216" i="9"/>
  <c r="C62" i="9"/>
  <c r="C51" i="9"/>
  <c r="F30" i="9"/>
  <c r="I68" i="9"/>
  <c r="H220" i="9"/>
  <c r="C152" i="9"/>
  <c r="H85" i="9"/>
  <c r="E70" i="9"/>
  <c r="O160" i="9"/>
  <c r="L79" i="9"/>
  <c r="L144" i="9"/>
  <c r="I276" i="9"/>
  <c r="I239" i="9"/>
  <c r="L40" i="9"/>
  <c r="N37" i="9"/>
  <c r="K219" i="9"/>
  <c r="O147" i="9"/>
  <c r="F199" i="9"/>
  <c r="F65" i="9"/>
  <c r="E124" i="9"/>
  <c r="H70" i="9"/>
  <c r="E255" i="9"/>
  <c r="N212" i="9"/>
  <c r="F23" i="9"/>
  <c r="N193" i="9"/>
  <c r="F201" i="9"/>
  <c r="E44" i="9"/>
  <c r="L228" i="9"/>
  <c r="L270" i="9"/>
  <c r="O100" i="9"/>
  <c r="C174" i="9"/>
  <c r="K213" i="9"/>
  <c r="C86" i="9"/>
  <c r="I259" i="9"/>
  <c r="K88" i="9"/>
  <c r="E166" i="9"/>
  <c r="H258" i="9"/>
  <c r="E71" i="9"/>
  <c r="K271" i="9"/>
  <c r="O23" i="9"/>
  <c r="K126" i="9"/>
  <c r="K69" i="3"/>
  <c r="N84" i="9"/>
  <c r="I83" i="9"/>
  <c r="K260" i="9"/>
  <c r="E270" i="9"/>
  <c r="E63" i="9"/>
  <c r="L176" i="9"/>
  <c r="O74" i="9"/>
  <c r="O121" i="9"/>
  <c r="K190" i="9"/>
  <c r="F136" i="9"/>
  <c r="C232" i="9"/>
  <c r="O212" i="9"/>
  <c r="C122" i="9"/>
  <c r="N125" i="9"/>
  <c r="O177" i="9"/>
  <c r="C218" i="9"/>
  <c r="I64" i="9"/>
  <c r="L221" i="9"/>
  <c r="N88" i="9"/>
  <c r="H104" i="9"/>
  <c r="K25" i="9"/>
  <c r="E62" i="9"/>
  <c r="F26" i="9"/>
  <c r="C276" i="9"/>
  <c r="K63" i="9"/>
  <c r="I30" i="9"/>
  <c r="N136" i="9"/>
  <c r="O231" i="9"/>
  <c r="K193" i="9"/>
  <c r="O67" i="3"/>
  <c r="L109" i="9"/>
  <c r="F274" i="9"/>
  <c r="F250" i="9"/>
  <c r="E127" i="9"/>
  <c r="E80" i="9"/>
  <c r="H65" i="9"/>
  <c r="K81" i="9"/>
  <c r="L24" i="9"/>
  <c r="G65" i="3"/>
  <c r="K232" i="9"/>
  <c r="F239" i="9"/>
  <c r="F68" i="9"/>
  <c r="K113" i="9"/>
  <c r="N239" i="9"/>
  <c r="F86" i="9"/>
  <c r="I234" i="9"/>
  <c r="E84" i="9"/>
  <c r="C224" i="9"/>
  <c r="K229" i="9"/>
  <c r="K101" i="9"/>
  <c r="L215" i="9"/>
  <c r="E65" i="9"/>
  <c r="L193" i="9"/>
  <c r="C107" i="9"/>
  <c r="E115" i="9"/>
  <c r="K57" i="3"/>
  <c r="L251" i="9"/>
  <c r="C124" i="9"/>
  <c r="E198" i="9"/>
  <c r="E45" i="9"/>
  <c r="K59" i="3"/>
  <c r="H60" i="9"/>
  <c r="I100" i="9"/>
  <c r="E234" i="9"/>
  <c r="N29" i="9"/>
  <c r="H137" i="9"/>
  <c r="O107" i="9"/>
  <c r="K11" i="5"/>
  <c r="F105" i="9"/>
  <c r="L183" i="9"/>
  <c r="E257" i="9"/>
  <c r="H128" i="9"/>
  <c r="I196" i="9"/>
  <c r="N202" i="9"/>
  <c r="N161" i="9"/>
  <c r="E116" i="9"/>
  <c r="O161" i="9"/>
  <c r="F177" i="9"/>
  <c r="L191" i="9"/>
  <c r="K146" i="9"/>
  <c r="I180" i="9"/>
  <c r="K7" i="5"/>
  <c r="L36" i="9"/>
  <c r="L180" i="9"/>
  <c r="I140" i="9"/>
  <c r="I111" i="9"/>
  <c r="L259" i="9"/>
  <c r="C270" i="9"/>
  <c r="I228" i="9"/>
  <c r="L84" i="9"/>
  <c r="N213" i="9"/>
  <c r="O28" i="9"/>
  <c r="H273" i="9"/>
  <c r="I25" i="9"/>
  <c r="F147" i="9"/>
  <c r="E82" i="9"/>
  <c r="I33" i="9"/>
  <c r="K82" i="9"/>
  <c r="O236" i="9"/>
  <c r="C176" i="9"/>
  <c r="N192" i="9"/>
  <c r="L105" i="9"/>
  <c r="N33" i="9"/>
  <c r="K182" i="9"/>
  <c r="N269" i="9"/>
  <c r="N216" i="9"/>
  <c r="O251" i="9"/>
  <c r="L23" i="9"/>
  <c r="H214" i="9"/>
  <c r="H164" i="9"/>
  <c r="H50" i="9"/>
  <c r="C230" i="9"/>
  <c r="E98" i="9"/>
  <c r="O104" i="9"/>
  <c r="I39" i="9"/>
  <c r="K49" i="9"/>
  <c r="I258" i="9"/>
  <c r="K203" i="9"/>
  <c r="O138" i="9"/>
  <c r="I240" i="9"/>
  <c r="E226" i="9"/>
  <c r="K136" i="9"/>
  <c r="N158" i="9"/>
  <c r="H230" i="9"/>
  <c r="C226" i="9"/>
  <c r="N99" i="9"/>
  <c r="O62" i="9"/>
  <c r="H108" i="9"/>
  <c r="K162" i="9"/>
  <c r="F174" i="9"/>
  <c r="I262" i="9"/>
  <c r="E277" i="9"/>
  <c r="E51" i="9"/>
  <c r="H192" i="9"/>
  <c r="H123" i="9"/>
  <c r="H75" i="9"/>
  <c r="L254" i="9"/>
  <c r="F75" i="9"/>
  <c r="N179" i="9"/>
  <c r="K264" i="9"/>
  <c r="I52" i="9"/>
  <c r="E258" i="9"/>
  <c r="L61" i="9"/>
  <c r="H148" i="9"/>
  <c r="H26" i="9"/>
  <c r="N164" i="9"/>
  <c r="F268" i="9"/>
  <c r="K40" i="3"/>
  <c r="F139" i="9"/>
  <c r="O174" i="9"/>
  <c r="I107" i="9"/>
  <c r="L38" i="9"/>
  <c r="N177" i="9"/>
  <c r="F262" i="9"/>
  <c r="I257" i="9"/>
  <c r="E261" i="9"/>
  <c r="I279" i="9"/>
  <c r="C238" i="9"/>
  <c r="I202" i="9"/>
  <c r="H274" i="9"/>
  <c r="O113" i="9"/>
  <c r="K115" i="9"/>
  <c r="N183" i="9"/>
  <c r="K84" i="9"/>
  <c r="I190" i="9"/>
  <c r="K230" i="9"/>
  <c r="E72" i="9"/>
  <c r="F142" i="9"/>
  <c r="F138" i="9"/>
  <c r="L122" i="9"/>
  <c r="H165" i="9"/>
  <c r="H263" i="9"/>
  <c r="E273" i="9"/>
  <c r="C274" i="9"/>
  <c r="K150" i="9"/>
  <c r="E241" i="9"/>
  <c r="K166" i="9"/>
  <c r="F187" i="9"/>
  <c r="K120" i="9"/>
  <c r="H98" i="9"/>
  <c r="N142" i="9"/>
  <c r="H218" i="9"/>
  <c r="N80" i="9"/>
  <c r="O253" i="9"/>
  <c r="C81" i="9"/>
  <c r="C267" i="9"/>
  <c r="F260" i="9"/>
  <c r="N32" i="9"/>
  <c r="O56" i="3"/>
  <c r="L101" i="9"/>
  <c r="F90" i="9"/>
  <c r="O277" i="9"/>
  <c r="C157" i="9"/>
  <c r="E229" i="9"/>
  <c r="H158" i="9"/>
  <c r="K154" i="9"/>
  <c r="N188" i="9"/>
  <c r="N73" i="9"/>
  <c r="F176" i="9"/>
  <c r="E253" i="9"/>
  <c r="N279" i="9"/>
  <c r="K16" i="5"/>
  <c r="H61" i="9"/>
  <c r="F217" i="9"/>
  <c r="K142" i="9"/>
  <c r="O250" i="9"/>
  <c r="K239" i="9"/>
  <c r="I226" i="9"/>
  <c r="N278" i="9"/>
  <c r="H163" i="9"/>
  <c r="L123" i="9"/>
  <c r="I253" i="9"/>
  <c r="E174" i="9"/>
  <c r="K65" i="3"/>
  <c r="H178" i="9"/>
  <c r="I116" i="9"/>
  <c r="L119" i="9"/>
  <c r="O89" i="9"/>
  <c r="K277" i="9"/>
  <c r="G48" i="3"/>
  <c r="F278" i="9"/>
  <c r="H136" i="9"/>
  <c r="G68" i="3"/>
  <c r="I212" i="9"/>
  <c r="K99" i="9"/>
  <c r="E86" i="9"/>
  <c r="F254" i="9"/>
  <c r="E28" i="9"/>
  <c r="L234" i="9"/>
  <c r="I270" i="9"/>
  <c r="E221" i="9"/>
  <c r="E69" i="9"/>
  <c r="K273" i="9"/>
  <c r="L258" i="9"/>
  <c r="E125" i="9"/>
  <c r="L71" i="9"/>
  <c r="C156" i="9"/>
  <c r="O163" i="9"/>
  <c r="O40" i="3"/>
  <c r="O186" i="9"/>
  <c r="C30" i="9"/>
  <c r="C44" i="9"/>
  <c r="O194" i="9"/>
  <c r="H259" i="9"/>
  <c r="L39" i="9"/>
  <c r="F150" i="9"/>
  <c r="E78" i="9"/>
  <c r="C125" i="9"/>
  <c r="K71" i="3"/>
  <c r="L175" i="9"/>
  <c r="E236" i="9"/>
  <c r="K121" i="9"/>
  <c r="H139" i="9"/>
  <c r="F69" i="9"/>
  <c r="F87" i="9"/>
  <c r="K276" i="9"/>
  <c r="F223" i="9"/>
  <c r="K234" i="9"/>
  <c r="C180" i="9"/>
  <c r="N78" i="9"/>
  <c r="N162" i="9"/>
  <c r="N253" i="9"/>
  <c r="L107" i="9"/>
  <c r="C100" i="9"/>
  <c r="C140" i="9"/>
  <c r="H145" i="9"/>
  <c r="O106" i="9"/>
  <c r="C78" i="9"/>
  <c r="N30" i="9"/>
  <c r="E48" i="9"/>
  <c r="K263" i="9"/>
  <c r="H155" i="9"/>
  <c r="K15" i="3"/>
  <c r="N178" i="9"/>
  <c r="E61" i="9"/>
  <c r="N74" i="9"/>
  <c r="O260" i="9"/>
  <c r="O278" i="9"/>
  <c r="G62" i="3"/>
  <c r="O61" i="3"/>
  <c r="N89" i="9"/>
  <c r="E184" i="9"/>
  <c r="H126" i="9"/>
  <c r="O22" i="9"/>
  <c r="I101" i="9"/>
  <c r="I274" i="9"/>
  <c r="K65" i="9"/>
  <c r="I204" i="9"/>
  <c r="H79" i="9"/>
  <c r="O46" i="3"/>
  <c r="O24" i="9"/>
  <c r="K175" i="9"/>
  <c r="C32" i="9"/>
  <c r="I194" i="9"/>
  <c r="E76" i="9"/>
  <c r="C149" i="9"/>
  <c r="F140" i="9"/>
  <c r="I121" i="9"/>
  <c r="I267" i="9"/>
  <c r="I181" i="9"/>
  <c r="N86" i="9"/>
  <c r="O263" i="9"/>
  <c r="O156" i="9"/>
  <c r="F29" i="9"/>
  <c r="E223" i="9"/>
  <c r="K79" i="9"/>
  <c r="K108" i="9"/>
  <c r="H227" i="9"/>
  <c r="C184" i="9"/>
  <c r="O39" i="9"/>
  <c r="K149" i="9"/>
  <c r="L72" i="9"/>
  <c r="E186" i="9"/>
  <c r="N234" i="9"/>
  <c r="H279" i="9"/>
  <c r="C193" i="9"/>
  <c r="H174" i="9"/>
  <c r="K66" i="3"/>
  <c r="L164" i="9"/>
  <c r="C222" i="9"/>
  <c r="O98" i="9"/>
  <c r="C28" i="9"/>
  <c r="E194" i="9"/>
  <c r="E50" i="9"/>
  <c r="E31" i="9"/>
  <c r="O63" i="9"/>
  <c r="E150" i="9"/>
  <c r="H161" i="9"/>
  <c r="O37" i="3"/>
  <c r="O31" i="3"/>
  <c r="K75" i="3"/>
  <c r="I51" i="9"/>
  <c r="O36" i="3"/>
  <c r="O71" i="3"/>
  <c r="F190" i="9"/>
  <c r="L33" i="9"/>
  <c r="F192" i="9"/>
  <c r="K38" i="9"/>
  <c r="F24" i="9"/>
  <c r="K186" i="9"/>
  <c r="K63" i="3"/>
  <c r="F237" i="9"/>
  <c r="F204" i="9"/>
  <c r="E178" i="9"/>
  <c r="L69" i="9"/>
  <c r="O154" i="9"/>
  <c r="K105" i="9"/>
  <c r="O214" i="9"/>
  <c r="H88" i="9"/>
  <c r="E153" i="9"/>
  <c r="C186" i="9"/>
  <c r="L278" i="9"/>
  <c r="E203" i="9"/>
  <c r="L184" i="9"/>
  <c r="L158" i="9"/>
  <c r="H235" i="9"/>
  <c r="L63" i="9"/>
  <c r="C228" i="9"/>
  <c r="I44" i="9"/>
  <c r="G50" i="3"/>
  <c r="N111" i="9"/>
  <c r="E218" i="9"/>
  <c r="G38" i="3"/>
  <c r="C154" i="9"/>
  <c r="N141" i="9"/>
  <c r="H191" i="9"/>
  <c r="H228" i="9"/>
  <c r="F166" i="9"/>
  <c r="C163" i="9"/>
  <c r="C68" i="9"/>
  <c r="O90" i="9"/>
  <c r="L77" i="9"/>
  <c r="I147" i="9"/>
  <c r="C118" i="9"/>
  <c r="O80" i="9"/>
  <c r="H225" i="9"/>
  <c r="F25" i="9"/>
  <c r="E279" i="9"/>
  <c r="K32" i="9"/>
  <c r="L250" i="9"/>
  <c r="K51" i="9"/>
  <c r="E202" i="9"/>
  <c r="N65" i="9"/>
  <c r="I238" i="9"/>
  <c r="C116" i="9"/>
  <c r="K144" i="9"/>
  <c r="N70" i="9"/>
  <c r="C237" i="9"/>
  <c r="O150" i="9"/>
  <c r="C265" i="9"/>
  <c r="E199" i="9"/>
  <c r="O252" i="9"/>
  <c r="L229" i="9"/>
  <c r="G56" i="3"/>
  <c r="F60" i="9"/>
  <c r="O45" i="3"/>
  <c r="L121" i="9"/>
  <c r="I128" i="9"/>
  <c r="H146" i="9"/>
  <c r="H254" i="9"/>
  <c r="O191" i="9"/>
  <c r="F230" i="9"/>
  <c r="E188" i="9"/>
  <c r="L165" i="9"/>
  <c r="L138" i="9"/>
  <c r="N83" i="9"/>
  <c r="N150" i="9"/>
  <c r="K138" i="9"/>
  <c r="H67" i="9"/>
  <c r="N75" i="9"/>
  <c r="I66" i="9"/>
  <c r="C181" i="9"/>
  <c r="H198" i="9"/>
  <c r="K43" i="9"/>
  <c r="H28" i="9"/>
  <c r="C27" i="9"/>
  <c r="L223" i="9"/>
  <c r="O234" i="9"/>
  <c r="O48" i="3"/>
  <c r="K34" i="9"/>
  <c r="K180" i="9"/>
  <c r="K50" i="9"/>
  <c r="C153" i="9"/>
  <c r="C101" i="9"/>
  <c r="C177" i="9"/>
  <c r="E274" i="9"/>
  <c r="N230" i="9"/>
  <c r="L280" i="9"/>
  <c r="L46" i="9"/>
  <c r="N175" i="9"/>
  <c r="C150" i="9"/>
  <c r="I200" i="9"/>
  <c r="C142" i="9"/>
  <c r="H107" i="9"/>
  <c r="O233" i="9"/>
  <c r="K191" i="9"/>
  <c r="H118" i="9"/>
  <c r="N82" i="9"/>
  <c r="L272" i="9"/>
  <c r="N44" i="9"/>
  <c r="N264" i="9"/>
  <c r="N25" i="9"/>
  <c r="O76" i="9"/>
  <c r="I149" i="9"/>
  <c r="G63" i="3"/>
  <c r="H280" i="9"/>
  <c r="L66" i="9"/>
  <c r="K71" i="9"/>
  <c r="C201" i="9"/>
  <c r="K90" i="9"/>
  <c r="O188" i="9"/>
  <c r="L257" i="9"/>
  <c r="E34" i="9"/>
  <c r="G32" i="3"/>
  <c r="C159" i="9"/>
  <c r="H272" i="9"/>
  <c r="I81" i="9"/>
  <c r="L68" i="9"/>
  <c r="C136" i="9"/>
  <c r="E140" i="9"/>
  <c r="O43" i="9"/>
  <c r="O125" i="9"/>
  <c r="N217" i="9"/>
  <c r="I114" i="9"/>
  <c r="E267" i="9"/>
  <c r="H36" i="9"/>
  <c r="H253" i="9"/>
  <c r="I144" i="9"/>
  <c r="C33" i="9"/>
  <c r="H101" i="9"/>
  <c r="L47" i="9"/>
  <c r="M33" i="9" l="1"/>
  <c r="D33" i="9"/>
  <c r="G33" i="9"/>
  <c r="J33" i="9"/>
  <c r="D136" i="9"/>
  <c r="J136" i="9"/>
  <c r="C168" i="9"/>
  <c r="G136" i="9"/>
  <c r="M136" i="9"/>
  <c r="J159" i="9"/>
  <c r="M159" i="9"/>
  <c r="G159" i="9"/>
  <c r="D159" i="9"/>
  <c r="I32" i="3"/>
  <c r="J32" i="3"/>
  <c r="H32" i="3"/>
  <c r="J201" i="9"/>
  <c r="D201" i="9"/>
  <c r="M201" i="9"/>
  <c r="G201" i="9"/>
  <c r="I63" i="3"/>
  <c r="H63" i="3"/>
  <c r="J63" i="3"/>
  <c r="J142" i="9"/>
  <c r="D142" i="9"/>
  <c r="G142" i="9"/>
  <c r="M142" i="9"/>
  <c r="D150" i="9"/>
  <c r="J150" i="9"/>
  <c r="G150" i="9"/>
  <c r="M150" i="9"/>
  <c r="G177" i="9"/>
  <c r="D177" i="9"/>
  <c r="J177" i="9"/>
  <c r="M177" i="9"/>
  <c r="D101" i="9"/>
  <c r="G101" i="9"/>
  <c r="M101" i="9"/>
  <c r="J101" i="9"/>
  <c r="M153" i="9"/>
  <c r="J153" i="9"/>
  <c r="G153" i="9"/>
  <c r="D153" i="9"/>
  <c r="P48" i="3"/>
  <c r="R48" i="3"/>
  <c r="Q48" i="3"/>
  <c r="M27" i="9"/>
  <c r="J27" i="9"/>
  <c r="G27" i="9"/>
  <c r="D27" i="9"/>
  <c r="M181" i="9"/>
  <c r="D181" i="9"/>
  <c r="J181" i="9"/>
  <c r="G181" i="9"/>
  <c r="R45" i="3"/>
  <c r="Q45" i="3"/>
  <c r="P45" i="3"/>
  <c r="F92" i="9"/>
  <c r="E92" i="9" s="1"/>
  <c r="D4" i="9" s="1"/>
  <c r="I56" i="3"/>
  <c r="H56" i="3"/>
  <c r="J56" i="3"/>
  <c r="J265" i="9"/>
  <c r="M265" i="9"/>
  <c r="G265" i="9"/>
  <c r="D265" i="9"/>
  <c r="M237" i="9"/>
  <c r="D237" i="9"/>
  <c r="G237" i="9"/>
  <c r="J237" i="9"/>
  <c r="G116" i="9"/>
  <c r="D116" i="9"/>
  <c r="M116" i="9"/>
  <c r="J116" i="9"/>
  <c r="L282" i="9"/>
  <c r="K282" i="9" s="1"/>
  <c r="J14" i="9" s="1"/>
  <c r="J118" i="9"/>
  <c r="M118" i="9"/>
  <c r="D118" i="9"/>
  <c r="G118" i="9"/>
  <c r="G68" i="9"/>
  <c r="M68" i="9"/>
  <c r="D68" i="9"/>
  <c r="J68" i="9"/>
  <c r="J163" i="9"/>
  <c r="G163" i="9"/>
  <c r="M163" i="9"/>
  <c r="D163" i="9"/>
  <c r="J154" i="9"/>
  <c r="G154" i="9"/>
  <c r="M154" i="9"/>
  <c r="D154" i="9"/>
  <c r="H38" i="3"/>
  <c r="J38" i="3"/>
  <c r="I38" i="3"/>
  <c r="H50" i="3"/>
  <c r="J50" i="3"/>
  <c r="I50" i="3"/>
  <c r="D228" i="9"/>
  <c r="M228" i="9"/>
  <c r="G228" i="9"/>
  <c r="J228" i="9"/>
  <c r="G186" i="9"/>
  <c r="J186" i="9"/>
  <c r="M186" i="9"/>
  <c r="D186" i="9"/>
  <c r="N63" i="3"/>
  <c r="L63" i="3"/>
  <c r="M63" i="3"/>
  <c r="Q71" i="3"/>
  <c r="R71" i="3"/>
  <c r="P71" i="3"/>
  <c r="Q36" i="3"/>
  <c r="P36" i="3"/>
  <c r="R36" i="3"/>
  <c r="L75" i="3"/>
  <c r="N75" i="3"/>
  <c r="M75" i="3"/>
  <c r="R31" i="3"/>
  <c r="P31" i="3"/>
  <c r="Q31" i="3"/>
  <c r="P37" i="3"/>
  <c r="R37" i="3"/>
  <c r="Q37" i="3"/>
  <c r="G28" i="9"/>
  <c r="D28" i="9"/>
  <c r="J28" i="9"/>
  <c r="M28" i="9"/>
  <c r="O130" i="9"/>
  <c r="N130" i="9" s="1"/>
  <c r="M6" i="9" s="1"/>
  <c r="G222" i="9"/>
  <c r="J222" i="9"/>
  <c r="D222" i="9"/>
  <c r="M222" i="9"/>
  <c r="M66" i="3"/>
  <c r="L66" i="3"/>
  <c r="N66" i="3"/>
  <c r="J193" i="9"/>
  <c r="G193" i="9"/>
  <c r="D193" i="9"/>
  <c r="M193" i="9"/>
  <c r="G184" i="9"/>
  <c r="D184" i="9"/>
  <c r="M184" i="9"/>
  <c r="J184" i="9"/>
  <c r="D149" i="9"/>
  <c r="M149" i="9"/>
  <c r="J149" i="9"/>
  <c r="G149" i="9"/>
  <c r="J32" i="9"/>
  <c r="D32" i="9"/>
  <c r="M32" i="9"/>
  <c r="G32" i="9"/>
  <c r="P46" i="3"/>
  <c r="Q46" i="3"/>
  <c r="R46" i="3"/>
  <c r="O54" i="9"/>
  <c r="N54" i="9" s="1"/>
  <c r="M16" i="9" s="1"/>
  <c r="P61" i="3"/>
  <c r="Q61" i="3"/>
  <c r="R61" i="3"/>
  <c r="H62" i="3"/>
  <c r="I62" i="3"/>
  <c r="J62" i="3"/>
  <c r="M15" i="3"/>
  <c r="N15" i="3"/>
  <c r="L15" i="3"/>
  <c r="D78" i="9"/>
  <c r="G78" i="9"/>
  <c r="M78" i="9"/>
  <c r="J78" i="9"/>
  <c r="J140" i="9"/>
  <c r="M140" i="9"/>
  <c r="G140" i="9"/>
  <c r="D140" i="9"/>
  <c r="D100" i="9"/>
  <c r="M100" i="9"/>
  <c r="J100" i="9"/>
  <c r="G100" i="9"/>
  <c r="M180" i="9"/>
  <c r="J180" i="9"/>
  <c r="G180" i="9"/>
  <c r="D180" i="9"/>
  <c r="L71" i="3"/>
  <c r="M71" i="3"/>
  <c r="N71" i="3"/>
  <c r="J125" i="9"/>
  <c r="M125" i="9"/>
  <c r="G125" i="9"/>
  <c r="D125" i="9"/>
  <c r="G44" i="9"/>
  <c r="D44" i="9"/>
  <c r="J44" i="9"/>
  <c r="M44" i="9"/>
  <c r="G30" i="9"/>
  <c r="M30" i="9"/>
  <c r="J30" i="9"/>
  <c r="D30" i="9"/>
  <c r="R40" i="3"/>
  <c r="Q40" i="3"/>
  <c r="P40" i="3"/>
  <c r="J156" i="9"/>
  <c r="D156" i="9"/>
  <c r="M156" i="9"/>
  <c r="G156" i="9"/>
  <c r="I244" i="9"/>
  <c r="H244" i="9" s="1"/>
  <c r="G10" i="9" s="1"/>
  <c r="I68" i="3"/>
  <c r="J68" i="3"/>
  <c r="H68" i="3"/>
  <c r="H48" i="3"/>
  <c r="I48" i="3"/>
  <c r="J48" i="3"/>
  <c r="N65" i="3"/>
  <c r="L65" i="3"/>
  <c r="M65" i="3"/>
  <c r="O282" i="9"/>
  <c r="N282" i="9" s="1"/>
  <c r="M14" i="9" s="1"/>
  <c r="N16" i="5"/>
  <c r="M16" i="5"/>
  <c r="L16" i="5"/>
  <c r="M157" i="9"/>
  <c r="D157" i="9"/>
  <c r="G157" i="9"/>
  <c r="J157" i="9"/>
  <c r="Q56" i="3"/>
  <c r="R56" i="3"/>
  <c r="P56" i="3"/>
  <c r="D267" i="9"/>
  <c r="G267" i="9"/>
  <c r="M267" i="9"/>
  <c r="J267" i="9"/>
  <c r="D81" i="9"/>
  <c r="G81" i="9"/>
  <c r="J81" i="9"/>
  <c r="M81" i="9"/>
  <c r="M274" i="9"/>
  <c r="G274" i="9"/>
  <c r="D274" i="9"/>
  <c r="J274" i="9"/>
  <c r="D238" i="9"/>
  <c r="M238" i="9"/>
  <c r="G238" i="9"/>
  <c r="J238" i="9"/>
  <c r="O206" i="9"/>
  <c r="N206" i="9" s="1"/>
  <c r="M8" i="9" s="1"/>
  <c r="M40" i="3"/>
  <c r="N40" i="3"/>
  <c r="L40" i="3"/>
  <c r="F206" i="9"/>
  <c r="E206" i="9" s="1"/>
  <c r="D8" i="9" s="1"/>
  <c r="D226" i="9"/>
  <c r="M226" i="9"/>
  <c r="G226" i="9"/>
  <c r="J226" i="9"/>
  <c r="G230" i="9"/>
  <c r="D230" i="9"/>
  <c r="M230" i="9"/>
  <c r="J230" i="9"/>
  <c r="J176" i="9"/>
  <c r="G176" i="9"/>
  <c r="M176" i="9"/>
  <c r="D176" i="9"/>
  <c r="J270" i="9"/>
  <c r="D270" i="9"/>
  <c r="G270" i="9"/>
  <c r="M270" i="9"/>
  <c r="M7" i="5"/>
  <c r="L7" i="5"/>
  <c r="N7" i="5"/>
  <c r="M11" i="5"/>
  <c r="L11" i="5"/>
  <c r="N11" i="5"/>
  <c r="L59" i="3"/>
  <c r="M59" i="3"/>
  <c r="N59" i="3"/>
  <c r="G124" i="9"/>
  <c r="D124" i="9"/>
  <c r="M124" i="9"/>
  <c r="J124" i="9"/>
  <c r="M57" i="3"/>
  <c r="N57" i="3"/>
  <c r="L57" i="3"/>
  <c r="D107" i="9"/>
  <c r="J107" i="9"/>
  <c r="M107" i="9"/>
  <c r="G107" i="9"/>
  <c r="M224" i="9"/>
  <c r="D224" i="9"/>
  <c r="J224" i="9"/>
  <c r="G224" i="9"/>
  <c r="H65" i="3"/>
  <c r="J65" i="3"/>
  <c r="I65" i="3"/>
  <c r="F282" i="9"/>
  <c r="E282" i="9" s="1"/>
  <c r="D14" i="9" s="1"/>
  <c r="P67" i="3"/>
  <c r="Q67" i="3"/>
  <c r="R67" i="3"/>
  <c r="D276" i="9"/>
  <c r="J276" i="9"/>
  <c r="M276" i="9"/>
  <c r="G276" i="9"/>
  <c r="M218" i="9"/>
  <c r="G218" i="9"/>
  <c r="D218" i="9"/>
  <c r="J218" i="9"/>
  <c r="J122" i="9"/>
  <c r="D122" i="9"/>
  <c r="G122" i="9"/>
  <c r="M122" i="9"/>
  <c r="O244" i="9"/>
  <c r="N244" i="9" s="1"/>
  <c r="M10" i="9" s="1"/>
  <c r="M232" i="9"/>
  <c r="G232" i="9"/>
  <c r="J232" i="9"/>
  <c r="D232" i="9"/>
  <c r="F168" i="9"/>
  <c r="E168" i="9" s="1"/>
  <c r="D12" i="9" s="1"/>
  <c r="L69" i="3"/>
  <c r="M69" i="3"/>
  <c r="N69" i="3"/>
  <c r="D86" i="9"/>
  <c r="M86" i="9"/>
  <c r="J86" i="9"/>
  <c r="G86" i="9"/>
  <c r="D174" i="9"/>
  <c r="M174" i="9"/>
  <c r="C206" i="9"/>
  <c r="G174" i="9"/>
  <c r="J174" i="9"/>
  <c r="J152" i="9"/>
  <c r="M152" i="9"/>
  <c r="G152" i="9"/>
  <c r="D152" i="9"/>
  <c r="J51" i="9"/>
  <c r="D51" i="9"/>
  <c r="M51" i="9"/>
  <c r="G51" i="9"/>
  <c r="J62" i="9"/>
  <c r="D62" i="9"/>
  <c r="M62" i="9"/>
  <c r="G62" i="9"/>
  <c r="R73" i="3"/>
  <c r="P73" i="3"/>
  <c r="Q73" i="3"/>
  <c r="N17" i="5"/>
  <c r="L17" i="5"/>
  <c r="M17" i="5"/>
  <c r="H58" i="3"/>
  <c r="I58" i="3"/>
  <c r="J58" i="3"/>
  <c r="M37" i="3"/>
  <c r="N37" i="3"/>
  <c r="L37" i="3"/>
  <c r="L54" i="9"/>
  <c r="K54" i="9" s="1"/>
  <c r="J16" i="9" s="1"/>
  <c r="N20" i="5"/>
  <c r="M20" i="5"/>
  <c r="L20" i="5"/>
  <c r="Q58" i="3"/>
  <c r="P58" i="3"/>
  <c r="R58" i="3"/>
  <c r="H39" i="3"/>
  <c r="J39" i="3"/>
  <c r="I39" i="3"/>
  <c r="I57" i="3"/>
  <c r="J57" i="3"/>
  <c r="H57" i="3"/>
  <c r="M46" i="9"/>
  <c r="D46" i="9"/>
  <c r="G46" i="9"/>
  <c r="J46" i="9"/>
  <c r="J37" i="9"/>
  <c r="M37" i="9"/>
  <c r="D37" i="9"/>
  <c r="G37" i="9"/>
  <c r="D64" i="9"/>
  <c r="M64" i="9"/>
  <c r="G64" i="9"/>
  <c r="J64" i="9"/>
  <c r="L6" i="5"/>
  <c r="M6" i="5"/>
  <c r="N6" i="5"/>
  <c r="L68" i="3"/>
  <c r="M68" i="3"/>
  <c r="N68" i="3"/>
  <c r="N49" i="3"/>
  <c r="M49" i="3"/>
  <c r="L49" i="3"/>
  <c r="J45" i="3"/>
  <c r="I45" i="3"/>
  <c r="H45" i="3"/>
  <c r="J278" i="9"/>
  <c r="M278" i="9"/>
  <c r="G278" i="9"/>
  <c r="D278" i="9"/>
  <c r="M121" i="9"/>
  <c r="J121" i="9"/>
  <c r="G121" i="9"/>
  <c r="D121" i="9"/>
  <c r="N38" i="3"/>
  <c r="L38" i="3"/>
  <c r="M38" i="3"/>
  <c r="Q59" i="3"/>
  <c r="P59" i="3"/>
  <c r="R59" i="3"/>
  <c r="N21" i="3"/>
  <c r="L21" i="3"/>
  <c r="M21" i="3"/>
  <c r="M85" i="9"/>
  <c r="D85" i="9"/>
  <c r="G85" i="9"/>
  <c r="J85" i="9"/>
  <c r="M42" i="3"/>
  <c r="L42" i="3"/>
  <c r="N42" i="3"/>
  <c r="L32" i="3"/>
  <c r="N32" i="3"/>
  <c r="M32" i="3"/>
  <c r="D239" i="9"/>
  <c r="J239" i="9"/>
  <c r="M239" i="9"/>
  <c r="G239" i="9"/>
  <c r="M25" i="3"/>
  <c r="L25" i="3"/>
  <c r="N25" i="3"/>
  <c r="R47" i="3"/>
  <c r="Q47" i="3"/>
  <c r="P47" i="3"/>
  <c r="N48" i="3"/>
  <c r="L48" i="3"/>
  <c r="M48" i="3"/>
  <c r="J87" i="9"/>
  <c r="G87" i="9"/>
  <c r="M87" i="9"/>
  <c r="D87" i="9"/>
  <c r="L9" i="5"/>
  <c r="M9" i="5"/>
  <c r="N9" i="5"/>
  <c r="R60" i="3"/>
  <c r="P60" i="3"/>
  <c r="Q60" i="3"/>
  <c r="G192" i="9"/>
  <c r="D192" i="9"/>
  <c r="J192" i="9"/>
  <c r="M192" i="9"/>
  <c r="D73" i="9"/>
  <c r="J73" i="9"/>
  <c r="M73" i="9"/>
  <c r="G73" i="9"/>
  <c r="J188" i="9"/>
  <c r="D188" i="9"/>
  <c r="G188" i="9"/>
  <c r="M188" i="9"/>
  <c r="L206" i="9"/>
  <c r="K206" i="9" s="1"/>
  <c r="J8" i="9" s="1"/>
  <c r="G160" i="9"/>
  <c r="J160" i="9"/>
  <c r="D160" i="9"/>
  <c r="M160" i="9"/>
  <c r="M98" i="9"/>
  <c r="D98" i="9"/>
  <c r="G98" i="9"/>
  <c r="J98" i="9"/>
  <c r="C130" i="9"/>
  <c r="J66" i="3"/>
  <c r="I66" i="3"/>
  <c r="H66" i="3"/>
  <c r="D194" i="9"/>
  <c r="M194" i="9"/>
  <c r="G194" i="9"/>
  <c r="J194" i="9"/>
  <c r="D66" i="9"/>
  <c r="J66" i="9"/>
  <c r="G66" i="9"/>
  <c r="M66" i="9"/>
  <c r="J277" i="9"/>
  <c r="G277" i="9"/>
  <c r="M277" i="9"/>
  <c r="D277" i="9"/>
  <c r="P70" i="3"/>
  <c r="R70" i="3"/>
  <c r="Q70" i="3"/>
  <c r="M254" i="9"/>
  <c r="G254" i="9"/>
  <c r="D254" i="9"/>
  <c r="J254" i="9"/>
  <c r="I92" i="9"/>
  <c r="H92" i="9" s="1"/>
  <c r="G4" i="9" s="1"/>
  <c r="J59" i="3"/>
  <c r="H59" i="3"/>
  <c r="I59" i="3"/>
  <c r="J147" i="9"/>
  <c r="D147" i="9"/>
  <c r="G147" i="9"/>
  <c r="M147" i="9"/>
  <c r="D119" i="9"/>
  <c r="G119" i="9"/>
  <c r="M119" i="9"/>
  <c r="J119" i="9"/>
  <c r="G84" i="9"/>
  <c r="J84" i="9"/>
  <c r="M84" i="9"/>
  <c r="D84" i="9"/>
  <c r="I206" i="9"/>
  <c r="H206" i="9" s="1"/>
  <c r="G8" i="9" s="1"/>
  <c r="P72" i="3"/>
  <c r="R72" i="3"/>
  <c r="Q72" i="3"/>
  <c r="M72" i="9"/>
  <c r="J72" i="9"/>
  <c r="G72" i="9"/>
  <c r="D72" i="9"/>
  <c r="I75" i="3"/>
  <c r="H75" i="3"/>
  <c r="J75" i="3"/>
  <c r="G23" i="9"/>
  <c r="J23" i="9"/>
  <c r="D23" i="9"/>
  <c r="M23" i="9"/>
  <c r="D217" i="9"/>
  <c r="M217" i="9"/>
  <c r="G217" i="9"/>
  <c r="J217" i="9"/>
  <c r="R49" i="3"/>
  <c r="P49" i="3"/>
  <c r="Q49" i="3"/>
  <c r="J164" i="9"/>
  <c r="G164" i="9"/>
  <c r="D164" i="9"/>
  <c r="M164" i="9"/>
  <c r="J195" i="9"/>
  <c r="G195" i="9"/>
  <c r="M195" i="9"/>
  <c r="D195" i="9"/>
  <c r="M231" i="9"/>
  <c r="D231" i="9"/>
  <c r="J231" i="9"/>
  <c r="G231" i="9"/>
  <c r="D52" i="9"/>
  <c r="J52" i="9"/>
  <c r="G52" i="9"/>
  <c r="M52" i="9"/>
  <c r="G261" i="9"/>
  <c r="J261" i="9"/>
  <c r="M261" i="9"/>
  <c r="D261" i="9"/>
  <c r="I168" i="9"/>
  <c r="H168" i="9" s="1"/>
  <c r="G12" i="9" s="1"/>
  <c r="G108" i="9"/>
  <c r="J108" i="9"/>
  <c r="D108" i="9"/>
  <c r="M108" i="9"/>
  <c r="D196" i="9"/>
  <c r="G196" i="9"/>
  <c r="J196" i="9"/>
  <c r="M196" i="9"/>
  <c r="I31" i="3"/>
  <c r="H31" i="3"/>
  <c r="J31" i="3"/>
  <c r="L12" i="5"/>
  <c r="N12" i="5"/>
  <c r="M12" i="5"/>
  <c r="I61" i="3"/>
  <c r="J61" i="3"/>
  <c r="H61" i="3"/>
  <c r="N73" i="3"/>
  <c r="L73" i="3"/>
  <c r="M73" i="3"/>
  <c r="M42" i="9"/>
  <c r="J42" i="9"/>
  <c r="D42" i="9"/>
  <c r="G42" i="9"/>
  <c r="M21" i="5"/>
  <c r="N21" i="5"/>
  <c r="L21" i="5"/>
  <c r="L43" i="3"/>
  <c r="M43" i="3"/>
  <c r="N43" i="3"/>
  <c r="N6" i="3"/>
  <c r="M6" i="3"/>
  <c r="L6" i="3"/>
  <c r="M49" i="9"/>
  <c r="J49" i="9"/>
  <c r="D49" i="9"/>
  <c r="G49" i="9"/>
  <c r="F130" i="9"/>
  <c r="E130" i="9" s="1"/>
  <c r="D6" i="9" s="1"/>
  <c r="D39" i="9"/>
  <c r="G39" i="9"/>
  <c r="M39" i="9"/>
  <c r="J39" i="9"/>
  <c r="G253" i="9"/>
  <c r="M253" i="9"/>
  <c r="D253" i="9"/>
  <c r="J253" i="9"/>
  <c r="D146" i="9"/>
  <c r="M146" i="9"/>
  <c r="J146" i="9"/>
  <c r="G146" i="9"/>
  <c r="D143" i="9"/>
  <c r="M143" i="9"/>
  <c r="G143" i="9"/>
  <c r="J143" i="9"/>
  <c r="N72" i="3"/>
  <c r="M72" i="3"/>
  <c r="L72" i="3"/>
  <c r="M242" i="9"/>
  <c r="D242" i="9"/>
  <c r="J242" i="9"/>
  <c r="G242" i="9"/>
  <c r="I73" i="3"/>
  <c r="J73" i="3"/>
  <c r="H73" i="3"/>
  <c r="L12" i="3"/>
  <c r="M12" i="3"/>
  <c r="N12" i="3"/>
  <c r="I130" i="9"/>
  <c r="H130" i="9" s="1"/>
  <c r="G6" i="9" s="1"/>
  <c r="H34" i="3"/>
  <c r="J34" i="3"/>
  <c r="I34" i="3"/>
  <c r="M64" i="3"/>
  <c r="L64" i="3"/>
  <c r="N64" i="3"/>
  <c r="G141" i="9"/>
  <c r="M141" i="9"/>
  <c r="D141" i="9"/>
  <c r="J141" i="9"/>
  <c r="L13" i="5"/>
  <c r="M13" i="5"/>
  <c r="N13" i="5"/>
  <c r="O168" i="9"/>
  <c r="N168" i="9" s="1"/>
  <c r="M12" i="9" s="1"/>
  <c r="I35" i="3"/>
  <c r="J35" i="3"/>
  <c r="H35" i="3"/>
  <c r="L13" i="3"/>
  <c r="N13" i="3"/>
  <c r="M13" i="3"/>
  <c r="D221" i="9"/>
  <c r="G221" i="9"/>
  <c r="M221" i="9"/>
  <c r="J221" i="9"/>
  <c r="D216" i="9"/>
  <c r="M216" i="9"/>
  <c r="G216" i="9"/>
  <c r="J216" i="9"/>
  <c r="N50" i="3"/>
  <c r="L50" i="3"/>
  <c r="M50" i="3"/>
  <c r="J236" i="9"/>
  <c r="M236" i="9"/>
  <c r="G236" i="9"/>
  <c r="D236" i="9"/>
  <c r="D175" i="9"/>
  <c r="G175" i="9"/>
  <c r="M175" i="9"/>
  <c r="J175" i="9"/>
  <c r="J63" i="9"/>
  <c r="G63" i="9"/>
  <c r="D63" i="9"/>
  <c r="M63" i="9"/>
  <c r="G166" i="9"/>
  <c r="D166" i="9"/>
  <c r="M166" i="9"/>
  <c r="J166" i="9"/>
  <c r="G76" i="9"/>
  <c r="D76" i="9"/>
  <c r="M76" i="9"/>
  <c r="J76" i="9"/>
  <c r="P64" i="3"/>
  <c r="R64" i="3"/>
  <c r="Q64" i="3"/>
  <c r="M187" i="9"/>
  <c r="J187" i="9"/>
  <c r="D187" i="9"/>
  <c r="G187" i="9"/>
  <c r="I282" i="9"/>
  <c r="H282" i="9" s="1"/>
  <c r="G14" i="9" s="1"/>
  <c r="D48" i="9"/>
  <c r="J48" i="9"/>
  <c r="G48" i="9"/>
  <c r="M48" i="9"/>
  <c r="H49" i="3"/>
  <c r="J49" i="3"/>
  <c r="I49" i="3"/>
  <c r="J40" i="3"/>
  <c r="I40" i="3"/>
  <c r="H40" i="3"/>
  <c r="M10" i="3"/>
  <c r="L10" i="3"/>
  <c r="N10" i="3"/>
  <c r="M18" i="5"/>
  <c r="N18" i="5"/>
  <c r="L18" i="5"/>
  <c r="M120" i="9"/>
  <c r="G120" i="9"/>
  <c r="J120" i="9"/>
  <c r="D120" i="9"/>
  <c r="H64" i="3"/>
  <c r="J64" i="3"/>
  <c r="I64" i="3"/>
  <c r="M74" i="3"/>
  <c r="L74" i="3"/>
  <c r="N74" i="3"/>
  <c r="I33" i="3"/>
  <c r="J33" i="3"/>
  <c r="H33" i="3"/>
  <c r="G250" i="9"/>
  <c r="M250" i="9"/>
  <c r="D250" i="9"/>
  <c r="C282" i="9"/>
  <c r="J250" i="9"/>
  <c r="L14" i="3"/>
  <c r="M14" i="3"/>
  <c r="N14" i="3"/>
  <c r="G148" i="9"/>
  <c r="D148" i="9"/>
  <c r="M148" i="9"/>
  <c r="J148" i="9"/>
  <c r="J99" i="9"/>
  <c r="D99" i="9"/>
  <c r="M99" i="9"/>
  <c r="G99" i="9"/>
  <c r="I46" i="3"/>
  <c r="J46" i="3"/>
  <c r="H46" i="3"/>
  <c r="Q50" i="3"/>
  <c r="P50" i="3"/>
  <c r="R50" i="3"/>
  <c r="J272" i="9"/>
  <c r="D272" i="9"/>
  <c r="G272" i="9"/>
  <c r="M272" i="9"/>
  <c r="P43" i="3"/>
  <c r="R43" i="3"/>
  <c r="Q43" i="3"/>
  <c r="M264" i="9"/>
  <c r="D264" i="9"/>
  <c r="J264" i="9"/>
  <c r="G264" i="9"/>
  <c r="G43" i="9"/>
  <c r="J43" i="9"/>
  <c r="D43" i="9"/>
  <c r="M43" i="9"/>
  <c r="J38" i="9"/>
  <c r="D38" i="9"/>
  <c r="G38" i="9"/>
  <c r="M38" i="9"/>
  <c r="J72" i="3"/>
  <c r="H72" i="3"/>
  <c r="I72" i="3"/>
  <c r="D202" i="9"/>
  <c r="M202" i="9"/>
  <c r="G202" i="9"/>
  <c r="J202" i="9"/>
  <c r="L19" i="5"/>
  <c r="M19" i="5"/>
  <c r="N19" i="5"/>
  <c r="H41" i="3"/>
  <c r="J41" i="3"/>
  <c r="I41" i="3"/>
  <c r="D182" i="9"/>
  <c r="G182" i="9"/>
  <c r="J182" i="9"/>
  <c r="M182" i="9"/>
  <c r="G89" i="9"/>
  <c r="M89" i="9"/>
  <c r="D89" i="9"/>
  <c r="J89" i="9"/>
  <c r="M7" i="3"/>
  <c r="N7" i="3"/>
  <c r="L7" i="3"/>
  <c r="D161" i="9"/>
  <c r="J161" i="9"/>
  <c r="G161" i="9"/>
  <c r="M161" i="9"/>
  <c r="N18" i="3"/>
  <c r="L18" i="3"/>
  <c r="M18" i="3"/>
  <c r="M40" i="9"/>
  <c r="G40" i="9"/>
  <c r="J40" i="9"/>
  <c r="D40" i="9"/>
  <c r="D126" i="9"/>
  <c r="J126" i="9"/>
  <c r="M126" i="9"/>
  <c r="G126" i="9"/>
  <c r="M25" i="5"/>
  <c r="N25" i="5"/>
  <c r="L25" i="5"/>
  <c r="Q63" i="3"/>
  <c r="P63" i="3"/>
  <c r="R63" i="3"/>
  <c r="J34" i="9"/>
  <c r="D34" i="9"/>
  <c r="G34" i="9"/>
  <c r="M34" i="9"/>
  <c r="J235" i="9"/>
  <c r="M235" i="9"/>
  <c r="G235" i="9"/>
  <c r="D235" i="9"/>
  <c r="M8" i="5"/>
  <c r="L8" i="5"/>
  <c r="N8" i="5"/>
  <c r="M62" i="3"/>
  <c r="N62" i="3"/>
  <c r="L62" i="3"/>
  <c r="G115" i="9"/>
  <c r="M115" i="9"/>
  <c r="J115" i="9"/>
  <c r="D115" i="9"/>
  <c r="N15" i="5"/>
  <c r="M15" i="5"/>
  <c r="L15" i="5"/>
  <c r="M105" i="9"/>
  <c r="D105" i="9"/>
  <c r="J105" i="9"/>
  <c r="G105" i="9"/>
  <c r="J80" i="9"/>
  <c r="G80" i="9"/>
  <c r="M80" i="9"/>
  <c r="D80" i="9"/>
  <c r="J214" i="9"/>
  <c r="G214" i="9"/>
  <c r="D214" i="9"/>
  <c r="M214" i="9"/>
  <c r="J74" i="9"/>
  <c r="G74" i="9"/>
  <c r="D74" i="9"/>
  <c r="M74" i="9"/>
  <c r="L46" i="3"/>
  <c r="N46" i="3"/>
  <c r="M46" i="3"/>
  <c r="R65" i="3"/>
  <c r="P65" i="3"/>
  <c r="Q65" i="3"/>
  <c r="J128" i="9"/>
  <c r="M128" i="9"/>
  <c r="D128" i="9"/>
  <c r="G128" i="9"/>
  <c r="G256" i="9"/>
  <c r="D256" i="9"/>
  <c r="J256" i="9"/>
  <c r="M256" i="9"/>
  <c r="J109" i="9"/>
  <c r="G109" i="9"/>
  <c r="M109" i="9"/>
  <c r="D109" i="9"/>
  <c r="D82" i="9"/>
  <c r="J82" i="9"/>
  <c r="M82" i="9"/>
  <c r="G82" i="9"/>
  <c r="G271" i="9"/>
  <c r="J271" i="9"/>
  <c r="M271" i="9"/>
  <c r="D271" i="9"/>
  <c r="L39" i="3"/>
  <c r="M39" i="3"/>
  <c r="N39" i="3"/>
  <c r="G117" i="9"/>
  <c r="M117" i="9"/>
  <c r="J117" i="9"/>
  <c r="D117" i="9"/>
  <c r="G179" i="9"/>
  <c r="M179" i="9"/>
  <c r="J179" i="9"/>
  <c r="D179" i="9"/>
  <c r="R44" i="3"/>
  <c r="Q44" i="3"/>
  <c r="P44" i="3"/>
  <c r="L34" i="3"/>
  <c r="M34" i="3"/>
  <c r="N34" i="3"/>
  <c r="D183" i="9"/>
  <c r="G183" i="9"/>
  <c r="M183" i="9"/>
  <c r="J183" i="9"/>
  <c r="L168" i="9"/>
  <c r="K168" i="9" s="1"/>
  <c r="J12" i="9" s="1"/>
  <c r="N31" i="3"/>
  <c r="L31" i="3"/>
  <c r="M31" i="3"/>
  <c r="G36" i="9"/>
  <c r="M36" i="9"/>
  <c r="J36" i="9"/>
  <c r="D36" i="9"/>
  <c r="G113" i="9"/>
  <c r="D113" i="9"/>
  <c r="M113" i="9"/>
  <c r="J113" i="9"/>
  <c r="M178" i="9"/>
  <c r="G178" i="9"/>
  <c r="J178" i="9"/>
  <c r="D178" i="9"/>
  <c r="D61" i="9"/>
  <c r="M61" i="9"/>
  <c r="G61" i="9"/>
  <c r="J61" i="9"/>
  <c r="D203" i="9"/>
  <c r="G203" i="9"/>
  <c r="M203" i="9"/>
  <c r="J203" i="9"/>
  <c r="D158" i="9"/>
  <c r="G158" i="9"/>
  <c r="M158" i="9"/>
  <c r="J158" i="9"/>
  <c r="L47" i="3"/>
  <c r="M47" i="3"/>
  <c r="N47" i="3"/>
  <c r="M26" i="9"/>
  <c r="D26" i="9"/>
  <c r="J26" i="9"/>
  <c r="G26" i="9"/>
  <c r="M219" i="9"/>
  <c r="J219" i="9"/>
  <c r="D219" i="9"/>
  <c r="G219" i="9"/>
  <c r="M273" i="9"/>
  <c r="D273" i="9"/>
  <c r="J273" i="9"/>
  <c r="G273" i="9"/>
  <c r="J240" i="9"/>
  <c r="G240" i="9"/>
  <c r="M240" i="9"/>
  <c r="D240" i="9"/>
  <c r="J102" i="9"/>
  <c r="G102" i="9"/>
  <c r="M102" i="9"/>
  <c r="D102" i="9"/>
  <c r="H42" i="3"/>
  <c r="I42" i="3"/>
  <c r="J42" i="3"/>
  <c r="M233" i="9"/>
  <c r="D233" i="9"/>
  <c r="G233" i="9"/>
  <c r="J233" i="9"/>
  <c r="J69" i="3"/>
  <c r="I69" i="3"/>
  <c r="H69" i="3"/>
  <c r="G45" i="9"/>
  <c r="M45" i="9"/>
  <c r="D45" i="9"/>
  <c r="J45" i="9"/>
  <c r="L244" i="9"/>
  <c r="K244" i="9" s="1"/>
  <c r="J10" i="9" s="1"/>
  <c r="F244" i="9"/>
  <c r="E244" i="9" s="1"/>
  <c r="D10" i="9" s="1"/>
  <c r="D70" i="9"/>
  <c r="M70" i="9"/>
  <c r="G70" i="9"/>
  <c r="J70" i="9"/>
  <c r="D266" i="9"/>
  <c r="G266" i="9"/>
  <c r="M266" i="9"/>
  <c r="J266" i="9"/>
  <c r="J71" i="9"/>
  <c r="D71" i="9"/>
  <c r="M71" i="9"/>
  <c r="G71" i="9"/>
  <c r="J69" i="9"/>
  <c r="D69" i="9"/>
  <c r="G69" i="9"/>
  <c r="M69" i="9"/>
  <c r="F54" i="9"/>
  <c r="M24" i="9"/>
  <c r="D24" i="9"/>
  <c r="G24" i="9"/>
  <c r="J24" i="9"/>
  <c r="P68" i="3"/>
  <c r="R68" i="3"/>
  <c r="Q68" i="3"/>
  <c r="H43" i="3"/>
  <c r="J43" i="3"/>
  <c r="I43" i="3"/>
  <c r="M79" i="9"/>
  <c r="G79" i="9"/>
  <c r="D79" i="9"/>
  <c r="J79" i="9"/>
  <c r="M279" i="9"/>
  <c r="D279" i="9"/>
  <c r="J279" i="9"/>
  <c r="G279" i="9"/>
  <c r="P39" i="3"/>
  <c r="R39" i="3"/>
  <c r="Q39" i="3"/>
  <c r="L56" i="3"/>
  <c r="N56" i="3"/>
  <c r="M56" i="3"/>
  <c r="M17" i="3"/>
  <c r="N17" i="3"/>
  <c r="L17" i="3"/>
  <c r="L10" i="5"/>
  <c r="M10" i="5"/>
  <c r="N10" i="5"/>
  <c r="R57" i="3"/>
  <c r="Q57" i="3"/>
  <c r="P57" i="3"/>
  <c r="M114" i="9"/>
  <c r="D114" i="9"/>
  <c r="G114" i="9"/>
  <c r="J114" i="9"/>
  <c r="G138" i="9"/>
  <c r="D138" i="9"/>
  <c r="J138" i="9"/>
  <c r="M138" i="9"/>
  <c r="M58" i="3"/>
  <c r="L58" i="3"/>
  <c r="N58" i="3"/>
  <c r="M255" i="9"/>
  <c r="G255" i="9"/>
  <c r="D255" i="9"/>
  <c r="J255" i="9"/>
  <c r="R42" i="3"/>
  <c r="P42" i="3"/>
  <c r="Q42" i="3"/>
  <c r="M269" i="9"/>
  <c r="J269" i="9"/>
  <c r="D269" i="9"/>
  <c r="G269" i="9"/>
  <c r="I74" i="3"/>
  <c r="J74" i="3"/>
  <c r="H74" i="3"/>
  <c r="J106" i="9"/>
  <c r="M106" i="9"/>
  <c r="G106" i="9"/>
  <c r="D106" i="9"/>
  <c r="H70" i="3"/>
  <c r="J70" i="3"/>
  <c r="I70" i="3"/>
  <c r="M213" i="9"/>
  <c r="J213" i="9"/>
  <c r="D213" i="9"/>
  <c r="G213" i="9"/>
  <c r="P35" i="3"/>
  <c r="Q35" i="3"/>
  <c r="R35" i="3"/>
  <c r="J111" i="9"/>
  <c r="G111" i="9"/>
  <c r="D111" i="9"/>
  <c r="M111" i="9"/>
  <c r="G225" i="9"/>
  <c r="M225" i="9"/>
  <c r="J225" i="9"/>
  <c r="D225" i="9"/>
  <c r="J204" i="9"/>
  <c r="G204" i="9"/>
  <c r="M204" i="9"/>
  <c r="D204" i="9"/>
  <c r="J190" i="9"/>
  <c r="M190" i="9"/>
  <c r="G190" i="9"/>
  <c r="D190" i="9"/>
  <c r="M215" i="9"/>
  <c r="D215" i="9"/>
  <c r="G215" i="9"/>
  <c r="J215" i="9"/>
  <c r="N60" i="3"/>
  <c r="L60" i="3"/>
  <c r="M60" i="3"/>
  <c r="J29" i="9"/>
  <c r="G29" i="9"/>
  <c r="D29" i="9"/>
  <c r="M29" i="9"/>
  <c r="L23" i="3"/>
  <c r="M23" i="3"/>
  <c r="N23" i="3"/>
  <c r="G220" i="9"/>
  <c r="J220" i="9"/>
  <c r="D220" i="9"/>
  <c r="M220" i="9"/>
  <c r="L36" i="3"/>
  <c r="M36" i="3"/>
  <c r="N36" i="3"/>
  <c r="L61" i="3"/>
  <c r="M61" i="3"/>
  <c r="N61" i="3"/>
  <c r="Q74" i="3"/>
  <c r="P74" i="3"/>
  <c r="R74" i="3"/>
  <c r="M280" i="9"/>
  <c r="G280" i="9"/>
  <c r="J280" i="9"/>
  <c r="D280" i="9"/>
  <c r="J155" i="9"/>
  <c r="M155" i="9"/>
  <c r="D155" i="9"/>
  <c r="G155" i="9"/>
  <c r="M229" i="9"/>
  <c r="G229" i="9"/>
  <c r="D229" i="9"/>
  <c r="J229" i="9"/>
  <c r="D191" i="9"/>
  <c r="M191" i="9"/>
  <c r="G191" i="9"/>
  <c r="J191" i="9"/>
  <c r="J263" i="9"/>
  <c r="D263" i="9"/>
  <c r="G263" i="9"/>
  <c r="M263" i="9"/>
  <c r="J198" i="9"/>
  <c r="M198" i="9"/>
  <c r="G198" i="9"/>
  <c r="D198" i="9"/>
  <c r="J47" i="9"/>
  <c r="D47" i="9"/>
  <c r="G47" i="9"/>
  <c r="M47" i="9"/>
  <c r="D137" i="9"/>
  <c r="J137" i="9"/>
  <c r="G137" i="9"/>
  <c r="M137" i="9"/>
  <c r="J44" i="3"/>
  <c r="H44" i="3"/>
  <c r="I44" i="3"/>
  <c r="J185" i="9"/>
  <c r="G185" i="9"/>
  <c r="M185" i="9"/>
  <c r="D185" i="9"/>
  <c r="N24" i="3"/>
  <c r="M24" i="3"/>
  <c r="L24" i="3"/>
  <c r="L11" i="3"/>
  <c r="N11" i="3"/>
  <c r="M11" i="3"/>
  <c r="D22" i="9"/>
  <c r="C54" i="9"/>
  <c r="M22" i="9"/>
  <c r="G22" i="9"/>
  <c r="J22" i="9"/>
  <c r="P38" i="3"/>
  <c r="R38" i="3"/>
  <c r="Q38" i="3"/>
  <c r="N14" i="5"/>
  <c r="M14" i="5"/>
  <c r="L14" i="5"/>
  <c r="J241" i="9"/>
  <c r="G241" i="9"/>
  <c r="M241" i="9"/>
  <c r="D241" i="9"/>
  <c r="M33" i="3"/>
  <c r="L33" i="3"/>
  <c r="N33" i="3"/>
  <c r="J50" i="9"/>
  <c r="G50" i="9"/>
  <c r="M50" i="9"/>
  <c r="D50" i="9"/>
  <c r="G252" i="9"/>
  <c r="M252" i="9"/>
  <c r="J252" i="9"/>
  <c r="D252" i="9"/>
  <c r="M227" i="9"/>
  <c r="D227" i="9"/>
  <c r="G227" i="9"/>
  <c r="J227" i="9"/>
  <c r="D41" i="9"/>
  <c r="G41" i="9"/>
  <c r="M41" i="9"/>
  <c r="J41" i="9"/>
  <c r="J145" i="9"/>
  <c r="G145" i="9"/>
  <c r="D145" i="9"/>
  <c r="M145" i="9"/>
  <c r="G88" i="9"/>
  <c r="M88" i="9"/>
  <c r="D88" i="9"/>
  <c r="J88" i="9"/>
  <c r="I60" i="3"/>
  <c r="J60" i="3"/>
  <c r="H60" i="3"/>
  <c r="G251" i="9"/>
  <c r="J251" i="9"/>
  <c r="M251" i="9"/>
  <c r="D251" i="9"/>
  <c r="M22" i="5"/>
  <c r="N22" i="5"/>
  <c r="L22" i="5"/>
  <c r="I36" i="3"/>
  <c r="J36" i="3"/>
  <c r="H36" i="3"/>
  <c r="D67" i="9"/>
  <c r="J67" i="9"/>
  <c r="M67" i="9"/>
  <c r="G67" i="9"/>
  <c r="N9" i="3"/>
  <c r="L9" i="3"/>
  <c r="M9" i="3"/>
  <c r="L67" i="3"/>
  <c r="N67" i="3"/>
  <c r="M67" i="3"/>
  <c r="D139" i="9"/>
  <c r="M139" i="9"/>
  <c r="G139" i="9"/>
  <c r="J139" i="9"/>
  <c r="J258" i="9"/>
  <c r="D258" i="9"/>
  <c r="M258" i="9"/>
  <c r="G258" i="9"/>
  <c r="D268" i="9"/>
  <c r="M268" i="9"/>
  <c r="G268" i="9"/>
  <c r="J268" i="9"/>
  <c r="M257" i="9"/>
  <c r="J257" i="9"/>
  <c r="D257" i="9"/>
  <c r="G257" i="9"/>
  <c r="M223" i="9"/>
  <c r="G223" i="9"/>
  <c r="D223" i="9"/>
  <c r="J223" i="9"/>
  <c r="L16" i="3"/>
  <c r="N16" i="3"/>
  <c r="M16" i="3"/>
  <c r="J144" i="9"/>
  <c r="G144" i="9"/>
  <c r="M144" i="9"/>
  <c r="D144" i="9"/>
  <c r="G199" i="9"/>
  <c r="M199" i="9"/>
  <c r="J199" i="9"/>
  <c r="D199" i="9"/>
  <c r="R66" i="3"/>
  <c r="Q66" i="3"/>
  <c r="P66" i="3"/>
  <c r="R32" i="3"/>
  <c r="Q32" i="3"/>
  <c r="P32" i="3"/>
  <c r="M31" i="9"/>
  <c r="G31" i="9"/>
  <c r="J31" i="9"/>
  <c r="D31" i="9"/>
  <c r="D262" i="9"/>
  <c r="M262" i="9"/>
  <c r="G262" i="9"/>
  <c r="J262" i="9"/>
  <c r="L41" i="3"/>
  <c r="N41" i="3"/>
  <c r="M41" i="3"/>
  <c r="D123" i="9"/>
  <c r="M123" i="9"/>
  <c r="J123" i="9"/>
  <c r="G123" i="9"/>
  <c r="J37" i="3"/>
  <c r="H37" i="3"/>
  <c r="I37" i="3"/>
  <c r="R75" i="3"/>
  <c r="Q75" i="3"/>
  <c r="P75" i="3"/>
  <c r="J260" i="9"/>
  <c r="G260" i="9"/>
  <c r="D260" i="9"/>
  <c r="M260" i="9"/>
  <c r="G65" i="9"/>
  <c r="J65" i="9"/>
  <c r="D65" i="9"/>
  <c r="M65" i="9"/>
  <c r="N45" i="3"/>
  <c r="L45" i="3"/>
  <c r="M45" i="3"/>
  <c r="G103" i="9"/>
  <c r="M103" i="9"/>
  <c r="J103" i="9"/>
  <c r="D103" i="9"/>
  <c r="N24" i="5"/>
  <c r="L24" i="5"/>
  <c r="M24" i="5"/>
  <c r="M19" i="3"/>
  <c r="L19" i="3"/>
  <c r="N19" i="3"/>
  <c r="H47" i="3"/>
  <c r="J47" i="3"/>
  <c r="I47" i="3"/>
  <c r="L35" i="3"/>
  <c r="N35" i="3"/>
  <c r="M35" i="3"/>
  <c r="P62" i="3"/>
  <c r="R62" i="3"/>
  <c r="Q62" i="3"/>
  <c r="D275" i="9"/>
  <c r="G275" i="9"/>
  <c r="J275" i="9"/>
  <c r="M275" i="9"/>
  <c r="I71" i="3"/>
  <c r="J71" i="3"/>
  <c r="H71" i="3"/>
  <c r="G75" i="9"/>
  <c r="D75" i="9"/>
  <c r="M75" i="9"/>
  <c r="J75" i="9"/>
  <c r="N22" i="3"/>
  <c r="M22" i="3"/>
  <c r="L22" i="3"/>
  <c r="D212" i="9"/>
  <c r="M212" i="9"/>
  <c r="G212" i="9"/>
  <c r="J212" i="9"/>
  <c r="C244" i="9"/>
  <c r="N20" i="3"/>
  <c r="M20" i="3"/>
  <c r="L20" i="3"/>
  <c r="R41" i="3"/>
  <c r="Q41" i="3"/>
  <c r="P41" i="3"/>
  <c r="L92" i="9"/>
  <c r="K92" i="9" s="1"/>
  <c r="J4" i="9" s="1"/>
  <c r="J189" i="9"/>
  <c r="M189" i="9"/>
  <c r="D189" i="9"/>
  <c r="G189" i="9"/>
  <c r="H67" i="3"/>
  <c r="I67" i="3"/>
  <c r="J67" i="3"/>
  <c r="J104" i="9"/>
  <c r="G104" i="9"/>
  <c r="M104" i="9"/>
  <c r="D104" i="9"/>
  <c r="D151" i="9"/>
  <c r="J151" i="9"/>
  <c r="M151" i="9"/>
  <c r="G151" i="9"/>
  <c r="M35" i="9"/>
  <c r="J35" i="9"/>
  <c r="G35" i="9"/>
  <c r="D35" i="9"/>
  <c r="D200" i="9"/>
  <c r="J200" i="9"/>
  <c r="M200" i="9"/>
  <c r="G200" i="9"/>
  <c r="N23" i="5"/>
  <c r="L23" i="5"/>
  <c r="M23" i="5"/>
  <c r="M112" i="9"/>
  <c r="G112" i="9"/>
  <c r="D112" i="9"/>
  <c r="J112" i="9"/>
  <c r="D77" i="9"/>
  <c r="J77" i="9"/>
  <c r="G77" i="9"/>
  <c r="M77" i="9"/>
  <c r="G259" i="9"/>
  <c r="M259" i="9"/>
  <c r="D259" i="9"/>
  <c r="J259" i="9"/>
  <c r="M44" i="3"/>
  <c r="L44" i="3"/>
  <c r="N44" i="3"/>
  <c r="I54" i="9"/>
  <c r="H54" i="9" s="1"/>
  <c r="G16" i="9" s="1"/>
  <c r="M127" i="9"/>
  <c r="J127" i="9"/>
  <c r="G127" i="9"/>
  <c r="D127" i="9"/>
  <c r="Q34" i="3"/>
  <c r="R34" i="3"/>
  <c r="P34" i="3"/>
  <c r="J83" i="9"/>
  <c r="G83" i="9"/>
  <c r="M83" i="9"/>
  <c r="D83" i="9"/>
  <c r="L8" i="3"/>
  <c r="N8" i="3"/>
  <c r="M8" i="3"/>
  <c r="P69" i="3"/>
  <c r="Q69" i="3"/>
  <c r="R69" i="3"/>
  <c r="D197" i="9"/>
  <c r="M197" i="9"/>
  <c r="G197" i="9"/>
  <c r="J197" i="9"/>
  <c r="J90" i="9"/>
  <c r="D90" i="9"/>
  <c r="M90" i="9"/>
  <c r="G90" i="9"/>
  <c r="M70" i="3"/>
  <c r="L70" i="3"/>
  <c r="N70" i="3"/>
  <c r="J25" i="9"/>
  <c r="G25" i="9"/>
  <c r="D25" i="9"/>
  <c r="M25" i="9"/>
  <c r="O92" i="9"/>
  <c r="N92" i="9" s="1"/>
  <c r="M4" i="9" s="1"/>
  <c r="M234" i="9"/>
  <c r="D234" i="9"/>
  <c r="G234" i="9"/>
  <c r="J234" i="9"/>
  <c r="P33" i="3"/>
  <c r="R33" i="3"/>
  <c r="Q33" i="3"/>
  <c r="G162" i="9"/>
  <c r="M162" i="9"/>
  <c r="D162" i="9"/>
  <c r="J162" i="9"/>
  <c r="J110" i="9"/>
  <c r="D110" i="9"/>
  <c r="M110" i="9"/>
  <c r="G110" i="9"/>
  <c r="L130" i="9"/>
  <c r="K130" i="9" s="1"/>
  <c r="J6" i="9" s="1"/>
  <c r="M60" i="9"/>
  <c r="D60" i="9"/>
  <c r="G60" i="9"/>
  <c r="C92" i="9"/>
  <c r="J60" i="9"/>
  <c r="G165" i="9"/>
  <c r="J165" i="9"/>
  <c r="M165" i="9"/>
  <c r="D165" i="9"/>
  <c r="D92" i="9" l="1"/>
  <c r="G244" i="9"/>
  <c r="G54" i="9"/>
  <c r="E54" i="9"/>
  <c r="D16" i="9" s="1"/>
  <c r="B12" i="9" s="1"/>
  <c r="M282" i="9"/>
  <c r="J130" i="9"/>
  <c r="J206" i="9"/>
  <c r="D206" i="9"/>
  <c r="G168" i="9"/>
  <c r="J92" i="9"/>
  <c r="J244" i="9"/>
  <c r="M54" i="9"/>
  <c r="J282" i="9"/>
  <c r="G282" i="9"/>
  <c r="G130" i="9"/>
  <c r="G206" i="9"/>
  <c r="M92" i="9"/>
  <c r="D130" i="9"/>
  <c r="J168" i="9"/>
  <c r="D244" i="9"/>
  <c r="G92" i="9"/>
  <c r="M244" i="9"/>
  <c r="J54" i="9"/>
  <c r="D54" i="9"/>
  <c r="D282" i="9"/>
  <c r="M130" i="9"/>
  <c r="M206" i="9"/>
  <c r="M168" i="9"/>
  <c r="D168" i="9"/>
  <c r="B16" i="9" l="1"/>
  <c r="B15" i="9"/>
  <c r="B8" i="9"/>
  <c r="B11" i="9"/>
  <c r="B13" i="9"/>
  <c r="B6" i="9"/>
  <c r="B9" i="9"/>
  <c r="B4" i="9"/>
  <c r="B3" i="9"/>
  <c r="B10" i="9"/>
  <c r="B14" i="9"/>
  <c r="B7" i="9"/>
  <c r="B5" i="9"/>
</calcChain>
</file>

<file path=xl/sharedStrings.xml><?xml version="1.0" encoding="utf-8"?>
<sst xmlns="http://schemas.openxmlformats.org/spreadsheetml/2006/main" count="10841" uniqueCount="411">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</sst>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44287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2021-04-01(목) 오전 00:00</v>
      </c>
      <c r="C15" s="368"/>
      <c r="D15" s="364" t="str">
        <f>TEXT($G$1, "[$-ko-KR]yyyy-mm-dd(ddd) ") &amp; "오후 14:00"</f>
        <v>2021-04-01(목) 오후 14:00</v>
      </c>
      <c r="E15" s="365"/>
      <c r="F15" s="366"/>
      <c r="G15" s="364" t="str">
        <f>TEXT($G$1, "[$-ko-KR]yyyy-mm-dd(ddd) ") &amp; "오후 19:00"</f>
        <v>2021-04-01(목) 오후 19:00</v>
      </c>
      <c r="H15" s="365"/>
      <c r="I15" s="366"/>
      <c r="J15" s="364" t="str">
        <f>TEXT($G$1, "[$-ko-KR]yyyy-mm-dd(ddd) ") &amp; "오후 21:00"</f>
        <v>2021-04-01(목) 오후 21:00</v>
      </c>
      <c r="K15" s="365"/>
      <c r="L15" s="366"/>
      <c r="M15" s="364" t="str">
        <f>TEXT($G$1+1, "[$-ko-KR]yyyy-mm-dd(ddd) ") &amp; "오전 00:00"</f>
        <v>2021-04-02(금)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0"/>
      <c r="R19" s="340"/>
      <c r="S19" s="34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0"/>
      <c r="R20" s="340"/>
      <c r="S20" s="34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2021-04-01(목) 오전 00:00</v>
      </c>
      <c r="C42" s="363"/>
      <c r="D42" s="364" t="str">
        <f>TEXT($G$1, "[$-ko-KR]yyyy-mm-dd(ddd) ") &amp; "오후 14:00"</f>
        <v>2021-04-01(목) 오후 14:00</v>
      </c>
      <c r="E42" s="365"/>
      <c r="F42" s="366"/>
      <c r="G42" s="364" t="str">
        <f>TEXT($G$1, "[$-ko-KR]yyyy-mm-dd(ddd) ") &amp; "오후 19:00"</f>
        <v>2021-04-01(목) 오후 19:00</v>
      </c>
      <c r="H42" s="365"/>
      <c r="I42" s="366"/>
      <c r="J42" s="364" t="str">
        <f>TEXT($G$1, "[$-ko-KR]yyyy-mm-dd(ddd) ") &amp; "오후 21:00"</f>
        <v>2021-04-01(목) 오후 21:00</v>
      </c>
      <c r="K42" s="365"/>
      <c r="L42" s="366"/>
      <c r="M42" s="364" t="str">
        <f>TEXT($G$1+1, "[$-ko-KR]yyyy-mm-dd(ddd) ") &amp; "오전 00:00"</f>
        <v>2021-04-02(금)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50"/>
      <c r="R44" s="350"/>
      <c r="S44" s="3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50"/>
      <c r="R45" s="350"/>
      <c r="S45" s="3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40"/>
      <c r="R46" s="340"/>
      <c r="S46" s="34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40"/>
      <c r="R47" s="340"/>
      <c r="S47" s="34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40"/>
      <c r="R48" s="340"/>
      <c r="S48" s="340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40"/>
      <c r="R49" s="340"/>
      <c r="S49" s="34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40"/>
      <c r="R50" s="340"/>
      <c r="S50" s="34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40"/>
      <c r="R51" s="340"/>
      <c r="S51" s="34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41"/>
      <c r="R53" s="342"/>
      <c r="S53" s="34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44"/>
      <c r="R54" s="345"/>
      <c r="S54" s="34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47"/>
      <c r="R55" s="348"/>
      <c r="S55" s="34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40"/>
      <c r="R56" s="340"/>
      <c r="S56" s="34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50"/>
      <c r="R57" s="350"/>
      <c r="S57" s="3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50"/>
      <c r="R58" s="350"/>
      <c r="S58" s="35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40"/>
      <c r="R59" s="340"/>
      <c r="S59" s="34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40"/>
      <c r="R60" s="340"/>
      <c r="S60" s="34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2021-04-01(목) 오전 00:00</v>
      </c>
      <c r="C69" s="363"/>
      <c r="D69" s="364" t="str">
        <f>TEXT($G$1, "[$-ko-KR]yyyy-mm-dd(ddd) ") &amp; "오후 14:00"</f>
        <v>2021-04-01(목) 오후 14:00</v>
      </c>
      <c r="E69" s="365"/>
      <c r="F69" s="366"/>
      <c r="G69" s="364" t="str">
        <f>TEXT($G$1, "[$-ko-KR]yyyy-mm-dd(ddd) ") &amp; "오후 19:00"</f>
        <v>2021-04-01(목) 오후 19:00</v>
      </c>
      <c r="H69" s="365"/>
      <c r="I69" s="366"/>
      <c r="J69" s="364" t="str">
        <f>TEXT($G$1, "[$-ko-KR]yyyy-mm-dd(ddd) ") &amp; "오후 21:00"</f>
        <v>2021-04-01(목) 오후 21:00</v>
      </c>
      <c r="K69" s="365"/>
      <c r="L69" s="366"/>
      <c r="M69" s="364" t="str">
        <f>TEXT($G$1+1, "[$-ko-KR]yyyy-mm-dd(ddd) ") &amp; "오전 00:00"</f>
        <v>2021-04-02(금)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50"/>
      <c r="R71" s="350"/>
      <c r="S71" s="3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50"/>
      <c r="R72" s="350"/>
      <c r="S72" s="3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40"/>
      <c r="R73" s="340"/>
      <c r="S73" s="34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40"/>
      <c r="R74" s="340"/>
      <c r="S74" s="34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40"/>
      <c r="R75" s="340"/>
      <c r="S75" s="340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40"/>
      <c r="R76" s="340"/>
      <c r="S76" s="34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40"/>
      <c r="R77" s="340"/>
      <c r="S77" s="34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40"/>
      <c r="R78" s="340"/>
      <c r="S78" s="34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41"/>
      <c r="R80" s="342"/>
      <c r="S80" s="34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44"/>
      <c r="R81" s="345"/>
      <c r="S81" s="34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47"/>
      <c r="R82" s="348"/>
      <c r="S82" s="34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40"/>
      <c r="R83" s="340"/>
      <c r="S83" s="34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50"/>
      <c r="R84" s="350"/>
      <c r="S84" s="3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50"/>
      <c r="R85" s="350"/>
      <c r="S85" s="35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40"/>
      <c r="R86" s="340"/>
      <c r="S86" s="34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40"/>
      <c r="R87" s="340"/>
      <c r="S87" s="34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40"/>
      <c r="R88" s="340"/>
      <c r="S88" s="34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29"/>
      <c r="R89" s="330"/>
      <c r="S89" s="33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2021-04-01(목) 오전 00:00</v>
      </c>
      <c r="C96" s="363"/>
      <c r="D96" s="364" t="str">
        <f>TEXT($G$1, "[$-ko-KR]yyyy-mm-dd(ddd) ") &amp; "오후 14:00"</f>
        <v>2021-04-01(목) 오후 14:00</v>
      </c>
      <c r="E96" s="365"/>
      <c r="F96" s="366"/>
      <c r="G96" s="364" t="str">
        <f>TEXT($G$1, "[$-ko-KR]yyyy-mm-dd(ddd) ") &amp; "오후 19:00"</f>
        <v>2021-04-01(목) 오후 19:00</v>
      </c>
      <c r="H96" s="365"/>
      <c r="I96" s="366"/>
      <c r="J96" s="364" t="str">
        <f>TEXT($G$1, "[$-ko-KR]yyyy-mm-dd(ddd) ") &amp; "오후 21:00"</f>
        <v>2021-04-01(목) 오후 21:00</v>
      </c>
      <c r="K96" s="365"/>
      <c r="L96" s="366"/>
      <c r="M96" s="364" t="str">
        <f>TEXT($G$1+1, "[$-ko-KR]yyyy-mm-dd(ddd) ") &amp; "오전 00:00"</f>
        <v>2021-04-02(금)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50"/>
      <c r="R98" s="350"/>
      <c r="S98" s="3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50"/>
      <c r="R99" s="350"/>
      <c r="S99" s="3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40"/>
      <c r="R100" s="340"/>
      <c r="S100" s="34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40"/>
      <c r="R101" s="340"/>
      <c r="S101" s="34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40"/>
      <c r="R102" s="340"/>
      <c r="S102" s="340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40"/>
      <c r="R103" s="340"/>
      <c r="S103" s="34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40"/>
      <c r="R104" s="340"/>
      <c r="S104" s="34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40"/>
      <c r="R105" s="340"/>
      <c r="S105" s="34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41"/>
      <c r="R107" s="342"/>
      <c r="S107" s="34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44"/>
      <c r="R108" s="345"/>
      <c r="S108" s="34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47"/>
      <c r="R109" s="348"/>
      <c r="S109" s="34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40"/>
      <c r="R110" s="340"/>
      <c r="S110" s="34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50"/>
      <c r="R111" s="350"/>
      <c r="S111" s="3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50"/>
      <c r="R112" s="350"/>
      <c r="S112" s="35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40"/>
      <c r="R113" s="340"/>
      <c r="S113" s="34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40"/>
      <c r="R114" s="340"/>
      <c r="S114" s="34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40"/>
      <c r="R115" s="340"/>
      <c r="S115" s="34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29"/>
      <c r="R116" s="330"/>
      <c r="S116" s="33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2021-04-01(목) 오전 00:00</v>
      </c>
      <c r="C123" s="363"/>
      <c r="D123" s="364" t="str">
        <f>TEXT($G$1, "[$-ko-KR]yyyy-mm-dd(ddd) ") &amp; "오후 14:00"</f>
        <v>2021-04-01(목) 오후 14:00</v>
      </c>
      <c r="E123" s="365"/>
      <c r="F123" s="366"/>
      <c r="G123" s="364" t="str">
        <f>TEXT($G$1, "[$-ko-KR]yyyy-mm-dd(ddd) ") &amp; "오후 19:00"</f>
        <v>2021-04-01(목) 오후 19:00</v>
      </c>
      <c r="H123" s="365"/>
      <c r="I123" s="366"/>
      <c r="J123" s="364" t="str">
        <f>TEXT($G$1, "[$-ko-KR]yyyy-mm-dd(ddd) ") &amp; "오후 21:00"</f>
        <v>2021-04-01(목) 오후 21:00</v>
      </c>
      <c r="K123" s="365"/>
      <c r="L123" s="366"/>
      <c r="M123" s="364" t="str">
        <f>TEXT($G$1+1, "[$-ko-KR]yyyy-mm-dd(ddd) ") &amp; "오전 00:00"</f>
        <v>2021-04-02(금)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50"/>
      <c r="R125" s="350"/>
      <c r="S125" s="3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50"/>
      <c r="R126" s="350"/>
      <c r="S126" s="3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40"/>
      <c r="R127" s="340"/>
      <c r="S127" s="34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40"/>
      <c r="R128" s="340"/>
      <c r="S128" s="34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40"/>
      <c r="R129" s="340"/>
      <c r="S129" s="340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40"/>
      <c r="R130" s="340"/>
      <c r="S130" s="34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40"/>
      <c r="R131" s="340"/>
      <c r="S131" s="34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40"/>
      <c r="R132" s="340"/>
      <c r="S132" s="34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41"/>
      <c r="R134" s="342"/>
      <c r="S134" s="34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44"/>
      <c r="R135" s="345"/>
      <c r="S135" s="34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47"/>
      <c r="R136" s="348"/>
      <c r="S136" s="34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40"/>
      <c r="R137" s="340"/>
      <c r="S137" s="34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50"/>
      <c r="R138" s="350"/>
      <c r="S138" s="3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50"/>
      <c r="R139" s="350"/>
      <c r="S139" s="35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40"/>
      <c r="R140" s="340"/>
      <c r="S140" s="34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40"/>
      <c r="R141" s="340"/>
      <c r="S141" s="34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2021-04-01(목) 오전 00:00</v>
      </c>
      <c r="C150" s="363"/>
      <c r="D150" s="364" t="str">
        <f>TEXT($G$1, "[$-ko-KR]yyyy-mm-dd(ddd) ") &amp; "오후 14:00"</f>
        <v>2021-04-01(목) 오후 14:00</v>
      </c>
      <c r="E150" s="365"/>
      <c r="F150" s="366"/>
      <c r="G150" s="364" t="str">
        <f>TEXT($G$1, "[$-ko-KR]yyyy-mm-dd(ddd) ") &amp; "오후 19:00"</f>
        <v>2021-04-01(목) 오후 19:00</v>
      </c>
      <c r="H150" s="365"/>
      <c r="I150" s="366"/>
      <c r="J150" s="364" t="str">
        <f>TEXT($G$1, "[$-ko-KR]yyyy-mm-dd(ddd) ") &amp; "오후 21:00"</f>
        <v>2021-04-01(목) 오후 21:00</v>
      </c>
      <c r="K150" s="365"/>
      <c r="L150" s="366"/>
      <c r="M150" s="364" t="str">
        <f>TEXT($G$1+1, "[$-ko-KR]yyyy-mm-dd(ddd) ") &amp; "오전 00:00"</f>
        <v>2021-04-02(금)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50"/>
      <c r="R152" s="350"/>
      <c r="S152" s="3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50"/>
      <c r="R153" s="350"/>
      <c r="S153" s="3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40"/>
      <c r="R154" s="340"/>
      <c r="S154" s="34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40"/>
      <c r="R155" s="340"/>
      <c r="S155" s="34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40"/>
      <c r="R156" s="340"/>
      <c r="S156" s="340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40"/>
      <c r="R157" s="340"/>
      <c r="S157" s="34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40"/>
      <c r="R158" s="340"/>
      <c r="S158" s="34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40"/>
      <c r="R159" s="340"/>
      <c r="S159" s="34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41"/>
      <c r="R161" s="342"/>
      <c r="S161" s="34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44"/>
      <c r="R162" s="345"/>
      <c r="S162" s="34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47"/>
      <c r="R163" s="348"/>
      <c r="S163" s="34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40"/>
      <c r="R164" s="340"/>
      <c r="S164" s="34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50"/>
      <c r="R165" s="350"/>
      <c r="S165" s="3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50"/>
      <c r="R166" s="350"/>
      <c r="S166" s="35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40"/>
      <c r="R167" s="340"/>
      <c r="S167" s="34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40"/>
      <c r="R168" s="340"/>
      <c r="S168" s="34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40"/>
      <c r="R169" s="340"/>
      <c r="S169" s="34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29"/>
      <c r="R170" s="330"/>
      <c r="S170" s="33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2021-04-01(목) 오전 00:00</v>
      </c>
      <c r="C177" s="363"/>
      <c r="D177" s="364" t="str">
        <f>TEXT($G$1, "[$-ko-KR]yyyy-mm-dd(ddd) ") &amp; "오후 14:00"</f>
        <v>2021-04-01(목) 오후 14:00</v>
      </c>
      <c r="E177" s="365"/>
      <c r="F177" s="366"/>
      <c r="G177" s="364" t="str">
        <f>TEXT($G$1, "[$-ko-KR]yyyy-mm-dd(ddd) ") &amp; "오후 19:00"</f>
        <v>2021-04-01(목) 오후 19:00</v>
      </c>
      <c r="H177" s="365"/>
      <c r="I177" s="366"/>
      <c r="J177" s="364" t="str">
        <f>TEXT($G$1, "[$-ko-KR]yyyy-mm-dd(ddd) ") &amp; "오후 21:00"</f>
        <v>2021-04-01(목) 오후 21:00</v>
      </c>
      <c r="K177" s="365"/>
      <c r="L177" s="366"/>
      <c r="M177" s="364" t="str">
        <f>TEXT($G$1+1, "[$-ko-KR]yyyy-mm-dd(ddd) ") &amp; "오전 00:00"</f>
        <v>2021-04-02(금)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50"/>
      <c r="R179" s="350"/>
      <c r="S179" s="3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50"/>
      <c r="R180" s="350"/>
      <c r="S180" s="3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40"/>
      <c r="R181" s="340"/>
      <c r="S181" s="34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40"/>
      <c r="R182" s="340"/>
      <c r="S182" s="34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40"/>
      <c r="R183" s="340"/>
      <c r="S183" s="340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40"/>
      <c r="R184" s="340"/>
      <c r="S184" s="34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40"/>
      <c r="R185" s="340"/>
      <c r="S185" s="34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40"/>
      <c r="R186" s="340"/>
      <c r="S186" s="34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41"/>
      <c r="R188" s="342"/>
      <c r="S188" s="34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44"/>
      <c r="R189" s="345"/>
      <c r="S189" s="34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47"/>
      <c r="R190" s="348"/>
      <c r="S190" s="34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40"/>
      <c r="R191" s="340"/>
      <c r="S191" s="34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50"/>
      <c r="R192" s="350"/>
      <c r="S192" s="3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50"/>
      <c r="R193" s="350"/>
      <c r="S193" s="35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40"/>
      <c r="R194" s="340"/>
      <c r="S194" s="34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40"/>
      <c r="R195" s="340"/>
      <c r="S195" s="34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40"/>
      <c r="R196" s="340"/>
      <c r="S196" s="34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29"/>
      <c r="R197" s="330"/>
      <c r="S197" s="33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86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2021-05-01(토) 오전 00:00</v>
      </c>
      <c r="C15" s="396"/>
      <c r="D15" s="351" t="str">
        <f>TEXT($G$1, "[$-ko-KR]yyyy-mm-dd(ddd) ") &amp; "오후 14:00"</f>
        <v>2021-05-01(토) 오후 14:00</v>
      </c>
      <c r="E15" s="352"/>
      <c r="F15" s="353"/>
      <c r="G15" s="351" t="str">
        <f>TEXT($G$1, "[$-ko-KR]yyyy-mm-dd(ddd) ") &amp; "오후 19:00"</f>
        <v>2021-05-01(토) 오후 19:00</v>
      </c>
      <c r="H15" s="352"/>
      <c r="I15" s="353"/>
      <c r="J15" s="351" t="str">
        <f>TEXT($G$1, "[$-ko-KR]yyyy-mm-dd(ddd) ") &amp; "오후 21:00"</f>
        <v>2021-05-01(토) 오후 21:00</v>
      </c>
      <c r="K15" s="352"/>
      <c r="L15" s="353"/>
      <c r="M15" s="351" t="str">
        <f>TEXT($G$1+1, "[$-ko-KR]yyyy-mm-dd(ddd) ") &amp; "오전 00:00"</f>
        <v>2021-05-02(일)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40"/>
      <c r="R16" s="340"/>
      <c r="S16" s="34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0"/>
      <c r="R19" s="340"/>
      <c r="S19" s="34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0"/>
      <c r="R20" s="340"/>
      <c r="S20" s="34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86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2021-05-01(토) 오전 00:00</v>
      </c>
      <c r="C42" s="401"/>
      <c r="D42" s="351" t="str">
        <f>TEXT($G$1, "[$-ko-KR]yyyy-mm-dd(ddd) ") &amp; "오후 14:00"</f>
        <v>2021-05-01(토) 오후 14:00</v>
      </c>
      <c r="E42" s="352"/>
      <c r="F42" s="353"/>
      <c r="G42" s="351" t="str">
        <f>TEXT($G$1, "[$-ko-KR]yyyy-mm-dd(ddd) ") &amp; "오후 19:00"</f>
        <v>2021-05-01(토) 오후 19:00</v>
      </c>
      <c r="H42" s="352"/>
      <c r="I42" s="353"/>
      <c r="J42" s="351" t="str">
        <f>TEXT($G$1, "[$-ko-KR]yyyy-mm-dd(ddd) ") &amp; "오후 21:00"</f>
        <v>2021-05-01(토) 오후 21:00</v>
      </c>
      <c r="K42" s="352"/>
      <c r="L42" s="353"/>
      <c r="M42" s="351" t="str">
        <f>TEXT($G$1+1, "[$-ko-KR]yyyy-mm-dd(ddd) ") &amp; "오전 00:00"</f>
        <v>2021-05-02(일)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40"/>
      <c r="R43" s="340"/>
      <c r="S43" s="340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40"/>
      <c r="R46" s="340"/>
      <c r="S46" s="340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40"/>
      <c r="R47" s="340"/>
      <c r="S47" s="340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40"/>
      <c r="R48" s="340"/>
      <c r="S48" s="340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0"/>
      <c r="R49" s="340"/>
      <c r="S49" s="340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0"/>
      <c r="R50" s="340"/>
      <c r="S50" s="340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40"/>
      <c r="R51" s="340"/>
      <c r="S51" s="340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1"/>
      <c r="R53" s="342"/>
      <c r="S53" s="343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4"/>
      <c r="R54" s="345"/>
      <c r="S54" s="346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7"/>
      <c r="R55" s="348"/>
      <c r="S55" s="349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40"/>
      <c r="R56" s="340"/>
      <c r="S56" s="340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0"/>
      <c r="R59" s="340"/>
      <c r="S59" s="340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0"/>
      <c r="R60" s="340"/>
      <c r="S60" s="340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86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2021-05-01(토) 오전 00:00</v>
      </c>
      <c r="C69" s="401"/>
      <c r="D69" s="351" t="str">
        <f>TEXT($G$1, "[$-ko-KR]yyyy-mm-dd(ddd) ") &amp; "오후 14:00"</f>
        <v>2021-05-01(토) 오후 14:00</v>
      </c>
      <c r="E69" s="352"/>
      <c r="F69" s="353"/>
      <c r="G69" s="351" t="str">
        <f>TEXT($G$1, "[$-ko-KR]yyyy-mm-dd(ddd) ") &amp; "오후 19:00"</f>
        <v>2021-05-01(토) 오후 19:00</v>
      </c>
      <c r="H69" s="352"/>
      <c r="I69" s="353"/>
      <c r="J69" s="351" t="str">
        <f>TEXT($G$1, "[$-ko-KR]yyyy-mm-dd(ddd) ") &amp; "오후 21:00"</f>
        <v>2021-05-01(토) 오후 21:00</v>
      </c>
      <c r="K69" s="352"/>
      <c r="L69" s="353"/>
      <c r="M69" s="351" t="str">
        <f>TEXT($G$1+1, "[$-ko-KR]yyyy-mm-dd(ddd) ") &amp; "오전 00:00"</f>
        <v>2021-05-02(일)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40"/>
      <c r="R70" s="340"/>
      <c r="S70" s="340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40"/>
      <c r="R73" s="340"/>
      <c r="S73" s="340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40"/>
      <c r="R74" s="340"/>
      <c r="S74" s="340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40"/>
      <c r="R75" s="340"/>
      <c r="S75" s="340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0"/>
      <c r="R76" s="340"/>
      <c r="S76" s="340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0"/>
      <c r="R77" s="340"/>
      <c r="S77" s="340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40"/>
      <c r="R78" s="340"/>
      <c r="S78" s="340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1"/>
      <c r="R80" s="342"/>
      <c r="S80" s="343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4"/>
      <c r="R81" s="345"/>
      <c r="S81" s="346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7"/>
      <c r="R82" s="348"/>
      <c r="S82" s="349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40"/>
      <c r="R83" s="340"/>
      <c r="S83" s="340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0"/>
      <c r="R86" s="340"/>
      <c r="S86" s="340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0"/>
      <c r="R87" s="340"/>
      <c r="S87" s="340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40"/>
      <c r="R88" s="340"/>
      <c r="S88" s="340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9"/>
      <c r="R89" s="330"/>
      <c r="S89" s="33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86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2021-05-01(토) 오전 00:00</v>
      </c>
      <c r="C96" s="401"/>
      <c r="D96" s="351" t="str">
        <f>TEXT($G$1, "[$-ko-KR]yyyy-mm-dd(ddd) ") &amp; "오후 14:00"</f>
        <v>2021-05-01(토) 오후 14:00</v>
      </c>
      <c r="E96" s="352"/>
      <c r="F96" s="353"/>
      <c r="G96" s="351" t="str">
        <f>TEXT($G$1, "[$-ko-KR]yyyy-mm-dd(ddd) ") &amp; "오후 19:00"</f>
        <v>2021-05-01(토) 오후 19:00</v>
      </c>
      <c r="H96" s="352"/>
      <c r="I96" s="353"/>
      <c r="J96" s="351" t="str">
        <f>TEXT($G$1, "[$-ko-KR]yyyy-mm-dd(ddd) ") &amp; "오후 21:00"</f>
        <v>2021-05-01(토) 오후 21:00</v>
      </c>
      <c r="K96" s="352"/>
      <c r="L96" s="353"/>
      <c r="M96" s="351" t="str">
        <f>TEXT($G$1+1, "[$-ko-KR]yyyy-mm-dd(ddd) ") &amp; "오전 00:00"</f>
        <v>2021-05-02(일)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40"/>
      <c r="R97" s="340"/>
      <c r="S97" s="340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40"/>
      <c r="R100" s="340"/>
      <c r="S100" s="340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40"/>
      <c r="R101" s="340"/>
      <c r="S101" s="340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40"/>
      <c r="R102" s="340"/>
      <c r="S102" s="340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0"/>
      <c r="R103" s="340"/>
      <c r="S103" s="340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0"/>
      <c r="R104" s="340"/>
      <c r="S104" s="340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40"/>
      <c r="R105" s="340"/>
      <c r="S105" s="340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1"/>
      <c r="R107" s="342"/>
      <c r="S107" s="343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4"/>
      <c r="R108" s="345"/>
      <c r="S108" s="346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7"/>
      <c r="R109" s="348"/>
      <c r="S109" s="349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40"/>
      <c r="R110" s="340"/>
      <c r="S110" s="340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0"/>
      <c r="R113" s="340"/>
      <c r="S113" s="340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0"/>
      <c r="R114" s="340"/>
      <c r="S114" s="340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40"/>
      <c r="R115" s="340"/>
      <c r="S115" s="340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9"/>
      <c r="R116" s="330"/>
      <c r="S116" s="33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86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2021-05-01(토) 오전 00:00</v>
      </c>
      <c r="C123" s="401"/>
      <c r="D123" s="351" t="str">
        <f>TEXT($G$1, "[$-ko-KR]yyyy-mm-dd(ddd) ") &amp; "오후 14:00"</f>
        <v>2021-05-01(토) 오후 14:00</v>
      </c>
      <c r="E123" s="352"/>
      <c r="F123" s="353"/>
      <c r="G123" s="351" t="str">
        <f>TEXT($G$1, "[$-ko-KR]yyyy-mm-dd(ddd) ") &amp; "오후 19:00"</f>
        <v>2021-05-01(토) 오후 19:00</v>
      </c>
      <c r="H123" s="352"/>
      <c r="I123" s="353"/>
      <c r="J123" s="351" t="str">
        <f>TEXT($G$1, "[$-ko-KR]yyyy-mm-dd(ddd) ") &amp; "오후 21:00"</f>
        <v>2021-05-01(토) 오후 21:00</v>
      </c>
      <c r="K123" s="352"/>
      <c r="L123" s="353"/>
      <c r="M123" s="351" t="str">
        <f>TEXT($G$1+1, "[$-ko-KR]yyyy-mm-dd(ddd) ") &amp; "오전 00:00"</f>
        <v>2021-05-02(일)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40"/>
      <c r="R124" s="340"/>
      <c r="S124" s="340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40"/>
      <c r="R127" s="340"/>
      <c r="S127" s="340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40"/>
      <c r="R128" s="340"/>
      <c r="S128" s="340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40"/>
      <c r="R129" s="340"/>
      <c r="S129" s="340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0"/>
      <c r="R130" s="340"/>
      <c r="S130" s="340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0"/>
      <c r="R131" s="340"/>
      <c r="S131" s="340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40"/>
      <c r="R132" s="340"/>
      <c r="S132" s="340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1"/>
      <c r="R134" s="342"/>
      <c r="S134" s="343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4"/>
      <c r="R135" s="345"/>
      <c r="S135" s="346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7"/>
      <c r="R136" s="348"/>
      <c r="S136" s="349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40"/>
      <c r="R137" s="340"/>
      <c r="S137" s="340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0"/>
      <c r="R140" s="340"/>
      <c r="S140" s="340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0"/>
      <c r="R141" s="340"/>
      <c r="S141" s="340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86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2021-05-01(토) 오전 00:00</v>
      </c>
      <c r="C150" s="401"/>
      <c r="D150" s="351" t="str">
        <f>TEXT($G$1, "[$-ko-KR]yyyy-mm-dd(ddd) ") &amp; "오후 14:00"</f>
        <v>2021-05-01(토) 오후 14:00</v>
      </c>
      <c r="E150" s="352"/>
      <c r="F150" s="353"/>
      <c r="G150" s="351" t="str">
        <f>TEXT($G$1, "[$-ko-KR]yyyy-mm-dd(ddd) ") &amp; "오후 19:00"</f>
        <v>2021-05-01(토) 오후 19:00</v>
      </c>
      <c r="H150" s="352"/>
      <c r="I150" s="353"/>
      <c r="J150" s="351" t="str">
        <f>TEXT($G$1, "[$-ko-KR]yyyy-mm-dd(ddd) ") &amp; "오후 21:00"</f>
        <v>2021-05-01(토) 오후 21:00</v>
      </c>
      <c r="K150" s="352"/>
      <c r="L150" s="353"/>
      <c r="M150" s="351" t="str">
        <f>TEXT($G$1+1, "[$-ko-KR]yyyy-mm-dd(ddd) ") &amp; "오전 00:00"</f>
        <v>2021-05-02(일)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40"/>
      <c r="R151" s="340"/>
      <c r="S151" s="340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40"/>
      <c r="R154" s="340"/>
      <c r="S154" s="340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40"/>
      <c r="R155" s="340"/>
      <c r="S155" s="340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40"/>
      <c r="R156" s="340"/>
      <c r="S156" s="340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0"/>
      <c r="R157" s="340"/>
      <c r="S157" s="340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0"/>
      <c r="R158" s="340"/>
      <c r="S158" s="340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40"/>
      <c r="R159" s="340"/>
      <c r="S159" s="340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1"/>
      <c r="R161" s="342"/>
      <c r="S161" s="343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4"/>
      <c r="R162" s="345"/>
      <c r="S162" s="346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7"/>
      <c r="R163" s="348"/>
      <c r="S163" s="349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40"/>
      <c r="R164" s="340"/>
      <c r="S164" s="340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0"/>
      <c r="R167" s="340"/>
      <c r="S167" s="340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0"/>
      <c r="R168" s="340"/>
      <c r="S168" s="340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40"/>
      <c r="R169" s="340"/>
      <c r="S169" s="340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9"/>
      <c r="R170" s="330"/>
      <c r="S170" s="33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86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2021-05-01(토) 오전 00:00</v>
      </c>
      <c r="C177" s="401"/>
      <c r="D177" s="351" t="str">
        <f>TEXT($G$1, "[$-ko-KR]yyyy-mm-dd(ddd) ") &amp; "오후 14:00"</f>
        <v>2021-05-01(토) 오후 14:00</v>
      </c>
      <c r="E177" s="352"/>
      <c r="F177" s="353"/>
      <c r="G177" s="351" t="str">
        <f>TEXT($G$1, "[$-ko-KR]yyyy-mm-dd(ddd) ") &amp; "오후 19:00"</f>
        <v>2021-05-01(토) 오후 19:00</v>
      </c>
      <c r="H177" s="352"/>
      <c r="I177" s="353"/>
      <c r="J177" s="351" t="str">
        <f>TEXT($G$1, "[$-ko-KR]yyyy-mm-dd(ddd) ") &amp; "오후 21:00"</f>
        <v>2021-05-01(토) 오후 21:00</v>
      </c>
      <c r="K177" s="352"/>
      <c r="L177" s="353"/>
      <c r="M177" s="351" t="str">
        <f>TEXT($G$1+1, "[$-ko-KR]yyyy-mm-dd(ddd) ") &amp; "오전 00:00"</f>
        <v>2021-05-02(일)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40"/>
      <c r="R178" s="340"/>
      <c r="S178" s="340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40"/>
      <c r="R181" s="340"/>
      <c r="S181" s="340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40"/>
      <c r="R182" s="340"/>
      <c r="S182" s="340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40"/>
      <c r="R183" s="340"/>
      <c r="S183" s="340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0"/>
      <c r="R184" s="340"/>
      <c r="S184" s="340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0"/>
      <c r="R185" s="340"/>
      <c r="S185" s="340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40"/>
      <c r="R186" s="340"/>
      <c r="S186" s="340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1"/>
      <c r="R188" s="342"/>
      <c r="S188" s="343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4"/>
      <c r="R189" s="345"/>
      <c r="S189" s="346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7"/>
      <c r="R190" s="348"/>
      <c r="S190" s="349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40"/>
      <c r="R191" s="340"/>
      <c r="S191" s="340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0"/>
      <c r="R194" s="340"/>
      <c r="S194" s="340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0"/>
      <c r="R195" s="340"/>
      <c r="S195" s="340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40"/>
      <c r="R196" s="340"/>
      <c r="S196" s="340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9"/>
      <c r="R197" s="330"/>
      <c r="S197" s="33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35"/>
      <c r="R199" s="336"/>
      <c r="S199" s="33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11480</v>
      </c>
      <c r="D2" s="88">
        <v>0.27272727270000002</v>
      </c>
      <c r="E2" s="89">
        <v>44375221.942329839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1">
        <v>2090</v>
      </c>
      <c r="D3" s="88">
        <v>0.20461095100000001</v>
      </c>
      <c r="E3" s="89">
        <v>207551987.54083154</v>
      </c>
      <c r="F3" s="35"/>
      <c r="G3" s="404" t="s">
        <v>290</v>
      </c>
      <c r="H3" s="416" t="s">
        <v>410</v>
      </c>
      <c r="I3" s="416"/>
      <c r="K3" s="351" t="s">
        <v>34</v>
      </c>
      <c r="L3" s="352"/>
      <c r="M3" s="352"/>
      <c r="N3" s="353"/>
      <c r="O3" s="351" t="s">
        <v>292</v>
      </c>
      <c r="P3" s="352"/>
      <c r="Q3" s="352"/>
      <c r="R3" s="353"/>
    </row>
    <row r="4" spans="1:18" ht="17.25" thickBot="1">
      <c r="A4" s="40" t="s">
        <v>131</v>
      </c>
      <c r="B4" s="11" t="s">
        <v>132</v>
      </c>
      <c r="C4" s="91">
        <v>162</v>
      </c>
      <c r="D4" s="88">
        <v>0.1739130435</v>
      </c>
      <c r="E4" s="89">
        <v>2529324504.0033536</v>
      </c>
      <c r="F4" s="35"/>
      <c r="G4" s="405"/>
      <c r="H4" s="417"/>
      <c r="I4" s="417"/>
      <c r="K4" s="394" t="s">
        <v>55</v>
      </c>
      <c r="L4" s="413">
        <f ca="1">NOW()</f>
        <v>44342.887870023151</v>
      </c>
      <c r="M4" s="414"/>
      <c r="N4" s="415"/>
      <c r="O4" s="412" t="s">
        <v>55</v>
      </c>
      <c r="P4" s="413">
        <f ca="1">NOW()</f>
        <v>44342.887870023151</v>
      </c>
      <c r="Q4" s="414"/>
      <c r="R4" s="415"/>
    </row>
    <row r="5" spans="1:18" ht="17.25" thickBot="1">
      <c r="A5" s="40" t="s">
        <v>143</v>
      </c>
      <c r="B5" s="11" t="s">
        <v>144</v>
      </c>
      <c r="C5" s="91">
        <v>8715</v>
      </c>
      <c r="D5" s="88">
        <v>0.1550695825</v>
      </c>
      <c r="E5" s="89">
        <v>26140573.252910051</v>
      </c>
      <c r="F5" s="35"/>
      <c r="K5" s="405"/>
      <c r="L5" s="36" t="s">
        <v>58</v>
      </c>
      <c r="M5" s="69" t="s">
        <v>59</v>
      </c>
      <c r="N5" s="65" t="s">
        <v>294</v>
      </c>
      <c r="O5" s="40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75</v>
      </c>
      <c r="B6" s="11" t="s">
        <v>76</v>
      </c>
      <c r="C6" s="91">
        <v>38940</v>
      </c>
      <c r="D6" s="88">
        <v>0.1524119562</v>
      </c>
      <c r="E6" s="89">
        <v>1841436.88783763</v>
      </c>
      <c r="F6" s="35"/>
      <c r="G6" s="351" t="s">
        <v>52</v>
      </c>
      <c r="H6" s="352"/>
      <c r="I6" s="35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102</v>
      </c>
      <c r="M6" s="72">
        <f t="shared" ref="M6:M25" ca="1" si="1">_xlfn.IFNA(VLOOKUP(K6, $B$2:$E$200, 3, FALSE), "")</f>
        <v>2.2044088199999999E-2</v>
      </c>
      <c r="N6" s="81">
        <f ca="1">_xlfn.IFNA(VLOOKUP(K6, $B$2:$E$200, 4, FALSE), "")</f>
        <v>126492964.02439328</v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11480</v>
      </c>
      <c r="Q6" s="72">
        <f t="shared" ref="Q6:Q25" si="3">_xlfn.IFNA(VLOOKUP(O6, $B$2:$D$200, 3, FALSE), "")</f>
        <v>0.27272727270000002</v>
      </c>
      <c r="R6" s="81">
        <f>_xlfn.IFNA(VLOOKUP(O6, $B$2:$E$200, 4, FALSE), "")</f>
        <v>44375221.942329839</v>
      </c>
    </row>
    <row r="7" spans="1:18">
      <c r="A7" s="40" t="s">
        <v>135</v>
      </c>
      <c r="B7" s="11" t="s">
        <v>136</v>
      </c>
      <c r="C7" s="91">
        <v>153</v>
      </c>
      <c r="D7" s="88">
        <v>0.1503759398</v>
      </c>
      <c r="E7" s="89">
        <v>167536135.38194093</v>
      </c>
      <c r="F7" s="35"/>
      <c r="G7" s="379" t="s">
        <v>36</v>
      </c>
      <c r="H7" s="380"/>
      <c r="I7" s="381"/>
      <c r="K7" s="56" t="str">
        <f ca="1">IFERROR(OFFSET(INDIRECT($H$3 &amp; "!A17"), 1, 0), "")</f>
        <v>크립토닷컴체인</v>
      </c>
      <c r="L7" s="39">
        <f t="shared" ca="1" si="0"/>
        <v>160</v>
      </c>
      <c r="M7" s="73">
        <f t="shared" ca="1" si="1"/>
        <v>7.3825503400000006E-2</v>
      </c>
      <c r="N7" s="82">
        <f t="shared" ref="N7:N25" ca="1" si="4">_xlfn.IFNA(VLOOKUP(K7, $B$2:$E$200, 4, FALSE), "")</f>
        <v>114546455.56316432</v>
      </c>
      <c r="O7" s="47" t="str">
        <f>INDEX($A$2:$D$200, MATCH(LARGE($D$2:$D$200, 2), $D$2:$D$200, 0), 2)</f>
        <v>밀크</v>
      </c>
      <c r="P7" s="39">
        <f t="shared" si="2"/>
        <v>2090</v>
      </c>
      <c r="Q7" s="73">
        <f t="shared" si="3"/>
        <v>0.20461095100000001</v>
      </c>
      <c r="R7" s="82">
        <f t="shared" ref="R7:R25" si="5">_xlfn.IFNA(VLOOKUP(O7, $B$2:$E$200, 4, FALSE), "")</f>
        <v>207551987.54083154</v>
      </c>
    </row>
    <row r="8" spans="1:18" ht="17.25" thickBot="1">
      <c r="A8" s="40" t="s">
        <v>151</v>
      </c>
      <c r="B8" s="11" t="s">
        <v>152</v>
      </c>
      <c r="C8" s="91">
        <v>24.5</v>
      </c>
      <c r="D8" s="88">
        <v>0.1395348837</v>
      </c>
      <c r="E8" s="89">
        <v>4989911824.1321163</v>
      </c>
      <c r="F8" s="35"/>
      <c r="G8" s="372"/>
      <c r="H8" s="373"/>
      <c r="I8" s="374"/>
      <c r="K8" s="56" t="str">
        <f ca="1">IFERROR(OFFSET(INDIRECT($H$3 &amp; "!A17"), 2, 0), "")</f>
        <v>헌트</v>
      </c>
      <c r="L8" s="39">
        <f t="shared" ca="1" si="0"/>
        <v>348</v>
      </c>
      <c r="M8" s="73">
        <f t="shared" ca="1" si="1"/>
        <v>-4.6575342499999998E-2</v>
      </c>
      <c r="N8" s="82">
        <f t="shared" ca="1" si="4"/>
        <v>44598952.070294939</v>
      </c>
      <c r="O8" s="47" t="str">
        <f>INDEX($A$2:$D$200, MATCH(LARGE($D$2:$D$200, 3), $D$2:$D$200, 0), 2)</f>
        <v>비체인</v>
      </c>
      <c r="P8" s="39">
        <f t="shared" si="2"/>
        <v>162</v>
      </c>
      <c r="Q8" s="73">
        <f t="shared" si="3"/>
        <v>0.1739130435</v>
      </c>
      <c r="R8" s="82">
        <f t="shared" si="5"/>
        <v>2529324504.0033536</v>
      </c>
    </row>
    <row r="9" spans="1:18" ht="17.25" thickBot="1">
      <c r="A9" s="40" t="s">
        <v>68</v>
      </c>
      <c r="B9" s="11" t="s">
        <v>69</v>
      </c>
      <c r="C9" s="91">
        <v>6455</v>
      </c>
      <c r="D9" s="88">
        <v>0.13844797180000001</v>
      </c>
      <c r="E9" s="89">
        <v>5804041.1266298704</v>
      </c>
      <c r="F9" s="35"/>
      <c r="G9" s="9" t="s">
        <v>38</v>
      </c>
      <c r="H9" s="352" t="s">
        <v>37</v>
      </c>
      <c r="I9" s="353"/>
      <c r="K9" s="56" t="str">
        <f ca="1">IFERROR(OFFSET(INDIRECT($H$3 &amp; "!A17"), 3, 0), "")</f>
        <v>보라</v>
      </c>
      <c r="L9" s="39">
        <f t="shared" ca="1" si="0"/>
        <v>226</v>
      </c>
      <c r="M9" s="73">
        <f t="shared" ca="1" si="1"/>
        <v>5.6074766400000003E-2</v>
      </c>
      <c r="N9" s="82">
        <f t="shared" ca="1" si="4"/>
        <v>56778119.856510393</v>
      </c>
      <c r="O9" s="47" t="str">
        <f>INDEX($A$2:$D$200, MATCH(LARGE($D$2:$D$200, 4), $D$2:$D$200, 0), 2)</f>
        <v>오미세고</v>
      </c>
      <c r="P9" s="39">
        <f t="shared" si="2"/>
        <v>8715</v>
      </c>
      <c r="Q9" s="73">
        <f t="shared" si="3"/>
        <v>0.1550695825</v>
      </c>
      <c r="R9" s="82">
        <f t="shared" si="5"/>
        <v>26140573.252910051</v>
      </c>
    </row>
    <row r="10" spans="1:18">
      <c r="A10" s="40" t="s">
        <v>105</v>
      </c>
      <c r="B10" s="11" t="s">
        <v>106</v>
      </c>
      <c r="C10" s="91">
        <v>1350</v>
      </c>
      <c r="D10" s="88">
        <v>0.12970711300000001</v>
      </c>
      <c r="E10" s="89">
        <v>6905630.8735046303</v>
      </c>
      <c r="F10" s="35"/>
      <c r="G10" s="406">
        <f>_xlfn.IFNA(VLOOKUP(G7, $B$2:$D$200, 3, FALSE), "-")</f>
        <v>2.1212829700000001E-2</v>
      </c>
      <c r="H10" s="408">
        <f>_xlfn.IFNA(VLOOKUP(G7, $B$2:$D$200, 2, FALSE), "-")</f>
        <v>48045000</v>
      </c>
      <c r="I10" s="409"/>
      <c r="K10" s="58" t="str">
        <f ca="1">IFERROR(OFFSET(INDIRECT($H$3 &amp; "!A17"), 4, 0), "")</f>
        <v>디카르고</v>
      </c>
      <c r="L10" s="44">
        <f t="shared" ca="1" si="0"/>
        <v>185</v>
      </c>
      <c r="M10" s="74">
        <f t="shared" ca="1" si="1"/>
        <v>3.9325842700000002E-2</v>
      </c>
      <c r="N10" s="86">
        <f t="shared" ca="1" si="4"/>
        <v>79893431.738866553</v>
      </c>
      <c r="O10" s="47" t="str">
        <f>INDEX($A$2:$D$200, MATCH(LARGE($D$2:$D$200, 5), $D$2:$D$200, 0), 2)</f>
        <v>체인링크</v>
      </c>
      <c r="P10" s="39">
        <f t="shared" si="2"/>
        <v>38940</v>
      </c>
      <c r="Q10" s="73">
        <f t="shared" si="3"/>
        <v>0.1524119562</v>
      </c>
      <c r="R10" s="86">
        <f t="shared" si="5"/>
        <v>1841436.88783763</v>
      </c>
    </row>
    <row r="11" spans="1:18" ht="17.25" thickBot="1">
      <c r="A11" s="40" t="s">
        <v>201</v>
      </c>
      <c r="B11" s="11" t="s">
        <v>202</v>
      </c>
      <c r="C11" s="91">
        <v>137</v>
      </c>
      <c r="D11" s="88">
        <v>0.12295081970000001</v>
      </c>
      <c r="E11" s="89">
        <v>192035119.55206928</v>
      </c>
      <c r="F11" s="35"/>
      <c r="G11" s="407"/>
      <c r="H11" s="410"/>
      <c r="I11" s="411"/>
      <c r="K11" s="56" t="str">
        <f ca="1">IFERROR(OFFSET(INDIRECT($H$3 &amp; "!A17"), 5, 0), "")</f>
        <v>메타디움</v>
      </c>
      <c r="L11" s="39">
        <f t="shared" ca="1" si="0"/>
        <v>137</v>
      </c>
      <c r="M11" s="73">
        <f t="shared" ca="1" si="1"/>
        <v>0.12295081970000001</v>
      </c>
      <c r="N11" s="95">
        <f t="shared" ca="1" si="4"/>
        <v>192035119.55206928</v>
      </c>
      <c r="O11" s="49" t="str">
        <f>INDEX($A$2:$D$200, MATCH(LARGE($D$2:$D$200, 6), $D$2:$D$200, 0), 2)</f>
        <v>질리카</v>
      </c>
      <c r="P11" s="45">
        <f t="shared" si="2"/>
        <v>153</v>
      </c>
      <c r="Q11" s="76">
        <f t="shared" si="3"/>
        <v>0.1503759398</v>
      </c>
      <c r="R11" s="95">
        <f t="shared" si="5"/>
        <v>167536135.38194093</v>
      </c>
    </row>
    <row r="12" spans="1:18" ht="17.25" thickBot="1">
      <c r="A12" s="40" t="s">
        <v>83</v>
      </c>
      <c r="B12" s="11" t="s">
        <v>84</v>
      </c>
      <c r="C12" s="91">
        <v>2140</v>
      </c>
      <c r="D12" s="88">
        <v>0.1204188482</v>
      </c>
      <c r="E12" s="89">
        <v>122077121.15431345</v>
      </c>
      <c r="F12" s="35"/>
      <c r="K12" s="56" t="str">
        <f ca="1">IFERROR(OFFSET(INDIRECT($H$3 &amp; "!A17"), 6, 0), "")</f>
        <v>메디블록</v>
      </c>
      <c r="L12" s="39">
        <f t="shared" ca="1" si="0"/>
        <v>94.9</v>
      </c>
      <c r="M12" s="73">
        <f t="shared" ca="1" si="1"/>
        <v>3.2644178500000003E-2</v>
      </c>
      <c r="N12" s="82">
        <f t="shared" ca="1" si="4"/>
        <v>524553647.36300302</v>
      </c>
      <c r="O12" s="47" t="str">
        <f>INDEX($A$2:$D$200, MATCH(LARGE($D$2:$D$200, 7), $D$2:$D$200, 0), 2)</f>
        <v>시아코인</v>
      </c>
      <c r="P12" s="39">
        <f t="shared" si="2"/>
        <v>24.5</v>
      </c>
      <c r="Q12" s="73">
        <f t="shared" si="3"/>
        <v>0.1395348837</v>
      </c>
      <c r="R12" s="82">
        <f t="shared" si="5"/>
        <v>4989911824.1321163</v>
      </c>
    </row>
    <row r="13" spans="1:18" ht="17.25" thickBot="1">
      <c r="A13" s="40" t="s">
        <v>159</v>
      </c>
      <c r="B13" s="11" t="s">
        <v>160</v>
      </c>
      <c r="C13" s="91">
        <v>1685</v>
      </c>
      <c r="D13" s="88">
        <v>0.10491803280000001</v>
      </c>
      <c r="E13" s="89">
        <v>4742998.1879334999</v>
      </c>
      <c r="F13" s="35"/>
      <c r="G13" s="351" t="s">
        <v>70</v>
      </c>
      <c r="H13" s="352"/>
      <c r="I13" s="35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세럼</v>
      </c>
      <c r="P13" s="39">
        <f t="shared" si="2"/>
        <v>6455</v>
      </c>
      <c r="Q13" s="73">
        <f t="shared" si="3"/>
        <v>0.13844797180000001</v>
      </c>
      <c r="R13" s="82">
        <f t="shared" si="5"/>
        <v>5804041.1266298704</v>
      </c>
    </row>
    <row r="14" spans="1:18">
      <c r="A14" s="40" t="s">
        <v>109</v>
      </c>
      <c r="B14" s="11" t="s">
        <v>110</v>
      </c>
      <c r="C14" s="91">
        <v>1545</v>
      </c>
      <c r="D14" s="88">
        <v>9.9644128100000007E-2</v>
      </c>
      <c r="E14" s="89">
        <v>18762158.280283269</v>
      </c>
      <c r="F14" s="35"/>
      <c r="G14" s="379" t="s">
        <v>36</v>
      </c>
      <c r="H14" s="380"/>
      <c r="I14" s="381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1350</v>
      </c>
      <c r="Q14" s="73">
        <f t="shared" si="3"/>
        <v>0.12970711300000001</v>
      </c>
      <c r="R14" s="82">
        <f t="shared" si="5"/>
        <v>6905630.8735046303</v>
      </c>
    </row>
    <row r="15" spans="1:18" ht="17.25" thickBot="1">
      <c r="A15" s="40" t="s">
        <v>85</v>
      </c>
      <c r="B15" s="11" t="s">
        <v>86</v>
      </c>
      <c r="C15" s="91">
        <v>7655</v>
      </c>
      <c r="D15" s="88">
        <v>9.5919828200000001E-2</v>
      </c>
      <c r="E15" s="89">
        <v>37120576.700186022</v>
      </c>
      <c r="F15" s="35"/>
      <c r="G15" s="372"/>
      <c r="H15" s="373"/>
      <c r="I15" s="374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메타디움</v>
      </c>
      <c r="P15" s="37">
        <f t="shared" si="2"/>
        <v>137</v>
      </c>
      <c r="Q15" s="75">
        <f t="shared" si="3"/>
        <v>0.12295081970000001</v>
      </c>
      <c r="R15" s="83">
        <f t="shared" si="5"/>
        <v>192035119.55206928</v>
      </c>
    </row>
    <row r="16" spans="1:18" ht="17.25" thickBot="1">
      <c r="A16" s="40" t="s">
        <v>165</v>
      </c>
      <c r="B16" s="11" t="s">
        <v>166</v>
      </c>
      <c r="C16" s="91">
        <v>1490</v>
      </c>
      <c r="D16" s="88">
        <v>9.5588235300000005E-2</v>
      </c>
      <c r="E16" s="89">
        <v>4990545.7287654597</v>
      </c>
      <c r="F16" s="35"/>
      <c r="G16" s="9" t="s">
        <v>38</v>
      </c>
      <c r="H16" s="352" t="s">
        <v>37</v>
      </c>
      <c r="I16" s="35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2140</v>
      </c>
      <c r="Q16" s="72">
        <f t="shared" si="3"/>
        <v>0.1204188482</v>
      </c>
      <c r="R16" s="81">
        <f t="shared" si="5"/>
        <v>122077121.15431345</v>
      </c>
    </row>
    <row r="17" spans="1:18">
      <c r="A17" s="40" t="s">
        <v>73</v>
      </c>
      <c r="B17" s="11" t="s">
        <v>74</v>
      </c>
      <c r="C17" s="91">
        <v>18690</v>
      </c>
      <c r="D17" s="88">
        <v>9.2343658699999998E-2</v>
      </c>
      <c r="E17" s="89">
        <v>433139.72213513998</v>
      </c>
      <c r="F17" s="35"/>
      <c r="G17" s="406">
        <f>_xlfn.IFNA(VLOOKUP(G14, $B$2:$D$200, 3, FALSE), "-")</f>
        <v>2.1212829700000001E-2</v>
      </c>
      <c r="H17" s="408">
        <f>_xlfn.IFNA(VLOOKUP(G14, $B$2:$D$200, 2, FALSE), "-")</f>
        <v>48045000</v>
      </c>
      <c r="I17" s="409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1685</v>
      </c>
      <c r="Q17" s="73">
        <f t="shared" si="3"/>
        <v>0.10491803280000001</v>
      </c>
      <c r="R17" s="82">
        <f t="shared" si="5"/>
        <v>4742998.1879334999</v>
      </c>
    </row>
    <row r="18" spans="1:18" ht="17.25" thickBot="1">
      <c r="A18" s="40" t="s">
        <v>207</v>
      </c>
      <c r="B18" s="11" t="s">
        <v>208</v>
      </c>
      <c r="C18" s="91">
        <v>392</v>
      </c>
      <c r="D18" s="88">
        <v>8.5872576199999995E-2</v>
      </c>
      <c r="E18" s="89">
        <v>170400367.80953759</v>
      </c>
      <c r="F18" s="35"/>
      <c r="G18" s="407"/>
      <c r="H18" s="410"/>
      <c r="I18" s="411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아이콘</v>
      </c>
      <c r="P18" s="39">
        <f t="shared" si="2"/>
        <v>1545</v>
      </c>
      <c r="Q18" s="73">
        <f t="shared" si="3"/>
        <v>9.9644128100000007E-2</v>
      </c>
      <c r="R18" s="82">
        <f t="shared" si="5"/>
        <v>18762158.280283269</v>
      </c>
    </row>
    <row r="19" spans="1:18" ht="17.25" thickBot="1">
      <c r="A19" s="40" t="s">
        <v>62</v>
      </c>
      <c r="B19" s="11" t="s">
        <v>63</v>
      </c>
      <c r="C19" s="91">
        <v>75060</v>
      </c>
      <c r="D19" s="88">
        <v>8.1712062299999999E-2</v>
      </c>
      <c r="E19" s="89">
        <v>791218.98501395003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이오스</v>
      </c>
      <c r="P19" s="39">
        <f t="shared" si="2"/>
        <v>7655</v>
      </c>
      <c r="Q19" s="73">
        <f t="shared" si="3"/>
        <v>9.5919828200000001E-2</v>
      </c>
      <c r="R19" s="82">
        <f t="shared" si="5"/>
        <v>37120576.700186022</v>
      </c>
    </row>
    <row r="20" spans="1:18" ht="17.25" thickBot="1">
      <c r="A20" s="40" t="s">
        <v>119</v>
      </c>
      <c r="B20" s="11" t="s">
        <v>120</v>
      </c>
      <c r="C20" s="91">
        <v>160</v>
      </c>
      <c r="D20" s="88">
        <v>7.3825503400000006E-2</v>
      </c>
      <c r="E20" s="89">
        <v>114546455.56316432</v>
      </c>
      <c r="F20" s="35"/>
      <c r="G20" s="351" t="s">
        <v>286</v>
      </c>
      <c r="H20" s="352"/>
      <c r="I20" s="35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스토리지</v>
      </c>
      <c r="P20" s="39">
        <f t="shared" si="2"/>
        <v>1490</v>
      </c>
      <c r="Q20" s="73">
        <f t="shared" si="3"/>
        <v>9.5588235300000005E-2</v>
      </c>
      <c r="R20" s="86">
        <f t="shared" si="5"/>
        <v>4990545.7287654597</v>
      </c>
    </row>
    <row r="21" spans="1:18">
      <c r="A21" s="40" t="s">
        <v>79</v>
      </c>
      <c r="B21" s="11" t="s">
        <v>80</v>
      </c>
      <c r="C21" s="91">
        <v>968</v>
      </c>
      <c r="D21" s="88">
        <v>7.3170731700000005E-2</v>
      </c>
      <c r="E21" s="89">
        <v>12383273.625020061</v>
      </c>
      <c r="F21" s="35"/>
      <c r="G21" s="379" t="s">
        <v>36</v>
      </c>
      <c r="H21" s="380"/>
      <c r="I21" s="38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18690</v>
      </c>
      <c r="Q21" s="76">
        <f t="shared" si="3"/>
        <v>9.2343658699999998E-2</v>
      </c>
      <c r="R21" s="95">
        <f t="shared" si="5"/>
        <v>433139.72213513998</v>
      </c>
    </row>
    <row r="22" spans="1:18" ht="17.25" thickBot="1">
      <c r="A22" s="40" t="s">
        <v>113</v>
      </c>
      <c r="B22" s="11" t="s">
        <v>114</v>
      </c>
      <c r="C22" s="91">
        <v>9055</v>
      </c>
      <c r="D22" s="88">
        <v>7.2232089999999999E-2</v>
      </c>
      <c r="E22" s="89">
        <v>2213050.3861284498</v>
      </c>
      <c r="F22" s="35"/>
      <c r="G22" s="372"/>
      <c r="H22" s="373"/>
      <c r="I22" s="3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마로</v>
      </c>
      <c r="P22" s="39">
        <f t="shared" si="2"/>
        <v>392</v>
      </c>
      <c r="Q22" s="73">
        <f t="shared" si="3"/>
        <v>8.5872576199999995E-2</v>
      </c>
      <c r="R22" s="82">
        <f t="shared" si="5"/>
        <v>170400367.80953759</v>
      </c>
    </row>
    <row r="23" spans="1:18" ht="17.25" thickBot="1">
      <c r="A23" s="40" t="s">
        <v>56</v>
      </c>
      <c r="B23" s="11" t="s">
        <v>57</v>
      </c>
      <c r="C23" s="91">
        <v>248</v>
      </c>
      <c r="D23" s="88">
        <v>6.8965517200000007E-2</v>
      </c>
      <c r="E23" s="89">
        <v>65499209.678239211</v>
      </c>
      <c r="F23" s="35"/>
      <c r="G23" s="9" t="s">
        <v>38</v>
      </c>
      <c r="H23" s="352" t="s">
        <v>37</v>
      </c>
      <c r="I23" s="35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네오</v>
      </c>
      <c r="P23" s="39">
        <f t="shared" si="2"/>
        <v>75060</v>
      </c>
      <c r="Q23" s="73">
        <f t="shared" si="3"/>
        <v>8.1712062299999999E-2</v>
      </c>
      <c r="R23" s="82">
        <f t="shared" si="5"/>
        <v>791218.98501395003</v>
      </c>
    </row>
    <row r="24" spans="1:18">
      <c r="A24" s="40" t="s">
        <v>197</v>
      </c>
      <c r="B24" s="11" t="s">
        <v>198</v>
      </c>
      <c r="C24" s="91">
        <v>20.3</v>
      </c>
      <c r="D24" s="88">
        <v>6.8421052600000004E-2</v>
      </c>
      <c r="E24" s="89">
        <v>1274287516.1584463</v>
      </c>
      <c r="F24" s="35"/>
      <c r="G24" s="406">
        <f>_xlfn.IFNA(VLOOKUP(G21, $B$2:$D$200, 3, FALSE), "-")</f>
        <v>2.1212829700000001E-2</v>
      </c>
      <c r="H24" s="408">
        <f>_xlfn.IFNA(VLOOKUP(G21, $B$2:$D$200, 2, FALSE), "-")</f>
        <v>48045000</v>
      </c>
      <c r="I24" s="40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160</v>
      </c>
      <c r="Q24" s="73">
        <f t="shared" si="3"/>
        <v>7.3825503400000006E-2</v>
      </c>
      <c r="R24" s="82">
        <f t="shared" si="5"/>
        <v>114546455.56316432</v>
      </c>
    </row>
    <row r="25" spans="1:18" ht="17.25" thickBot="1">
      <c r="A25" s="40" t="s">
        <v>117</v>
      </c>
      <c r="B25" s="11" t="s">
        <v>118</v>
      </c>
      <c r="C25" s="91">
        <v>4510</v>
      </c>
      <c r="D25" s="88">
        <v>6.7455621300000004E-2</v>
      </c>
      <c r="E25" s="89">
        <v>1024271.3413655</v>
      </c>
      <c r="F25" s="35"/>
      <c r="G25" s="407"/>
      <c r="H25" s="410"/>
      <c r="I25" s="41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968</v>
      </c>
      <c r="Q25" s="75">
        <f t="shared" si="3"/>
        <v>7.3170731700000005E-2</v>
      </c>
      <c r="R25" s="83">
        <f t="shared" si="5"/>
        <v>12383273.625020061</v>
      </c>
    </row>
    <row r="26" spans="1:18">
      <c r="A26" s="40" t="s">
        <v>129</v>
      </c>
      <c r="B26" s="11" t="s">
        <v>130</v>
      </c>
      <c r="C26" s="91">
        <v>241150</v>
      </c>
      <c r="D26" s="88">
        <v>6.7035398199999999E-2</v>
      </c>
      <c r="E26" s="89">
        <v>190068.15071685001</v>
      </c>
      <c r="F26" s="35"/>
    </row>
    <row r="27" spans="1:18" ht="17.25" thickBot="1">
      <c r="A27" s="40" t="s">
        <v>99</v>
      </c>
      <c r="B27" s="11" t="s">
        <v>100</v>
      </c>
      <c r="C27" s="91">
        <v>5.28</v>
      </c>
      <c r="D27" s="88">
        <v>6.4516129000000005E-2</v>
      </c>
      <c r="E27" s="89">
        <v>37047823136.829254</v>
      </c>
      <c r="F27" s="35"/>
    </row>
    <row r="28" spans="1:18" ht="17.25" thickBot="1">
      <c r="A28" s="40" t="s">
        <v>103</v>
      </c>
      <c r="B28" s="11" t="s">
        <v>104</v>
      </c>
      <c r="C28" s="91">
        <v>1510</v>
      </c>
      <c r="D28" s="88">
        <v>6.3380281699999999E-2</v>
      </c>
      <c r="E28" s="89">
        <v>11638968.751003601</v>
      </c>
      <c r="F28" s="35"/>
      <c r="G28" s="351" t="s">
        <v>46</v>
      </c>
      <c r="H28" s="352"/>
      <c r="I28" s="352"/>
      <c r="J28" s="353"/>
      <c r="K28" s="351" t="s">
        <v>44</v>
      </c>
      <c r="L28" s="352"/>
      <c r="M28" s="352"/>
      <c r="N28" s="353"/>
      <c r="O28" s="351" t="s">
        <v>45</v>
      </c>
      <c r="P28" s="352"/>
      <c r="Q28" s="352"/>
      <c r="R28" s="353"/>
    </row>
    <row r="29" spans="1:18" ht="17.25" thickBot="1">
      <c r="A29" s="40" t="s">
        <v>149</v>
      </c>
      <c r="B29" s="11" t="s">
        <v>150</v>
      </c>
      <c r="C29" s="91">
        <v>2890</v>
      </c>
      <c r="D29" s="88">
        <v>6.25E-2</v>
      </c>
      <c r="E29" s="89">
        <v>10963340.052789809</v>
      </c>
      <c r="F29" s="35"/>
      <c r="G29" s="394" t="s">
        <v>55</v>
      </c>
      <c r="H29" s="413">
        <f ca="1">NOW()</f>
        <v>44342.887870023151</v>
      </c>
      <c r="I29" s="414"/>
      <c r="J29" s="415"/>
      <c r="K29" s="412" t="s">
        <v>55</v>
      </c>
      <c r="L29" s="413">
        <f ca="1">NOW()</f>
        <v>44342.887870023151</v>
      </c>
      <c r="M29" s="414"/>
      <c r="N29" s="415"/>
      <c r="O29" s="412" t="s">
        <v>55</v>
      </c>
      <c r="P29" s="413">
        <f ca="1">NOW()</f>
        <v>44342.887870023151</v>
      </c>
      <c r="Q29" s="414"/>
      <c r="R29" s="415"/>
    </row>
    <row r="30" spans="1:18" ht="17.25" thickBot="1">
      <c r="A30" s="40" t="s">
        <v>167</v>
      </c>
      <c r="B30" s="11" t="s">
        <v>168</v>
      </c>
      <c r="C30" s="91">
        <v>123</v>
      </c>
      <c r="D30" s="88">
        <v>6.0344827599999998E-2</v>
      </c>
      <c r="E30" s="89">
        <v>187986844.39988583</v>
      </c>
      <c r="F30" s="35"/>
      <c r="G30" s="405"/>
      <c r="H30" s="36" t="s">
        <v>58</v>
      </c>
      <c r="I30" s="69" t="s">
        <v>59</v>
      </c>
      <c r="J30" s="65" t="s">
        <v>294</v>
      </c>
      <c r="K30" s="405"/>
      <c r="L30" s="36" t="s">
        <v>58</v>
      </c>
      <c r="M30" s="69" t="s">
        <v>59</v>
      </c>
      <c r="N30" s="65" t="s">
        <v>294</v>
      </c>
      <c r="O30" s="405"/>
      <c r="P30" s="36" t="s">
        <v>58</v>
      </c>
      <c r="Q30" s="69" t="s">
        <v>59</v>
      </c>
      <c r="R30" s="65" t="s">
        <v>294</v>
      </c>
    </row>
    <row r="31" spans="1:18">
      <c r="A31" s="40" t="s">
        <v>60</v>
      </c>
      <c r="B31" s="11" t="s">
        <v>61</v>
      </c>
      <c r="C31" s="91">
        <v>1020</v>
      </c>
      <c r="D31" s="88">
        <v>5.6994818699999998E-2</v>
      </c>
      <c r="E31" s="89">
        <v>28486172.58563206</v>
      </c>
      <c r="F31" s="35"/>
      <c r="G31" s="55" t="str">
        <f ca="1">IFERROR(OFFSET(INDIRECT($H$3 &amp; "!A98"), 0, 0), "")</f>
        <v>스팀달러</v>
      </c>
      <c r="H31" s="38">
        <f t="shared" ref="H31:H50" ca="1" si="7">_xlfn.IFNA(VLOOKUP(G31, $B$2:$D$200, 2, FALSE), "")</f>
        <v>11480</v>
      </c>
      <c r="I31" s="72">
        <f t="shared" ref="I31:I50" ca="1" si="8">_xlfn.IFNA(VLOOKUP(G31, $B$2:$D$200, 3, FALSE), "")</f>
        <v>0.27272727270000002</v>
      </c>
      <c r="J31" s="81">
        <f ca="1">_xlfn.IFNA(VLOOKUP(G31, $B$2:$E$200, 4, FALSE), "")</f>
        <v>44375221.942329839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26.4</v>
      </c>
      <c r="M31" s="72">
        <f t="shared" ref="M31:M50" ca="1" si="10">_xlfn.IFNA(VLOOKUP(K31, $B$2:$D$200, 3, FALSE), "")</f>
        <v>5.1792828700000001E-2</v>
      </c>
      <c r="N31" s="81">
        <f ca="1">_xlfn.IFNA(VLOOKUP(K31, $B$2:$E$200, 4, FALSE), "")</f>
        <v>2471954521.429039</v>
      </c>
      <c r="O31" s="55" t="str">
        <f ca="1">IFERROR(OFFSET(INDIRECT($H$3 &amp; "!A71"), 0, 0), "")</f>
        <v>스팀</v>
      </c>
      <c r="P31" s="38">
        <f t="shared" ref="P31:P50" ca="1" si="11">_xlfn.IFNA(VLOOKUP(O31, $B$2:$D$200, 2, FALSE), "")</f>
        <v>803</v>
      </c>
      <c r="Q31" s="72">
        <f t="shared" ref="Q31:Q50" ca="1" si="12">_xlfn.IFNA(VLOOKUP(O31, $B$2:$D$200, 3, FALSE), "")</f>
        <v>3.6129032300000002E-2</v>
      </c>
      <c r="R31" s="81">
        <f ca="1">_xlfn.IFNA(VLOOKUP(O31, $B$2:$E$200, 4, FALSE), "")</f>
        <v>64237677.288205601</v>
      </c>
    </row>
    <row r="32" spans="1:18">
      <c r="A32" s="40" t="s">
        <v>139</v>
      </c>
      <c r="B32" s="11" t="s">
        <v>140</v>
      </c>
      <c r="C32" s="91">
        <v>2235</v>
      </c>
      <c r="D32" s="88">
        <v>5.6737588700000001E-2</v>
      </c>
      <c r="E32" s="89">
        <v>1339800.0499301199</v>
      </c>
      <c r="F32" s="35"/>
      <c r="G32" s="56" t="str">
        <f ca="1">IFERROR(OFFSET(INDIRECT($H$3 &amp; "!A98"), 1, 0), "")</f>
        <v>쿼크체인</v>
      </c>
      <c r="H32" s="39">
        <f t="shared" ca="1" si="7"/>
        <v>26.4</v>
      </c>
      <c r="I32" s="73">
        <f t="shared" ca="1" si="8"/>
        <v>5.1792828700000001E-2</v>
      </c>
      <c r="J32" s="82">
        <f t="shared" ref="J32:J50" ca="1" si="13">_xlfn.IFNA(VLOOKUP(G32, $B$2:$E$200, 4, FALSE), "")</f>
        <v>2471954521.429039</v>
      </c>
      <c r="K32" s="56" t="str">
        <f ca="1">IFERROR(OFFSET(INDIRECT($H$3 &amp; "!A44"), 1, 0), "")</f>
        <v>비트토렌트</v>
      </c>
      <c r="L32" s="39">
        <f t="shared" ca="1" si="9"/>
        <v>5.28</v>
      </c>
      <c r="M32" s="73">
        <f t="shared" ca="1" si="10"/>
        <v>6.4516129000000005E-2</v>
      </c>
      <c r="N32" s="82">
        <f t="shared" ref="N32:N50" ca="1" si="14">_xlfn.IFNA(VLOOKUP(K32, $B$2:$E$200, 4, FALSE), "")</f>
        <v>37047823136.829254</v>
      </c>
      <c r="O32" s="56" t="str">
        <f ca="1">IFERROR(OFFSET(INDIRECT($H$3 &amp; "!A71"), 1, 0), "")</f>
        <v>크립토닷컴체인</v>
      </c>
      <c r="P32" s="39">
        <f t="shared" ca="1" si="11"/>
        <v>160</v>
      </c>
      <c r="Q32" s="73">
        <f t="shared" ca="1" si="12"/>
        <v>7.3825503400000006E-2</v>
      </c>
      <c r="R32" s="82">
        <f t="shared" ref="R32:R50" ca="1" si="15">_xlfn.IFNA(VLOOKUP(O32, $B$2:$E$200, 4, FALSE), "")</f>
        <v>114546455.56316432</v>
      </c>
    </row>
    <row r="33" spans="1:18">
      <c r="A33" s="40" t="s">
        <v>173</v>
      </c>
      <c r="B33" s="11" t="s">
        <v>174</v>
      </c>
      <c r="C33" s="91">
        <v>226</v>
      </c>
      <c r="D33" s="88">
        <v>5.6074766400000003E-2</v>
      </c>
      <c r="E33" s="89">
        <v>56778119.856510393</v>
      </c>
      <c r="F33" s="35"/>
      <c r="G33" s="56" t="str">
        <f ca="1">IFERROR(OFFSET(INDIRECT($H$3 &amp; "!A98"), 2, 0), "")</f>
        <v>플로우</v>
      </c>
      <c r="H33" s="39">
        <f t="shared" ca="1" si="7"/>
        <v>18750</v>
      </c>
      <c r="I33" s="73">
        <f t="shared" ca="1" si="8"/>
        <v>4.98320269E-2</v>
      </c>
      <c r="J33" s="82">
        <f t="shared" ca="1" si="13"/>
        <v>2362792.4061974199</v>
      </c>
      <c r="K33" s="56" t="str">
        <f ca="1">IFERROR(OFFSET(INDIRECT($H$3 &amp; "!A44"), 2, 0), "")</f>
        <v>에스티피</v>
      </c>
      <c r="L33" s="39">
        <f t="shared" ca="1" si="9"/>
        <v>67.7</v>
      </c>
      <c r="M33" s="73">
        <f t="shared" ca="1" si="10"/>
        <v>4.4510386000000002E-3</v>
      </c>
      <c r="N33" s="82">
        <f t="shared" ca="1" si="14"/>
        <v>98923972.205405176</v>
      </c>
      <c r="O33" s="56" t="str">
        <f ca="1">IFERROR(OFFSET(INDIRECT($H$3 &amp; "!A71"), 2, 0), "")</f>
        <v>디센트럴랜드</v>
      </c>
      <c r="P33" s="39">
        <f t="shared" ca="1" si="11"/>
        <v>1020</v>
      </c>
      <c r="Q33" s="73">
        <f t="shared" ca="1" si="12"/>
        <v>5.6994818699999998E-2</v>
      </c>
      <c r="R33" s="82">
        <f t="shared" ca="1" si="15"/>
        <v>28486172.58563206</v>
      </c>
    </row>
    <row r="34" spans="1:18">
      <c r="A34" s="40" t="s">
        <v>115</v>
      </c>
      <c r="B34" s="11" t="s">
        <v>116</v>
      </c>
      <c r="C34" s="91">
        <v>380</v>
      </c>
      <c r="D34" s="88">
        <v>5.5555555600000001E-2</v>
      </c>
      <c r="E34" s="89">
        <v>28936690.081136879</v>
      </c>
      <c r="F34" s="35"/>
      <c r="G34" s="56" t="str">
        <f ca="1">IFERROR(OFFSET(INDIRECT($H$3 &amp; "!A98"), 3, 0), "")</f>
        <v>스팀</v>
      </c>
      <c r="H34" s="39">
        <f t="shared" ca="1" si="7"/>
        <v>803</v>
      </c>
      <c r="I34" s="73">
        <f t="shared" ca="1" si="8"/>
        <v>3.6129032300000002E-2</v>
      </c>
      <c r="J34" s="82">
        <f t="shared" ca="1" si="13"/>
        <v>64237677.288205601</v>
      </c>
      <c r="K34" s="56" t="str">
        <f ca="1">IFERROR(OFFSET(INDIRECT($H$3 &amp; "!A44"), 3, 0), "")</f>
        <v>트론</v>
      </c>
      <c r="L34" s="39">
        <f t="shared" ca="1" si="9"/>
        <v>99.6</v>
      </c>
      <c r="M34" s="73">
        <f t="shared" ca="1" si="10"/>
        <v>5.0632911400000001E-2</v>
      </c>
      <c r="N34" s="82">
        <f t="shared" ca="1" si="14"/>
        <v>500163437.71701181</v>
      </c>
      <c r="O34" s="56" t="str">
        <f ca="1">IFERROR(OFFSET(INDIRECT($H$3 &amp; "!A71"), 3, 0), "")</f>
        <v>비체인</v>
      </c>
      <c r="P34" s="39">
        <f t="shared" ca="1" si="11"/>
        <v>162</v>
      </c>
      <c r="Q34" s="73">
        <f t="shared" ca="1" si="12"/>
        <v>0.1739130435</v>
      </c>
      <c r="R34" s="82">
        <f t="shared" ca="1" si="15"/>
        <v>2529324504.0033536</v>
      </c>
    </row>
    <row r="35" spans="1:18">
      <c r="A35" s="40" t="s">
        <v>161</v>
      </c>
      <c r="B35" s="11" t="s">
        <v>162</v>
      </c>
      <c r="C35" s="91">
        <v>1360</v>
      </c>
      <c r="D35" s="88">
        <v>5.4263565899999998E-2</v>
      </c>
      <c r="E35" s="89">
        <v>14834350.14746918</v>
      </c>
      <c r="F35" s="35"/>
      <c r="G35" s="58" t="str">
        <f ca="1">IFERROR(OFFSET(INDIRECT($H$3 &amp; "!A98"), 4, 0), "")</f>
        <v>아크</v>
      </c>
      <c r="H35" s="44">
        <f t="shared" ca="1" si="7"/>
        <v>1490</v>
      </c>
      <c r="I35" s="74">
        <f t="shared" ca="1" si="8"/>
        <v>2.0547945200000001E-2</v>
      </c>
      <c r="J35" s="86">
        <f t="shared" ca="1" si="13"/>
        <v>3257955.2861858602</v>
      </c>
      <c r="K35" s="58" t="str">
        <f ca="1">IFERROR(OFFSET(INDIRECT($H$3 &amp; "!A44"), 4, 0), "")</f>
        <v>시아코인</v>
      </c>
      <c r="L35" s="44">
        <f t="shared" ca="1" si="9"/>
        <v>24.5</v>
      </c>
      <c r="M35" s="74">
        <f t="shared" ca="1" si="10"/>
        <v>0.1395348837</v>
      </c>
      <c r="N35" s="86">
        <f t="shared" ca="1" si="14"/>
        <v>4989911824.1321163</v>
      </c>
      <c r="O35" s="58" t="str">
        <f ca="1">IFERROR(OFFSET(INDIRECT($H$3 &amp; "!A71"), 4, 0), "")</f>
        <v>스텔라루멘</v>
      </c>
      <c r="P35" s="44">
        <f t="shared" ca="1" si="11"/>
        <v>547</v>
      </c>
      <c r="Q35" s="74">
        <f t="shared" ca="1" si="12"/>
        <v>3.59848485E-2</v>
      </c>
      <c r="R35" s="86">
        <f t="shared" ca="1" si="15"/>
        <v>97824451.965006694</v>
      </c>
    </row>
    <row r="36" spans="1:18">
      <c r="A36" s="40" t="s">
        <v>183</v>
      </c>
      <c r="B36" s="11" t="s">
        <v>184</v>
      </c>
      <c r="C36" s="91">
        <v>1470</v>
      </c>
      <c r="D36" s="88">
        <v>5.3763440900000001E-2</v>
      </c>
      <c r="E36" s="89">
        <v>2149536.5945348698</v>
      </c>
      <c r="F36" s="35"/>
      <c r="G36" s="56" t="str">
        <f ca="1">IFERROR(OFFSET(INDIRECT($H$3 &amp; "!A98"), 5, 0), "")</f>
        <v>리스크</v>
      </c>
      <c r="H36" s="39">
        <f t="shared" ca="1" si="7"/>
        <v>5415</v>
      </c>
      <c r="I36" s="73">
        <f t="shared" ca="1" si="8"/>
        <v>1.6901408499999999E-2</v>
      </c>
      <c r="J36" s="95">
        <f t="shared" ca="1" si="13"/>
        <v>3853800.11724531</v>
      </c>
      <c r="K36" s="56" t="str">
        <f ca="1">IFERROR(OFFSET(INDIRECT($H$3 &amp; "!A44"), 5, 0), "")</f>
        <v>메인프레임</v>
      </c>
      <c r="L36" s="39">
        <f t="shared" ca="1" si="9"/>
        <v>12.4</v>
      </c>
      <c r="M36" s="73">
        <f t="shared" ca="1" si="10"/>
        <v>1.6393442599999999E-2</v>
      </c>
      <c r="N36" s="95">
        <f t="shared" ca="1" si="14"/>
        <v>640006185.82226241</v>
      </c>
      <c r="O36" s="56" t="str">
        <f ca="1">IFERROR(OFFSET(INDIRECT($H$3 &amp; "!A71"), 5, 0), "")</f>
        <v>베이직어텐션토큰</v>
      </c>
      <c r="P36" s="39">
        <f t="shared" ca="1" si="11"/>
        <v>968</v>
      </c>
      <c r="Q36" s="73">
        <f t="shared" ca="1" si="12"/>
        <v>7.3170731700000005E-2</v>
      </c>
      <c r="R36" s="95">
        <f t="shared" ca="1" si="15"/>
        <v>12383273.625020061</v>
      </c>
    </row>
    <row r="37" spans="1:18">
      <c r="A37" s="40" t="s">
        <v>71</v>
      </c>
      <c r="B37" s="11" t="s">
        <v>72</v>
      </c>
      <c r="C37" s="91">
        <v>26.4</v>
      </c>
      <c r="D37" s="88">
        <v>5.1792828700000001E-2</v>
      </c>
      <c r="E37" s="89">
        <v>2471954521.429039</v>
      </c>
      <c r="F37" s="35"/>
      <c r="G37" s="56" t="str">
        <f ca="1">IFERROR(OFFSET(INDIRECT($H$3 &amp; "!A98"), 6, 0), "")</f>
        <v>비트토렌트</v>
      </c>
      <c r="H37" s="39">
        <f t="shared" ca="1" si="7"/>
        <v>5.28</v>
      </c>
      <c r="I37" s="73">
        <f t="shared" ca="1" si="8"/>
        <v>6.4516129000000005E-2</v>
      </c>
      <c r="J37" s="82">
        <f t="shared" ca="1" si="13"/>
        <v>37047823136.829254</v>
      </c>
      <c r="K37" s="56" t="str">
        <f ca="1">IFERROR(OFFSET(INDIRECT($H$3 &amp; "!A44"), 6, 0), "")</f>
        <v>저스트</v>
      </c>
      <c r="L37" s="39">
        <f t="shared" ca="1" si="9"/>
        <v>88</v>
      </c>
      <c r="M37" s="73">
        <f t="shared" ca="1" si="10"/>
        <v>4.1420118300000003E-2</v>
      </c>
      <c r="N37" s="82">
        <f t="shared" ca="1" si="14"/>
        <v>59715563.268394671</v>
      </c>
      <c r="O37" s="56" t="str">
        <f ca="1">IFERROR(OFFSET(INDIRECT($H$3 &amp; "!A71"), 6, 0), "")</f>
        <v>헤데라해시그래프</v>
      </c>
      <c r="P37" s="39">
        <f t="shared" ca="1" si="11"/>
        <v>324</v>
      </c>
      <c r="Q37" s="73">
        <f t="shared" ca="1" si="12"/>
        <v>4.18006431E-2</v>
      </c>
      <c r="R37" s="82">
        <f t="shared" ca="1" si="15"/>
        <v>25161317.37398874</v>
      </c>
    </row>
    <row r="38" spans="1:18">
      <c r="A38" s="40" t="s">
        <v>155</v>
      </c>
      <c r="B38" s="11" t="s">
        <v>156</v>
      </c>
      <c r="C38" s="91">
        <v>99.6</v>
      </c>
      <c r="D38" s="88">
        <v>5.0632911400000001E-2</v>
      </c>
      <c r="E38" s="89">
        <v>500163437.71701181</v>
      </c>
      <c r="F38" s="35"/>
      <c r="G38" s="56" t="str">
        <f ca="1">IFERROR(OFFSET(INDIRECT($H$3 &amp; "!A98"), 7, 0), "")</f>
        <v>이더리움클래식</v>
      </c>
      <c r="H38" s="39">
        <f t="shared" ca="1" si="7"/>
        <v>96020</v>
      </c>
      <c r="I38" s="73">
        <f t="shared" ca="1" si="8"/>
        <v>-3.7352148E-3</v>
      </c>
      <c r="J38" s="82">
        <f t="shared" ca="1" si="13"/>
        <v>10664843.73303381</v>
      </c>
      <c r="K38" s="56" t="str">
        <f ca="1">IFERROR(OFFSET(INDIRECT($H$3 &amp; "!A44"), 7, 0), "")</f>
        <v>스톰엑스</v>
      </c>
      <c r="L38" s="39">
        <f t="shared" ca="1" si="9"/>
        <v>33.4</v>
      </c>
      <c r="M38" s="73">
        <f t="shared" ca="1" si="10"/>
        <v>4.0498442400000001E-2</v>
      </c>
      <c r="N38" s="82">
        <f t="shared" ca="1" si="14"/>
        <v>965264387.328825</v>
      </c>
      <c r="O38" s="56" t="str">
        <f ca="1">IFERROR(OFFSET(INDIRECT($H$3 &amp; "!A71"), 7, 0), "")</f>
        <v>골렘</v>
      </c>
      <c r="P38" s="39">
        <f t="shared" ca="1" si="11"/>
        <v>396</v>
      </c>
      <c r="Q38" s="73">
        <f t="shared" ca="1" si="12"/>
        <v>2.5316456000000001E-3</v>
      </c>
      <c r="R38" s="82">
        <f t="shared" ca="1" si="15"/>
        <v>4916294.3225442301</v>
      </c>
    </row>
    <row r="39" spans="1:18">
      <c r="A39" s="40" t="s">
        <v>205</v>
      </c>
      <c r="B39" s="11" t="s">
        <v>206</v>
      </c>
      <c r="C39" s="91">
        <v>18750</v>
      </c>
      <c r="D39" s="88">
        <v>4.98320269E-2</v>
      </c>
      <c r="E39" s="89">
        <v>2362792.4061974199</v>
      </c>
      <c r="F39" s="35"/>
      <c r="G39" s="56" t="str">
        <f ca="1">IFERROR(OFFSET(INDIRECT($H$3 &amp; "!A98"), 8, 0), "")</f>
        <v>밀크</v>
      </c>
      <c r="H39" s="39">
        <f t="shared" ca="1" si="7"/>
        <v>2090</v>
      </c>
      <c r="I39" s="73">
        <f t="shared" ca="1" si="8"/>
        <v>0.20461095100000001</v>
      </c>
      <c r="J39" s="82">
        <f t="shared" ca="1" si="13"/>
        <v>207551987.54083154</v>
      </c>
      <c r="K39" s="56" t="str">
        <f ca="1">IFERROR(OFFSET(INDIRECT($H$3 &amp; "!A44"), 8, 0), "")</f>
        <v>엠블</v>
      </c>
      <c r="L39" s="39">
        <f t="shared" ca="1" si="9"/>
        <v>20.3</v>
      </c>
      <c r="M39" s="73">
        <f t="shared" ca="1" si="10"/>
        <v>6.8421052600000004E-2</v>
      </c>
      <c r="N39" s="82">
        <f t="shared" ca="1" si="14"/>
        <v>1274287516.1584463</v>
      </c>
      <c r="O39" s="56" t="str">
        <f ca="1">IFERROR(OFFSET(INDIRECT($H$3 &amp; "!A71"), 8, 0), "")</f>
        <v>시빅</v>
      </c>
      <c r="P39" s="39">
        <f t="shared" ca="1" si="11"/>
        <v>409</v>
      </c>
      <c r="Q39" s="73">
        <f t="shared" ca="1" si="12"/>
        <v>3.0226700299999999E-2</v>
      </c>
      <c r="R39" s="82">
        <f t="shared" ca="1" si="15"/>
        <v>8086280.1225044597</v>
      </c>
    </row>
    <row r="40" spans="1:18" ht="17.25" thickBot="1">
      <c r="A40" s="40" t="s">
        <v>193</v>
      </c>
      <c r="B40" s="11" t="s">
        <v>194</v>
      </c>
      <c r="C40" s="91">
        <v>9400</v>
      </c>
      <c r="D40" s="88">
        <v>4.9692909E-2</v>
      </c>
      <c r="E40" s="89">
        <v>8721616.5727932099</v>
      </c>
      <c r="F40" s="35"/>
      <c r="G40" s="57" t="str">
        <f ca="1">IFERROR(OFFSET(INDIRECT($H$3 &amp; "!A98"), 9, 0), "")</f>
        <v>가스</v>
      </c>
      <c r="H40" s="37">
        <f t="shared" ca="1" si="7"/>
        <v>11620</v>
      </c>
      <c r="I40" s="75">
        <f t="shared" ca="1" si="8"/>
        <v>6.0606061000000001E-3</v>
      </c>
      <c r="J40" s="83">
        <f t="shared" ca="1" si="13"/>
        <v>3109449.6196927698</v>
      </c>
      <c r="K40" s="57" t="str">
        <f ca="1">IFERROR(OFFSET(INDIRECT($H$3 &amp; "!A44"), 9, 0), "")</f>
        <v>썬더토큰</v>
      </c>
      <c r="L40" s="37">
        <f t="shared" ca="1" si="9"/>
        <v>13.2</v>
      </c>
      <c r="M40" s="75">
        <f t="shared" ca="1" si="10"/>
        <v>1.5384615399999999E-2</v>
      </c>
      <c r="N40" s="83">
        <f t="shared" ca="1" si="14"/>
        <v>584100846.6407274</v>
      </c>
      <c r="O40" s="57" t="str">
        <f ca="1">IFERROR(OFFSET(INDIRECT($H$3 &amp; "!A71"), 9, 0), "")</f>
        <v>스테이터스네트워크토큰</v>
      </c>
      <c r="P40" s="37">
        <f t="shared" ca="1" si="11"/>
        <v>123</v>
      </c>
      <c r="Q40" s="75">
        <f t="shared" ca="1" si="12"/>
        <v>6.0344827599999998E-2</v>
      </c>
      <c r="R40" s="83">
        <f t="shared" ca="1" si="15"/>
        <v>187986844.39988583</v>
      </c>
    </row>
    <row r="41" spans="1:18">
      <c r="A41" s="40" t="s">
        <v>137</v>
      </c>
      <c r="B41" s="11" t="s">
        <v>138</v>
      </c>
      <c r="C41" s="91">
        <v>30240</v>
      </c>
      <c r="D41" s="88">
        <v>4.6366782000000002E-2</v>
      </c>
      <c r="E41" s="89">
        <v>1726447.0025736601</v>
      </c>
      <c r="F41" s="35"/>
      <c r="G41" s="59" t="str">
        <f ca="1">IFERROR(OFFSET(INDIRECT($H$3 &amp; "!A98"), 10, 0), "")</f>
        <v>크립토닷컴체인</v>
      </c>
      <c r="H41" s="38">
        <f t="shared" ca="1" si="7"/>
        <v>160</v>
      </c>
      <c r="I41" s="72">
        <f t="shared" ca="1" si="8"/>
        <v>7.3825503400000006E-2</v>
      </c>
      <c r="J41" s="81">
        <f t="shared" ca="1" si="13"/>
        <v>114546455.56316432</v>
      </c>
      <c r="K41" s="55" t="str">
        <f ca="1">IFERROR(OFFSET(INDIRECT($H$3 &amp; "!A44"), 10, 0), "")</f>
        <v>무비블록</v>
      </c>
      <c r="L41" s="38">
        <f t="shared" ca="1" si="9"/>
        <v>12.3</v>
      </c>
      <c r="M41" s="72">
        <f t="shared" ca="1" si="10"/>
        <v>2.5000000000000001E-2</v>
      </c>
      <c r="N41" s="81">
        <f t="shared" ca="1" si="14"/>
        <v>996001203.60580623</v>
      </c>
      <c r="O41" s="55" t="str">
        <f ca="1">IFERROR(OFFSET(INDIRECT($H$3 &amp; "!A71"), 10, 0), "")</f>
        <v>넴</v>
      </c>
      <c r="P41" s="38">
        <f t="shared" ca="1" si="11"/>
        <v>248</v>
      </c>
      <c r="Q41" s="72">
        <f t="shared" ca="1" si="12"/>
        <v>6.8965517200000007E-2</v>
      </c>
      <c r="R41" s="81">
        <f t="shared" ca="1" si="15"/>
        <v>65499209.678239211</v>
      </c>
    </row>
    <row r="42" spans="1:18">
      <c r="A42" s="40" t="s">
        <v>97</v>
      </c>
      <c r="B42" s="11" t="s">
        <v>98</v>
      </c>
      <c r="C42" s="91">
        <v>4710</v>
      </c>
      <c r="D42" s="88">
        <v>4.4345898000000002E-2</v>
      </c>
      <c r="E42" s="89">
        <v>3022899.98617166</v>
      </c>
      <c r="F42" s="35"/>
      <c r="G42" s="56" t="str">
        <f ca="1">IFERROR(OFFSET(INDIRECT($H$3 &amp; "!A98"), 11, 0), "")</f>
        <v>네오</v>
      </c>
      <c r="H42" s="39">
        <f t="shared" ca="1" si="7"/>
        <v>75060</v>
      </c>
      <c r="I42" s="73">
        <f t="shared" ca="1" si="8"/>
        <v>8.1712062299999999E-2</v>
      </c>
      <c r="J42" s="82">
        <f t="shared" ca="1" si="13"/>
        <v>791218.98501395003</v>
      </c>
      <c r="K42" s="56" t="str">
        <f ca="1">IFERROR(OFFSET(INDIRECT($H$3 &amp; "!A44"), 11, 0), "")</f>
        <v>캐리프로토콜</v>
      </c>
      <c r="L42" s="39">
        <f t="shared" ca="1" si="9"/>
        <v>12.4</v>
      </c>
      <c r="M42" s="73">
        <f t="shared" ca="1" si="10"/>
        <v>8.1300812999999996E-3</v>
      </c>
      <c r="N42" s="82">
        <f t="shared" ca="1" si="14"/>
        <v>1397632273.2633202</v>
      </c>
      <c r="O42" s="56" t="str">
        <f ca="1">IFERROR(OFFSET(INDIRECT($H$3 &amp; "!A71"), 11, 0), "")</f>
        <v>센티넬프로토콜</v>
      </c>
      <c r="P42" s="39">
        <f t="shared" ca="1" si="11"/>
        <v>132</v>
      </c>
      <c r="Q42" s="73">
        <f t="shared" ca="1" si="12"/>
        <v>0</v>
      </c>
      <c r="R42" s="82">
        <f t="shared" ca="1" si="15"/>
        <v>157179991.29254851</v>
      </c>
    </row>
    <row r="43" spans="1:18">
      <c r="A43" s="40" t="s">
        <v>87</v>
      </c>
      <c r="B43" s="11" t="s">
        <v>88</v>
      </c>
      <c r="C43" s="91">
        <v>332</v>
      </c>
      <c r="D43" s="88">
        <v>4.4025157199999998E-2</v>
      </c>
      <c r="E43" s="89">
        <v>58813576.778368838</v>
      </c>
      <c r="F43" s="35"/>
      <c r="G43" s="56" t="str">
        <f ca="1">IFERROR(OFFSET(INDIRECT($H$3 &amp; "!A98"), 12, 0), "")</f>
        <v>퀀텀</v>
      </c>
      <c r="H43" s="39">
        <f t="shared" ca="1" si="7"/>
        <v>14810</v>
      </c>
      <c r="I43" s="73">
        <f t="shared" ca="1" si="8"/>
        <v>3.5664335700000001E-2</v>
      </c>
      <c r="J43" s="82">
        <f t="shared" ca="1" si="13"/>
        <v>5315314.8116822597</v>
      </c>
      <c r="K43" s="56" t="str">
        <f ca="1">IFERROR(OFFSET(INDIRECT($H$3 &amp; "!A44"), 12, 0), "")</f>
        <v>오브스</v>
      </c>
      <c r="L43" s="39">
        <f t="shared" ca="1" si="9"/>
        <v>102</v>
      </c>
      <c r="M43" s="73">
        <f t="shared" ca="1" si="10"/>
        <v>2.2044088199999999E-2</v>
      </c>
      <c r="N43" s="82">
        <f t="shared" ca="1" si="14"/>
        <v>126492964.02439328</v>
      </c>
      <c r="O43" s="56" t="str">
        <f ca="1">IFERROR(OFFSET(INDIRECT($H$3 &amp; "!A71"), 12, 0), "")</f>
        <v>보라</v>
      </c>
      <c r="P43" s="39">
        <f t="shared" ca="1" si="11"/>
        <v>226</v>
      </c>
      <c r="Q43" s="73">
        <f t="shared" ca="1" si="12"/>
        <v>5.6074766400000003E-2</v>
      </c>
      <c r="R43" s="82">
        <f t="shared" ca="1" si="15"/>
        <v>56778119.856510393</v>
      </c>
    </row>
    <row r="44" spans="1:18">
      <c r="A44" s="40" t="s">
        <v>281</v>
      </c>
      <c r="B44" s="11" t="s">
        <v>282</v>
      </c>
      <c r="C44" s="91">
        <v>120</v>
      </c>
      <c r="D44" s="88">
        <v>4.3478260900000003E-2</v>
      </c>
      <c r="E44" s="89">
        <v>229279787.20746908</v>
      </c>
      <c r="F44" s="35"/>
      <c r="G44" s="56" t="str">
        <f ca="1">IFERROR(OFFSET(INDIRECT($H$3 &amp; "!A98"), 13, 0), "")</f>
        <v>테조스</v>
      </c>
      <c r="H44" s="39">
        <f t="shared" ca="1" si="7"/>
        <v>4710</v>
      </c>
      <c r="I44" s="73">
        <f t="shared" ca="1" si="8"/>
        <v>4.4345898000000002E-2</v>
      </c>
      <c r="J44" s="82">
        <f t="shared" ca="1" si="13"/>
        <v>3022899.98617166</v>
      </c>
      <c r="K44" s="56" t="str">
        <f ca="1">IFERROR(OFFSET(INDIRECT($H$3 &amp; "!A44"), 13, 0), "")</f>
        <v>아이오에스티</v>
      </c>
      <c r="L44" s="39">
        <f t="shared" ca="1" si="9"/>
        <v>41.2</v>
      </c>
      <c r="M44" s="73">
        <f t="shared" ca="1" si="10"/>
        <v>1.9801980199999999E-2</v>
      </c>
      <c r="N44" s="82">
        <f t="shared" ca="1" si="14"/>
        <v>136856008.49143586</v>
      </c>
      <c r="O44" s="56" t="str">
        <f ca="1">IFERROR(OFFSET(INDIRECT($H$3 &amp; "!A71"), 13, 0), "")</f>
        <v>쎄타퓨엘</v>
      </c>
      <c r="P44" s="39">
        <f t="shared" ca="1" si="11"/>
        <v>354</v>
      </c>
      <c r="Q44" s="73">
        <f t="shared" ca="1" si="12"/>
        <v>3.20699708E-2</v>
      </c>
      <c r="R44" s="82">
        <f t="shared" ca="1" si="15"/>
        <v>29294370.04948318</v>
      </c>
    </row>
    <row r="45" spans="1:18">
      <c r="A45" s="40" t="s">
        <v>179</v>
      </c>
      <c r="B45" s="11" t="s">
        <v>180</v>
      </c>
      <c r="C45" s="91">
        <v>3125</v>
      </c>
      <c r="D45" s="88">
        <v>4.3405676099999999E-2</v>
      </c>
      <c r="E45" s="89">
        <v>4315875.6673433799</v>
      </c>
      <c r="F45" s="35"/>
      <c r="G45" s="58" t="str">
        <f ca="1">IFERROR(OFFSET(INDIRECT($H$3 &amp; "!A98"), 14, 0), "")</f>
        <v>메탈</v>
      </c>
      <c r="H45" s="44">
        <f t="shared" ca="1" si="7"/>
        <v>3125</v>
      </c>
      <c r="I45" s="74">
        <f t="shared" ca="1" si="8"/>
        <v>4.3405676099999999E-2</v>
      </c>
      <c r="J45" s="86">
        <f t="shared" ca="1" si="13"/>
        <v>4315875.6673433799</v>
      </c>
      <c r="K45" s="58" t="str">
        <f ca="1">IFERROR(OFFSET(INDIRECT($H$3 &amp; "!A44"), 14, 0), "")</f>
        <v>엔도르</v>
      </c>
      <c r="L45" s="44">
        <f t="shared" ca="1" si="9"/>
        <v>57.9</v>
      </c>
      <c r="M45" s="74">
        <f t="shared" ca="1" si="10"/>
        <v>5.2083333000000004E-3</v>
      </c>
      <c r="N45" s="86">
        <f t="shared" ca="1" si="14"/>
        <v>161280238.34312579</v>
      </c>
      <c r="O45" s="58" t="str">
        <f ca="1">IFERROR(OFFSET(INDIRECT($H$3 &amp; "!A71"), 14, 0), "")</f>
        <v>칠리즈</v>
      </c>
      <c r="P45" s="44">
        <f t="shared" ca="1" si="11"/>
        <v>332</v>
      </c>
      <c r="Q45" s="74">
        <f t="shared" ca="1" si="12"/>
        <v>4.4025157199999998E-2</v>
      </c>
      <c r="R45" s="86">
        <f t="shared" ca="1" si="15"/>
        <v>58813576.778368838</v>
      </c>
    </row>
    <row r="46" spans="1:18">
      <c r="A46" s="40" t="s">
        <v>91</v>
      </c>
      <c r="B46" s="11" t="s">
        <v>92</v>
      </c>
      <c r="C46" s="91">
        <v>1245</v>
      </c>
      <c r="D46" s="88">
        <v>4.1841004199999997E-2</v>
      </c>
      <c r="E46" s="89">
        <v>536309880.15943062</v>
      </c>
      <c r="F46" s="35"/>
      <c r="G46" s="56" t="str">
        <f ca="1">IFERROR(OFFSET(INDIRECT($H$3 &amp; "!A98"), 15, 0), "")</f>
        <v>에스티피</v>
      </c>
      <c r="H46" s="39">
        <f t="shared" ca="1" si="7"/>
        <v>67.7</v>
      </c>
      <c r="I46" s="73">
        <f t="shared" ca="1" si="8"/>
        <v>4.4510386000000002E-3</v>
      </c>
      <c r="J46" s="95">
        <f t="shared" ca="1" si="13"/>
        <v>98923972.205405176</v>
      </c>
      <c r="K46" s="56" t="str">
        <f ca="1">IFERROR(OFFSET(INDIRECT($H$3 &amp; "!A44"), 15, 0), "")</f>
        <v>에브리피디아</v>
      </c>
      <c r="L46" s="39">
        <f t="shared" ca="1" si="9"/>
        <v>15.7</v>
      </c>
      <c r="M46" s="73">
        <f t="shared" ca="1" si="10"/>
        <v>2.61437908E-2</v>
      </c>
      <c r="N46" s="95">
        <f t="shared" ca="1" si="14"/>
        <v>1187596742.7882996</v>
      </c>
      <c r="O46" s="56" t="str">
        <f ca="1">IFERROR(OFFSET(INDIRECT($H$3 &amp; "!A71"), 15, 0), "")</f>
        <v>파워렛저</v>
      </c>
      <c r="P46" s="39">
        <f t="shared" ca="1" si="11"/>
        <v>322</v>
      </c>
      <c r="Q46" s="73">
        <f t="shared" ca="1" si="12"/>
        <v>9.4043887000000003E-3</v>
      </c>
      <c r="R46" s="95">
        <f t="shared" ca="1" si="15"/>
        <v>11189149.3485396</v>
      </c>
    </row>
    <row r="47" spans="1:18">
      <c r="A47" s="40" t="s">
        <v>53</v>
      </c>
      <c r="B47" s="11" t="s">
        <v>54</v>
      </c>
      <c r="C47" s="91">
        <v>324</v>
      </c>
      <c r="D47" s="88">
        <v>4.18006431E-2</v>
      </c>
      <c r="E47" s="89">
        <v>25161317.37398874</v>
      </c>
      <c r="F47" s="35"/>
      <c r="G47" s="56" t="str">
        <f ca="1">IFERROR(OFFSET(INDIRECT($H$3 &amp; "!A98"), 16, 0), "")</f>
        <v>디센트럴랜드</v>
      </c>
      <c r="H47" s="39">
        <f t="shared" ca="1" si="7"/>
        <v>1020</v>
      </c>
      <c r="I47" s="73">
        <f t="shared" ca="1" si="8"/>
        <v>5.6994818699999998E-2</v>
      </c>
      <c r="J47" s="82">
        <f t="shared" ca="1" si="13"/>
        <v>28486172.58563206</v>
      </c>
      <c r="K47" s="56" t="str">
        <f ca="1">IFERROR(OFFSET(INDIRECT($H$3 &amp; "!A44"), 16, 0), "")</f>
        <v>룸네트워크</v>
      </c>
      <c r="L47" s="39">
        <f t="shared" ca="1" si="9"/>
        <v>106</v>
      </c>
      <c r="M47" s="73">
        <f t="shared" ca="1" si="10"/>
        <v>9.5238094999999991E-3</v>
      </c>
      <c r="N47" s="82">
        <f t="shared" ca="1" si="14"/>
        <v>41848024.288835272</v>
      </c>
      <c r="O47" s="56" t="str">
        <f ca="1">IFERROR(OFFSET(INDIRECT($H$3 &amp; "!A71"), 16, 0), "")</f>
        <v>질리카</v>
      </c>
      <c r="P47" s="39">
        <f t="shared" ca="1" si="11"/>
        <v>153</v>
      </c>
      <c r="Q47" s="73">
        <f t="shared" ca="1" si="12"/>
        <v>0.1503759398</v>
      </c>
      <c r="R47" s="82">
        <f t="shared" ca="1" si="15"/>
        <v>167536135.38194093</v>
      </c>
    </row>
    <row r="48" spans="1:18">
      <c r="A48" s="40" t="s">
        <v>277</v>
      </c>
      <c r="B48" s="11" t="s">
        <v>278</v>
      </c>
      <c r="C48" s="91">
        <v>88</v>
      </c>
      <c r="D48" s="88">
        <v>4.1420118300000003E-2</v>
      </c>
      <c r="E48" s="89">
        <v>59715563.268394671</v>
      </c>
      <c r="F48" s="35"/>
      <c r="G48" s="56" t="str">
        <f ca="1">IFERROR(OFFSET(INDIRECT($H$3 &amp; "!A98"), 17, 0), "")</f>
        <v>에이다</v>
      </c>
      <c r="H48" s="39">
        <f t="shared" ca="1" si="7"/>
        <v>2140</v>
      </c>
      <c r="I48" s="73">
        <f t="shared" ca="1" si="8"/>
        <v>0.1204188482</v>
      </c>
      <c r="J48" s="82">
        <f t="shared" ca="1" si="13"/>
        <v>122077121.15431345</v>
      </c>
      <c r="K48" s="56" t="str">
        <f ca="1">IFERROR(OFFSET(INDIRECT($H$3 &amp; "!A44"), 17, 0), "")</f>
        <v>옵저버</v>
      </c>
      <c r="L48" s="39">
        <f t="shared" ca="1" si="9"/>
        <v>20.2</v>
      </c>
      <c r="M48" s="73">
        <f t="shared" ca="1" si="10"/>
        <v>3.0612244899999998E-2</v>
      </c>
      <c r="N48" s="82">
        <f t="shared" ca="1" si="14"/>
        <v>1301840037.9091632</v>
      </c>
      <c r="O48" s="56" t="str">
        <f ca="1">IFERROR(OFFSET(INDIRECT($H$3 &amp; "!A71"), 17, 0), "")</f>
        <v>도지코인</v>
      </c>
      <c r="P48" s="39">
        <f t="shared" ca="1" si="11"/>
        <v>428</v>
      </c>
      <c r="Q48" s="73">
        <f t="shared" ca="1" si="12"/>
        <v>4.6948357000000003E-3</v>
      </c>
      <c r="R48" s="82">
        <f t="shared" ca="1" si="15"/>
        <v>809883006.83598864</v>
      </c>
    </row>
    <row r="49" spans="1:18">
      <c r="A49" s="40" t="s">
        <v>125</v>
      </c>
      <c r="B49" s="11" t="s">
        <v>126</v>
      </c>
      <c r="C49" s="91">
        <v>33.4</v>
      </c>
      <c r="D49" s="88">
        <v>4.0498442400000001E-2</v>
      </c>
      <c r="E49" s="89">
        <v>965264387.328825</v>
      </c>
      <c r="F49" s="35"/>
      <c r="G49" s="56" t="str">
        <f ca="1">IFERROR(OFFSET(INDIRECT($H$3 &amp; "!A98"), 18, 0), "")</f>
        <v>온톨로지가스</v>
      </c>
      <c r="H49" s="39">
        <f t="shared" ca="1" si="7"/>
        <v>1290</v>
      </c>
      <c r="I49" s="73">
        <f t="shared" ca="1" si="8"/>
        <v>3.8910505999999998E-3</v>
      </c>
      <c r="J49" s="82">
        <f t="shared" ca="1" si="13"/>
        <v>74477692.787473693</v>
      </c>
      <c r="K49" s="56" t="str">
        <f ca="1">IFERROR(OFFSET(INDIRECT($H$3 &amp; "!A44"), 18, 0), "")</f>
        <v>트웰브쉽스</v>
      </c>
      <c r="L49" s="39">
        <f t="shared" ca="1" si="9"/>
        <v>16.5</v>
      </c>
      <c r="M49" s="73">
        <f t="shared" ca="1" si="10"/>
        <v>1.22699387E-2</v>
      </c>
      <c r="N49" s="82">
        <f t="shared" ca="1" si="14"/>
        <v>406912270.44324499</v>
      </c>
      <c r="O49" s="56" t="str">
        <f ca="1">IFERROR(OFFSET(INDIRECT($H$3 &amp; "!A71"), 18, 0), "")</f>
        <v>메타디움</v>
      </c>
      <c r="P49" s="39">
        <f t="shared" ca="1" si="11"/>
        <v>137</v>
      </c>
      <c r="Q49" s="73">
        <f t="shared" ca="1" si="12"/>
        <v>0.12295081970000001</v>
      </c>
      <c r="R49" s="82">
        <f t="shared" ca="1" si="15"/>
        <v>192035119.55206928</v>
      </c>
    </row>
    <row r="50" spans="1:18" ht="17.25" thickBot="1">
      <c r="A50" s="40" t="s">
        <v>111</v>
      </c>
      <c r="B50" s="11" t="s">
        <v>112</v>
      </c>
      <c r="C50" s="91">
        <v>185</v>
      </c>
      <c r="D50" s="88">
        <v>3.9325842700000002E-2</v>
      </c>
      <c r="E50" s="89">
        <v>79893431.738866553</v>
      </c>
      <c r="F50" s="35"/>
      <c r="G50" s="57" t="str">
        <f ca="1">IFERROR(OFFSET(INDIRECT($H$3 &amp; "!A98"), 19, 0), "")</f>
        <v>비체인</v>
      </c>
      <c r="H50" s="37">
        <f t="shared" ca="1" si="7"/>
        <v>162</v>
      </c>
      <c r="I50" s="75">
        <f t="shared" ca="1" si="8"/>
        <v>0.1739130435</v>
      </c>
      <c r="J50" s="83">
        <f t="shared" ca="1" si="13"/>
        <v>2529324504.0033536</v>
      </c>
      <c r="K50" s="57" t="str">
        <f ca="1">IFERROR(OFFSET(INDIRECT($H$3 &amp; "!A44"), 19, 0), "")</f>
        <v>메디블록</v>
      </c>
      <c r="L50" s="37">
        <f t="shared" ca="1" si="9"/>
        <v>94.9</v>
      </c>
      <c r="M50" s="75">
        <f t="shared" ca="1" si="10"/>
        <v>3.2644178500000003E-2</v>
      </c>
      <c r="N50" s="83">
        <f t="shared" ca="1" si="14"/>
        <v>524553647.36300302</v>
      </c>
      <c r="O50" s="57" t="str">
        <f ca="1">IFERROR(OFFSET(INDIRECT($H$3 &amp; "!A71"), 19, 0), "")</f>
        <v>앵커</v>
      </c>
      <c r="P50" s="37">
        <f t="shared" ca="1" si="11"/>
        <v>135</v>
      </c>
      <c r="Q50" s="75">
        <f t="shared" ca="1" si="12"/>
        <v>3.0534351099999999E-2</v>
      </c>
      <c r="R50" s="83">
        <f t="shared" ca="1" si="15"/>
        <v>35220675.495771997</v>
      </c>
    </row>
    <row r="51" spans="1:18">
      <c r="A51" s="40" t="s">
        <v>261</v>
      </c>
      <c r="B51" s="11" t="s">
        <v>262</v>
      </c>
      <c r="C51" s="91">
        <v>803</v>
      </c>
      <c r="D51" s="88">
        <v>3.6129032300000002E-2</v>
      </c>
      <c r="E51" s="89">
        <v>64237677.288205601</v>
      </c>
      <c r="F51" s="35"/>
    </row>
    <row r="52" spans="1:18" ht="17.25" thickBot="1">
      <c r="A52" s="40" t="s">
        <v>50</v>
      </c>
      <c r="B52" s="11" t="s">
        <v>51</v>
      </c>
      <c r="C52" s="91">
        <v>547</v>
      </c>
      <c r="D52" s="88">
        <v>3.59848485E-2</v>
      </c>
      <c r="E52" s="89">
        <v>97824451.965006694</v>
      </c>
      <c r="F52" s="35"/>
    </row>
    <row r="53" spans="1:18" ht="17.25" thickBot="1">
      <c r="A53" s="40" t="s">
        <v>187</v>
      </c>
      <c r="B53" s="11" t="s">
        <v>188</v>
      </c>
      <c r="C53" s="91">
        <v>14810</v>
      </c>
      <c r="D53" s="88">
        <v>3.5664335700000001E-2</v>
      </c>
      <c r="E53" s="89">
        <v>5315314.8116822597</v>
      </c>
      <c r="F53" s="35"/>
      <c r="G53" s="351" t="s">
        <v>285</v>
      </c>
      <c r="H53" s="352"/>
      <c r="I53" s="352"/>
      <c r="J53" s="353"/>
      <c r="K53" s="351" t="s">
        <v>288</v>
      </c>
      <c r="L53" s="352"/>
      <c r="M53" s="352"/>
      <c r="N53" s="353"/>
      <c r="O53" s="351" t="s">
        <v>289</v>
      </c>
      <c r="P53" s="352"/>
      <c r="Q53" s="352"/>
      <c r="R53" s="353"/>
    </row>
    <row r="54" spans="1:18" ht="17.25" thickBot="1">
      <c r="A54" s="40" t="s">
        <v>211</v>
      </c>
      <c r="B54" s="11" t="s">
        <v>212</v>
      </c>
      <c r="C54" s="91">
        <v>94.9</v>
      </c>
      <c r="D54" s="88">
        <v>3.2644178500000003E-2</v>
      </c>
      <c r="E54" s="89">
        <v>524553647.36300302</v>
      </c>
      <c r="F54" s="35"/>
      <c r="G54" s="394" t="s">
        <v>55</v>
      </c>
      <c r="H54" s="413">
        <f ca="1">NOW()</f>
        <v>44342.887870023151</v>
      </c>
      <c r="I54" s="414"/>
      <c r="J54" s="415"/>
      <c r="K54" s="412" t="s">
        <v>55</v>
      </c>
      <c r="L54" s="413">
        <f ca="1">NOW()</f>
        <v>44342.887870023151</v>
      </c>
      <c r="M54" s="414"/>
      <c r="N54" s="415"/>
      <c r="O54" s="412" t="s">
        <v>55</v>
      </c>
      <c r="P54" s="413">
        <f ca="1">NOW()</f>
        <v>44342.887870023151</v>
      </c>
      <c r="Q54" s="414"/>
      <c r="R54" s="415"/>
    </row>
    <row r="55" spans="1:18" ht="17.25" thickBot="1">
      <c r="A55" s="40" t="s">
        <v>141</v>
      </c>
      <c r="B55" s="11" t="s">
        <v>142</v>
      </c>
      <c r="C55" s="91">
        <v>354</v>
      </c>
      <c r="D55" s="88">
        <v>3.20699708E-2</v>
      </c>
      <c r="E55" s="89">
        <v>29294370.04948318</v>
      </c>
      <c r="F55" s="35"/>
      <c r="G55" s="405"/>
      <c r="H55" s="36" t="s">
        <v>58</v>
      </c>
      <c r="I55" s="69" t="s">
        <v>59</v>
      </c>
      <c r="J55" s="65" t="s">
        <v>294</v>
      </c>
      <c r="K55" s="405"/>
      <c r="L55" s="36" t="s">
        <v>58</v>
      </c>
      <c r="M55" s="69" t="s">
        <v>59</v>
      </c>
      <c r="N55" s="65" t="s">
        <v>294</v>
      </c>
      <c r="O55" s="405"/>
      <c r="P55" s="36" t="s">
        <v>58</v>
      </c>
      <c r="Q55" s="69" t="s">
        <v>59</v>
      </c>
      <c r="R55" s="65" t="s">
        <v>294</v>
      </c>
    </row>
    <row r="56" spans="1:18">
      <c r="A56" s="40" t="s">
        <v>249</v>
      </c>
      <c r="B56" s="11" t="s">
        <v>250</v>
      </c>
      <c r="C56" s="91">
        <v>131</v>
      </c>
      <c r="D56" s="88">
        <v>3.1496062999999998E-2</v>
      </c>
      <c r="E56" s="89">
        <v>47603513.376437739</v>
      </c>
      <c r="F56" s="35"/>
      <c r="G56" s="55" t="str">
        <f ca="1">IFERROR(OFFSET(INDIRECT($H$3 &amp; "!A179"), 0, 0), "")</f>
        <v>픽셀</v>
      </c>
      <c r="H56" s="38">
        <f t="shared" ref="H56:H65" ca="1" si="16">_xlfn.IFNA(VLOOKUP(G56, $B$2:$D$200, 2, FALSE), "")</f>
        <v>82.9</v>
      </c>
      <c r="I56" s="72">
        <f t="shared" ref="I56:I65" ca="1" si="17">_xlfn.IFNA(VLOOKUP(G56, $B$2:$D$200, 3, FALSE), "")</f>
        <v>7.2904010000000002E-3</v>
      </c>
      <c r="J56" s="81">
        <f ca="1">_xlfn.IFNA(VLOOKUP(G56, $B$2:$E$200, 4, FALSE), "")</f>
        <v>82335611.83907032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88</v>
      </c>
      <c r="M56" s="72">
        <f t="shared" ref="M56:M75" ca="1" si="19">_xlfn.IFNA(VLOOKUP(K56, $B$2:$D$200, 3, FALSE), "")</f>
        <v>4.1420118300000003E-2</v>
      </c>
      <c r="N56" s="81">
        <f ca="1">_xlfn.IFNA(VLOOKUP(K56, $B$2:$E$200, 4, FALSE), "")</f>
        <v>59715563.268394671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135</v>
      </c>
      <c r="Q56" s="72">
        <f t="shared" ref="Q56:Q75" ca="1" si="21">_xlfn.IFNA(VLOOKUP(O56, $B$2:$D$200, 3, FALSE), "")</f>
        <v>3.0534351099999999E-2</v>
      </c>
      <c r="R56" s="81">
        <f ca="1">_xlfn.IFNA(VLOOKUP(O56, $B$2:$E$200, 4, FALSE), "")</f>
        <v>35220675.495771997</v>
      </c>
    </row>
    <row r="57" spans="1:18">
      <c r="A57" s="40" t="s">
        <v>95</v>
      </c>
      <c r="B57" s="11" t="s">
        <v>96</v>
      </c>
      <c r="C57" s="91">
        <v>3418000</v>
      </c>
      <c r="D57" s="88">
        <v>3.07599517E-2</v>
      </c>
      <c r="E57" s="89">
        <v>173146.45240313001</v>
      </c>
      <c r="F57" s="35"/>
      <c r="G57" s="56" t="str">
        <f ca="1">IFERROR(OFFSET(INDIRECT($H$3 &amp; "!A179"), 1, 0), "")</f>
        <v>마로</v>
      </c>
      <c r="H57" s="39">
        <f t="shared" ca="1" si="16"/>
        <v>392</v>
      </c>
      <c r="I57" s="73">
        <f t="shared" ca="1" si="17"/>
        <v>8.5872576199999995E-2</v>
      </c>
      <c r="J57" s="82">
        <f t="shared" ref="J57:J75" ca="1" si="22">_xlfn.IFNA(VLOOKUP(G57, $B$2:$E$200, 4, FALSE), "")</f>
        <v>170400367.80953759</v>
      </c>
      <c r="K57" s="56" t="str">
        <f ca="1">IFERROR(OFFSET(INDIRECT($H$3 &amp; "!A125"), 1, 0), "")</f>
        <v>스톰엑스</v>
      </c>
      <c r="L57" s="39">
        <f t="shared" ca="1" si="18"/>
        <v>33.4</v>
      </c>
      <c r="M57" s="73">
        <f t="shared" ca="1" si="19"/>
        <v>4.0498442400000001E-2</v>
      </c>
      <c r="N57" s="82">
        <f t="shared" ref="N57:N75" ca="1" si="23">_xlfn.IFNA(VLOOKUP(K57, $B$2:$E$200, 4, FALSE), "")</f>
        <v>965264387.328825</v>
      </c>
      <c r="O57" s="56" t="str">
        <f ca="1">IFERROR(OFFSET(INDIRECT($H$3 &amp; "!A152"), 1, 0), "")</f>
        <v>엘비알와이크레딧</v>
      </c>
      <c r="P57" s="39">
        <f t="shared" ca="1" si="20"/>
        <v>131</v>
      </c>
      <c r="Q57" s="73">
        <f t="shared" ca="1" si="21"/>
        <v>3.1496062999999998E-2</v>
      </c>
      <c r="R57" s="82">
        <f t="shared" ref="R57:R75" ca="1" si="24">_xlfn.IFNA(VLOOKUP(O57, $B$2:$E$200, 4, FALSE), "")</f>
        <v>47603513.376437739</v>
      </c>
    </row>
    <row r="58" spans="1:18">
      <c r="A58" s="40" t="s">
        <v>217</v>
      </c>
      <c r="B58" s="11" t="s">
        <v>218</v>
      </c>
      <c r="C58" s="91">
        <v>20.2</v>
      </c>
      <c r="D58" s="88">
        <v>3.0612244899999998E-2</v>
      </c>
      <c r="E58" s="89">
        <v>1301840037.9091632</v>
      </c>
      <c r="F58" s="35"/>
      <c r="G58" s="56" t="str">
        <f ca="1">IFERROR(OFFSET(INDIRECT($H$3 &amp; "!A179"), 2, 0), "")</f>
        <v>람다</v>
      </c>
      <c r="H58" s="39">
        <f t="shared" ca="1" si="16"/>
        <v>63</v>
      </c>
      <c r="I58" s="73">
        <f t="shared" ca="1" si="17"/>
        <v>1.12359551E-2</v>
      </c>
      <c r="J58" s="82">
        <f t="shared" ca="1" si="22"/>
        <v>115986549.85145728</v>
      </c>
      <c r="K58" s="56" t="str">
        <f ca="1">IFERROR(OFFSET(INDIRECT($H$3 &amp; "!A125"), 2, 0), "")</f>
        <v>엠블</v>
      </c>
      <c r="L58" s="39">
        <f t="shared" ca="1" si="18"/>
        <v>20.3</v>
      </c>
      <c r="M58" s="73">
        <f t="shared" ca="1" si="19"/>
        <v>6.8421052600000004E-2</v>
      </c>
      <c r="N58" s="82">
        <f t="shared" ca="1" si="23"/>
        <v>1274287516.1584463</v>
      </c>
      <c r="O58" s="56" t="str">
        <f ca="1">IFERROR(OFFSET(INDIRECT($H$3 &amp; "!A152"), 2, 0), "")</f>
        <v>엘프</v>
      </c>
      <c r="P58" s="39">
        <f t="shared" ca="1" si="20"/>
        <v>317</v>
      </c>
      <c r="Q58" s="73">
        <f t="shared" ca="1" si="21"/>
        <v>1.6025641E-2</v>
      </c>
      <c r="R58" s="82">
        <f t="shared" ca="1" si="24"/>
        <v>13763252.20810321</v>
      </c>
    </row>
    <row r="59" spans="1:18">
      <c r="A59" s="40" t="s">
        <v>147</v>
      </c>
      <c r="B59" s="11" t="s">
        <v>148</v>
      </c>
      <c r="C59" s="91">
        <v>135</v>
      </c>
      <c r="D59" s="88">
        <v>3.0534351099999999E-2</v>
      </c>
      <c r="E59" s="89">
        <v>35220675.495771997</v>
      </c>
      <c r="F59" s="35"/>
      <c r="G59" s="56" t="str">
        <f ca="1">IFERROR(OFFSET(INDIRECT($H$3 &amp; "!A179"), 3, 0), "")</f>
        <v>퀴즈톡</v>
      </c>
      <c r="H59" s="39">
        <f t="shared" ca="1" si="16"/>
        <v>59.8</v>
      </c>
      <c r="I59" s="73">
        <f t="shared" ca="1" si="17"/>
        <v>1.6750419E-3</v>
      </c>
      <c r="J59" s="82">
        <f t="shared" ca="1" si="22"/>
        <v>74938633.661030933</v>
      </c>
      <c r="K59" s="56" t="str">
        <f ca="1">IFERROR(OFFSET(INDIRECT($H$3 &amp; "!A125"), 3, 0), "")</f>
        <v>썬더토큰</v>
      </c>
      <c r="L59" s="39">
        <f t="shared" ca="1" si="18"/>
        <v>13.2</v>
      </c>
      <c r="M59" s="73">
        <f t="shared" ca="1" si="19"/>
        <v>1.5384615399999999E-2</v>
      </c>
      <c r="N59" s="82">
        <f t="shared" ca="1" si="23"/>
        <v>584100846.6407274</v>
      </c>
      <c r="O59" s="56" t="str">
        <f ca="1">IFERROR(OFFSET(INDIRECT($H$3 &amp; "!A152"), 3, 0), "")</f>
        <v>폴리매쓰</v>
      </c>
      <c r="P59" s="39">
        <f t="shared" ca="1" si="20"/>
        <v>300</v>
      </c>
      <c r="Q59" s="73">
        <f t="shared" ca="1" si="21"/>
        <v>1.3513513499999999E-2</v>
      </c>
      <c r="R59" s="82">
        <f t="shared" ca="1" si="24"/>
        <v>11331769.105507329</v>
      </c>
    </row>
    <row r="60" spans="1:18">
      <c r="A60" s="40" t="s">
        <v>127</v>
      </c>
      <c r="B60" s="11" t="s">
        <v>128</v>
      </c>
      <c r="C60" s="91">
        <v>409</v>
      </c>
      <c r="D60" s="88">
        <v>3.0226700299999999E-2</v>
      </c>
      <c r="E60" s="89">
        <v>8086280.1225044597</v>
      </c>
      <c r="F60" s="35"/>
      <c r="G60" s="56" t="str">
        <f ca="1">IFERROR(OFFSET(INDIRECT($H$3 &amp; "!A179"), 4, 0), "")</f>
        <v>아하토큰</v>
      </c>
      <c r="H60" s="39">
        <f t="shared" ca="1" si="16"/>
        <v>13.4</v>
      </c>
      <c r="I60" s="73">
        <f t="shared" ca="1" si="17"/>
        <v>2.2900763399999999E-2</v>
      </c>
      <c r="J60" s="86">
        <f t="shared" ca="1" si="22"/>
        <v>1762797231.1721716</v>
      </c>
      <c r="K60" s="58" t="str">
        <f ca="1">IFERROR(OFFSET(INDIRECT($H$3 &amp; "!A125"), 4, 0), "")</f>
        <v>무비블록</v>
      </c>
      <c r="L60" s="44">
        <f t="shared" ca="1" si="18"/>
        <v>12.3</v>
      </c>
      <c r="M60" s="74">
        <f t="shared" ca="1" si="19"/>
        <v>2.5000000000000001E-2</v>
      </c>
      <c r="N60" s="86">
        <f t="shared" ca="1" si="23"/>
        <v>996001203.60580623</v>
      </c>
      <c r="O60" s="58" t="str">
        <f ca="1">IFERROR(OFFSET(INDIRECT($H$3 &amp; "!A152"), 4, 0), "")</f>
        <v>샌드박스</v>
      </c>
      <c r="P60" s="44">
        <f t="shared" ca="1" si="20"/>
        <v>380</v>
      </c>
      <c r="Q60" s="74">
        <f t="shared" ca="1" si="21"/>
        <v>5.5555555600000001E-2</v>
      </c>
      <c r="R60" s="86">
        <f t="shared" ca="1" si="24"/>
        <v>28936690.081136879</v>
      </c>
    </row>
    <row r="61" spans="1:18">
      <c r="A61" s="40" t="s">
        <v>77</v>
      </c>
      <c r="B61" s="11" t="s">
        <v>78</v>
      </c>
      <c r="C61" s="91">
        <v>922700</v>
      </c>
      <c r="D61" s="88">
        <v>2.9224763000000001E-2</v>
      </c>
      <c r="E61" s="89">
        <v>110058.74767878</v>
      </c>
      <c r="F61" s="35"/>
      <c r="G61" s="60" t="str">
        <f ca="1">IFERROR(OFFSET(INDIRECT($H$3 &amp; "!A179"), 5, 0), "")</f>
        <v>리퍼리움</v>
      </c>
      <c r="H61" s="45">
        <f t="shared" ca="1" si="16"/>
        <v>16.2</v>
      </c>
      <c r="I61" s="76">
        <f t="shared" ca="1" si="17"/>
        <v>1.8867924500000001E-2</v>
      </c>
      <c r="J61" s="95">
        <f t="shared" ca="1" si="22"/>
        <v>805417058.07381177</v>
      </c>
      <c r="K61" s="56" t="str">
        <f ca="1">IFERROR(OFFSET(INDIRECT($H$3 &amp; "!A125"), 5, 0), "")</f>
        <v>캐리프로토콜</v>
      </c>
      <c r="L61" s="39">
        <f t="shared" ca="1" si="18"/>
        <v>12.4</v>
      </c>
      <c r="M61" s="73">
        <f t="shared" ca="1" si="19"/>
        <v>8.1300812999999996E-3</v>
      </c>
      <c r="N61" s="95">
        <f t="shared" ca="1" si="23"/>
        <v>1397632273.2633202</v>
      </c>
      <c r="O61" s="56" t="str">
        <f ca="1">IFERROR(OFFSET(INDIRECT($H$3 &amp; "!A152"), 5, 0), "")</f>
        <v>아더</v>
      </c>
      <c r="P61" s="39">
        <f t="shared" ca="1" si="20"/>
        <v>283</v>
      </c>
      <c r="Q61" s="73">
        <f t="shared" ca="1" si="21"/>
        <v>2.1660649800000001E-2</v>
      </c>
      <c r="R61" s="95">
        <f t="shared" ca="1" si="24"/>
        <v>27869331.58968883</v>
      </c>
    </row>
    <row r="62" spans="1:18">
      <c r="A62" s="40" t="s">
        <v>93</v>
      </c>
      <c r="B62" s="11" t="s">
        <v>94</v>
      </c>
      <c r="C62" s="91">
        <v>79340</v>
      </c>
      <c r="D62" s="88">
        <v>2.7720207300000001E-2</v>
      </c>
      <c r="E62" s="89">
        <v>290475.49115383998</v>
      </c>
      <c r="F62" s="35"/>
      <c r="G62" s="56" t="str">
        <f ca="1">IFERROR(OFFSET(INDIRECT($H$3 &amp; "!A179"), 6, 0), "")</f>
        <v>아르고</v>
      </c>
      <c r="H62" s="39">
        <f t="shared" ca="1" si="16"/>
        <v>248</v>
      </c>
      <c r="I62" s="73">
        <f t="shared" ca="1" si="17"/>
        <v>2.4793388400000001E-2</v>
      </c>
      <c r="J62" s="82">
        <f t="shared" ca="1" si="22"/>
        <v>24184237.843779631</v>
      </c>
      <c r="K62" s="56" t="str">
        <f ca="1">IFERROR(OFFSET(INDIRECT($H$3 &amp; "!A125"), 6, 0), "")</f>
        <v>오브스</v>
      </c>
      <c r="L62" s="39">
        <f t="shared" ca="1" si="18"/>
        <v>102</v>
      </c>
      <c r="M62" s="73">
        <f t="shared" ca="1" si="19"/>
        <v>2.2044088199999999E-2</v>
      </c>
      <c r="N62" s="82">
        <f t="shared" ca="1" si="23"/>
        <v>126492964.02439328</v>
      </c>
      <c r="O62" s="56" t="str">
        <f ca="1">IFERROR(OFFSET(INDIRECT($H$3 &amp; "!A152"), 6, 0), "")</f>
        <v>왁스</v>
      </c>
      <c r="P62" s="39">
        <f t="shared" ca="1" si="20"/>
        <v>182</v>
      </c>
      <c r="Q62" s="73">
        <f t="shared" ca="1" si="21"/>
        <v>1.11111111E-2</v>
      </c>
      <c r="R62" s="82">
        <f t="shared" ca="1" si="24"/>
        <v>15964070.804226451</v>
      </c>
    </row>
    <row r="63" spans="1:18">
      <c r="A63" s="40" t="s">
        <v>243</v>
      </c>
      <c r="B63" s="11" t="s">
        <v>244</v>
      </c>
      <c r="C63" s="91">
        <v>2135</v>
      </c>
      <c r="D63" s="88">
        <v>2.6442307700000001E-2</v>
      </c>
      <c r="E63" s="89">
        <v>6479596.6082498496</v>
      </c>
      <c r="F63" s="35"/>
      <c r="G63" s="56" t="str">
        <f ca="1">IFERROR(OFFSET(INDIRECT($H$3 &amp; "!A179"), 7, 0), "")</f>
        <v>썸씽</v>
      </c>
      <c r="H63" s="39">
        <f t="shared" ca="1" si="16"/>
        <v>97.6</v>
      </c>
      <c r="I63" s="73">
        <f t="shared" ca="1" si="17"/>
        <v>1.0351966900000001E-2</v>
      </c>
      <c r="J63" s="82">
        <f t="shared" ca="1" si="22"/>
        <v>195926014.28185952</v>
      </c>
      <c r="K63" s="56" t="str">
        <f ca="1">IFERROR(OFFSET(INDIRECT($H$3 &amp; "!A125"), 7, 0), "")</f>
        <v>아이오에스티</v>
      </c>
      <c r="L63" s="39">
        <f t="shared" ca="1" si="18"/>
        <v>41.2</v>
      </c>
      <c r="M63" s="73">
        <f t="shared" ca="1" si="19"/>
        <v>1.9801980199999999E-2</v>
      </c>
      <c r="N63" s="82">
        <f t="shared" ca="1" si="23"/>
        <v>136856008.49143586</v>
      </c>
      <c r="O63" s="56" t="str">
        <f ca="1">IFERROR(OFFSET(INDIRECT($H$3 &amp; "!A152"), 7, 0), "")</f>
        <v>디카르고</v>
      </c>
      <c r="P63" s="39">
        <f t="shared" ca="1" si="20"/>
        <v>185</v>
      </c>
      <c r="Q63" s="73">
        <f t="shared" ca="1" si="21"/>
        <v>3.9325842700000002E-2</v>
      </c>
      <c r="R63" s="82">
        <f t="shared" ca="1" si="24"/>
        <v>79893431.738866553</v>
      </c>
    </row>
    <row r="64" spans="1:18">
      <c r="A64" s="40" t="s">
        <v>185</v>
      </c>
      <c r="B64" s="11" t="s">
        <v>186</v>
      </c>
      <c r="C64" s="91">
        <v>15.7</v>
      </c>
      <c r="D64" s="88">
        <v>2.61437908E-2</v>
      </c>
      <c r="E64" s="89">
        <v>1187596742.7882996</v>
      </c>
      <c r="F64" s="35"/>
      <c r="G64" s="56" t="str">
        <f ca="1">IFERROR(OFFSET(INDIRECT($H$3 &amp; "!A179"), 8, 0), "")</f>
        <v>솔브케어</v>
      </c>
      <c r="H64" s="39">
        <f t="shared" ca="1" si="16"/>
        <v>214</v>
      </c>
      <c r="I64" s="73">
        <f t="shared" ca="1" si="17"/>
        <v>0</v>
      </c>
      <c r="J64" s="82">
        <f t="shared" ca="1" si="22"/>
        <v>63462251.5203159</v>
      </c>
      <c r="K64" s="56" t="str">
        <f ca="1">IFERROR(OFFSET(INDIRECT($H$3 &amp; "!A125"), 8, 0), "")</f>
        <v>엔도르</v>
      </c>
      <c r="L64" s="39">
        <f t="shared" ca="1" si="18"/>
        <v>57.9</v>
      </c>
      <c r="M64" s="73">
        <f t="shared" ca="1" si="19"/>
        <v>5.2083333000000004E-3</v>
      </c>
      <c r="N64" s="82">
        <f t="shared" ca="1" si="23"/>
        <v>161280238.34312579</v>
      </c>
      <c r="O64" s="56" t="str">
        <f ca="1">IFERROR(OFFSET(INDIRECT($H$3 &amp; "!A152"), 8, 0), "")</f>
        <v>마로</v>
      </c>
      <c r="P64" s="39">
        <f t="shared" ca="1" si="20"/>
        <v>392</v>
      </c>
      <c r="Q64" s="73">
        <f t="shared" ca="1" si="21"/>
        <v>8.5872576199999995E-2</v>
      </c>
      <c r="R64" s="82">
        <f t="shared" ca="1" si="24"/>
        <v>170400367.80953759</v>
      </c>
    </row>
    <row r="65" spans="1:18" ht="17.25" thickBot="1">
      <c r="A65" s="40" t="s">
        <v>227</v>
      </c>
      <c r="B65" s="11" t="s">
        <v>228</v>
      </c>
      <c r="C65" s="91">
        <v>12.3</v>
      </c>
      <c r="D65" s="88">
        <v>2.5000000000000001E-2</v>
      </c>
      <c r="E65" s="89">
        <v>996001203.60580623</v>
      </c>
      <c r="F65" s="35"/>
      <c r="G65" s="57" t="str">
        <f ca="1">IFERROR(OFFSET(INDIRECT($H$3 &amp; "!A179"), 9, 0), "")</f>
        <v>이그니스</v>
      </c>
      <c r="H65" s="37">
        <f t="shared" ca="1" si="16"/>
        <v>120</v>
      </c>
      <c r="I65" s="75">
        <f t="shared" ca="1" si="17"/>
        <v>4.3478260900000003E-2</v>
      </c>
      <c r="J65" s="83">
        <f t="shared" ca="1" si="22"/>
        <v>229279787.20746908</v>
      </c>
      <c r="K65" s="57" t="str">
        <f ca="1">IFERROR(OFFSET(INDIRECT($H$3 &amp; "!A125"), 9, 0), "")</f>
        <v>에브리피디아</v>
      </c>
      <c r="L65" s="37">
        <f t="shared" ca="1" si="18"/>
        <v>15.7</v>
      </c>
      <c r="M65" s="75">
        <f t="shared" ca="1" si="19"/>
        <v>2.61437908E-2</v>
      </c>
      <c r="N65" s="83">
        <f t="shared" ca="1" si="23"/>
        <v>1187596742.7882996</v>
      </c>
      <c r="O65" s="57" t="str">
        <f ca="1">IFERROR(OFFSET(INDIRECT($H$3 &amp; "!A152"), 9, 0), "")</f>
        <v>아르고</v>
      </c>
      <c r="P65" s="37">
        <f t="shared" ca="1" si="20"/>
        <v>248</v>
      </c>
      <c r="Q65" s="75">
        <f t="shared" ca="1" si="21"/>
        <v>2.4793388400000001E-2</v>
      </c>
      <c r="R65" s="83">
        <f t="shared" ca="1" si="24"/>
        <v>24184237.843779631</v>
      </c>
    </row>
    <row r="66" spans="1:18">
      <c r="A66" s="40" t="s">
        <v>199</v>
      </c>
      <c r="B66" s="11" t="s">
        <v>200</v>
      </c>
      <c r="C66" s="91">
        <v>248</v>
      </c>
      <c r="D66" s="88">
        <v>2.4793388400000001E-2</v>
      </c>
      <c r="E66" s="89">
        <v>24184237.843779631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124</v>
      </c>
      <c r="I66" s="72">
        <f t="shared" ref="I66:I75" ca="1" si="26">_xlfn.IFNA(VLOOKUP(G66, $B$2:$D$200, 3, FALSE), "")</f>
        <v>1.6393442599999999E-2</v>
      </c>
      <c r="J66" s="81">
        <f t="shared" ca="1" si="22"/>
        <v>56457956.838862993</v>
      </c>
      <c r="K66" s="55" t="str">
        <f ca="1">IFERROR(OFFSET(INDIRECT($H$3 &amp; "!A125"), 10, 0), "")</f>
        <v>룸네트워크</v>
      </c>
      <c r="L66" s="38">
        <f t="shared" ca="1" si="18"/>
        <v>106</v>
      </c>
      <c r="M66" s="72">
        <f t="shared" ca="1" si="19"/>
        <v>9.5238094999999991E-3</v>
      </c>
      <c r="N66" s="81">
        <f t="shared" ca="1" si="23"/>
        <v>41848024.288835272</v>
      </c>
      <c r="O66" s="55" t="str">
        <f ca="1">IFERROR(OFFSET(INDIRECT($H$3 &amp; "!A152"), 10, 0), "")</f>
        <v>솔브케어</v>
      </c>
      <c r="P66" s="38">
        <f t="shared" ca="1" si="20"/>
        <v>214</v>
      </c>
      <c r="Q66" s="72">
        <f t="shared" ca="1" si="21"/>
        <v>0</v>
      </c>
      <c r="R66" s="81">
        <f t="shared" ca="1" si="24"/>
        <v>63462251.5203159</v>
      </c>
    </row>
    <row r="67" spans="1:18">
      <c r="A67" s="40" t="s">
        <v>221</v>
      </c>
      <c r="B67" s="11" t="s">
        <v>222</v>
      </c>
      <c r="C67" s="91">
        <v>13.4</v>
      </c>
      <c r="D67" s="88">
        <v>2.2900763399999999E-2</v>
      </c>
      <c r="E67" s="89">
        <v>1762797231.1721716</v>
      </c>
      <c r="F67" s="35"/>
      <c r="G67" s="56" t="str">
        <f ca="1">IFERROR(OFFSET(INDIRECT($H$3 &amp; "!A179"), 11, 0), "")</f>
        <v>디마켓</v>
      </c>
      <c r="H67" s="39">
        <f t="shared" ca="1" si="25"/>
        <v>924</v>
      </c>
      <c r="I67" s="73">
        <f t="shared" ca="1" si="26"/>
        <v>-1.49253731E-2</v>
      </c>
      <c r="J67" s="82">
        <f t="shared" ca="1" si="22"/>
        <v>12991039.323085841</v>
      </c>
      <c r="K67" s="56" t="str">
        <f ca="1">IFERROR(OFFSET(INDIRECT($H$3 &amp; "!A125"), 11, 0), "")</f>
        <v>옵저버</v>
      </c>
      <c r="L67" s="39">
        <f t="shared" ca="1" si="18"/>
        <v>20.2</v>
      </c>
      <c r="M67" s="73">
        <f t="shared" ca="1" si="19"/>
        <v>3.0612244899999998E-2</v>
      </c>
      <c r="N67" s="82">
        <f t="shared" ca="1" si="23"/>
        <v>1301840037.9091632</v>
      </c>
      <c r="O67" s="56" t="str">
        <f ca="1">IFERROR(OFFSET(INDIRECT($H$3 &amp; "!A152"), 11, 0), "")</f>
        <v>이그니스</v>
      </c>
      <c r="P67" s="39">
        <f t="shared" ca="1" si="20"/>
        <v>120</v>
      </c>
      <c r="Q67" s="73">
        <f t="shared" ca="1" si="21"/>
        <v>4.3478260900000003E-2</v>
      </c>
      <c r="R67" s="82">
        <f t="shared" ca="1" si="24"/>
        <v>229279787.20746908</v>
      </c>
    </row>
    <row r="68" spans="1:18">
      <c r="A68" s="40" t="s">
        <v>157</v>
      </c>
      <c r="B68" s="11" t="s">
        <v>158</v>
      </c>
      <c r="C68" s="91">
        <v>5175</v>
      </c>
      <c r="D68" s="88">
        <v>2.2727272699999999E-2</v>
      </c>
      <c r="E68" s="89">
        <v>1338955.95448766</v>
      </c>
      <c r="F68" s="35"/>
      <c r="G68" s="56" t="str">
        <f ca="1">IFERROR(OFFSET(INDIRECT($H$3 &amp; "!A179"), 12, 0), "")</f>
        <v>아인스타이늄</v>
      </c>
      <c r="H68" s="39">
        <f t="shared" ca="1" si="25"/>
        <v>333</v>
      </c>
      <c r="I68" s="73">
        <f t="shared" ca="1" si="26"/>
        <v>-8.9285713999999999E-3</v>
      </c>
      <c r="J68" s="82">
        <f t="shared" ca="1" si="22"/>
        <v>34820782.868349977</v>
      </c>
      <c r="K68" s="56" t="str">
        <f ca="1">IFERROR(OFFSET(INDIRECT($H$3 &amp; "!A125"), 12, 0), "")</f>
        <v>트웰브쉽스</v>
      </c>
      <c r="L68" s="39">
        <f t="shared" ca="1" si="18"/>
        <v>16.5</v>
      </c>
      <c r="M68" s="73">
        <f t="shared" ca="1" si="19"/>
        <v>1.22699387E-2</v>
      </c>
      <c r="N68" s="82">
        <f t="shared" ca="1" si="23"/>
        <v>406912270.44324499</v>
      </c>
      <c r="O68" s="56" t="str">
        <f ca="1">IFERROR(OFFSET(INDIRECT($H$3 &amp; "!A152"), 12, 0), "")</f>
        <v>휴먼스케이프</v>
      </c>
      <c r="P68" s="39">
        <f t="shared" ca="1" si="20"/>
        <v>124</v>
      </c>
      <c r="Q68" s="73">
        <f t="shared" ca="1" si="21"/>
        <v>1.6393442599999999E-2</v>
      </c>
      <c r="R68" s="82">
        <f t="shared" ca="1" si="24"/>
        <v>56457956.838862993</v>
      </c>
    </row>
    <row r="69" spans="1:18">
      <c r="A69" s="40" t="s">
        <v>133</v>
      </c>
      <c r="B69" s="11" t="s">
        <v>134</v>
      </c>
      <c r="C69" s="91">
        <v>102</v>
      </c>
      <c r="D69" s="88">
        <v>2.2044088199999999E-2</v>
      </c>
      <c r="E69" s="89">
        <v>126492964.02439328</v>
      </c>
      <c r="F69" s="35"/>
      <c r="G69" s="56" t="str">
        <f ca="1">IFERROR(OFFSET(INDIRECT($H$3 &amp; "!A179"), 13, 0), "")</f>
        <v>그로스톨코인</v>
      </c>
      <c r="H69" s="39">
        <f t="shared" ca="1" si="25"/>
        <v>1280</v>
      </c>
      <c r="I69" s="73">
        <f t="shared" ca="1" si="26"/>
        <v>7.8740157000000005E-3</v>
      </c>
      <c r="J69" s="82">
        <f t="shared" ca="1" si="22"/>
        <v>6180173.6801331798</v>
      </c>
      <c r="K69" s="56" t="str">
        <f ca="1">IFERROR(OFFSET(INDIRECT($H$3 &amp; "!A125"), 13, 0), "")</f>
        <v>메디블록</v>
      </c>
      <c r="L69" s="39">
        <f t="shared" ca="1" si="18"/>
        <v>94.9</v>
      </c>
      <c r="M69" s="73">
        <f t="shared" ca="1" si="19"/>
        <v>3.2644178500000003E-2</v>
      </c>
      <c r="N69" s="82">
        <f t="shared" ca="1" si="23"/>
        <v>524553647.36300302</v>
      </c>
      <c r="O69" s="56" t="str">
        <f ca="1">IFERROR(OFFSET(INDIRECT($H$3 &amp; "!A152"), 13, 0), "")</f>
        <v>디마켓</v>
      </c>
      <c r="P69" s="39">
        <f t="shared" ca="1" si="20"/>
        <v>924</v>
      </c>
      <c r="Q69" s="73">
        <f t="shared" ca="1" si="21"/>
        <v>-1.49253731E-2</v>
      </c>
      <c r="R69" s="82">
        <f t="shared" ca="1" si="24"/>
        <v>12991039.323085841</v>
      </c>
    </row>
    <row r="70" spans="1:18">
      <c r="A70" s="40" t="s">
        <v>283</v>
      </c>
      <c r="B70" s="11" t="s">
        <v>284</v>
      </c>
      <c r="C70" s="91">
        <v>283</v>
      </c>
      <c r="D70" s="88">
        <v>2.1660649800000001E-2</v>
      </c>
      <c r="E70" s="89">
        <v>27869331.58968883</v>
      </c>
      <c r="F70" s="35"/>
      <c r="G70" s="56" t="str">
        <f ca="1">IFERROR(OFFSET(INDIRECT($H$3 &amp; "!A179"), 14, 0), "")</f>
        <v>모스코인</v>
      </c>
      <c r="H70" s="39">
        <f t="shared" ca="1" si="25"/>
        <v>149</v>
      </c>
      <c r="I70" s="73">
        <f t="shared" ca="1" si="26"/>
        <v>6.7567568000000003E-3</v>
      </c>
      <c r="J70" s="86">
        <f t="shared" ca="1" si="22"/>
        <v>68621987.218369514</v>
      </c>
      <c r="K70" s="58" t="str">
        <f ca="1">IFERROR(OFFSET(INDIRECT($H$3 &amp; "!A125"), 14, 0), "")</f>
        <v>픽셀</v>
      </c>
      <c r="L70" s="44">
        <f t="shared" ca="1" si="18"/>
        <v>82.9</v>
      </c>
      <c r="M70" s="74">
        <f t="shared" ca="1" si="19"/>
        <v>7.2904010000000002E-3</v>
      </c>
      <c r="N70" s="86">
        <f t="shared" ca="1" si="23"/>
        <v>82335611.83907032</v>
      </c>
      <c r="O70" s="58" t="str">
        <f ca="1">IFERROR(OFFSET(INDIRECT($H$3 &amp; "!A152"), 14, 0), "")</f>
        <v>아인스타이늄</v>
      </c>
      <c r="P70" s="44">
        <f t="shared" ca="1" si="20"/>
        <v>333</v>
      </c>
      <c r="Q70" s="74">
        <f t="shared" ca="1" si="21"/>
        <v>-8.9285713999999999E-3</v>
      </c>
      <c r="R70" s="86">
        <f t="shared" ca="1" si="24"/>
        <v>34820782.868349977</v>
      </c>
    </row>
    <row r="71" spans="1:18">
      <c r="A71" s="40" t="s">
        <v>48</v>
      </c>
      <c r="B71" s="11" t="s">
        <v>49</v>
      </c>
      <c r="C71" s="91">
        <v>48045000</v>
      </c>
      <c r="D71" s="88">
        <v>2.1212829700000001E-2</v>
      </c>
      <c r="E71" s="89">
        <v>7067.6701356499998</v>
      </c>
      <c r="F71" s="35"/>
      <c r="G71" s="60" t="str">
        <f ca="1">IFERROR(OFFSET(INDIRECT($H$3 &amp; "!A179"), 15, 0), "")</f>
        <v>플레이댑</v>
      </c>
      <c r="H71" s="45">
        <f t="shared" ca="1" si="25"/>
        <v>348</v>
      </c>
      <c r="I71" s="76">
        <f t="shared" ca="1" si="26"/>
        <v>-5.7142857000000002E-3</v>
      </c>
      <c r="J71" s="95">
        <f t="shared" ca="1" si="22"/>
        <v>24279949.147318698</v>
      </c>
      <c r="K71" s="56" t="str">
        <f ca="1">IFERROR(OFFSET(INDIRECT($H$3 &amp; "!A125"), 15, 0), "")</f>
        <v>람다</v>
      </c>
      <c r="L71" s="39">
        <f t="shared" ca="1" si="18"/>
        <v>63</v>
      </c>
      <c r="M71" s="73">
        <f t="shared" ca="1" si="19"/>
        <v>1.12359551E-2</v>
      </c>
      <c r="N71" s="95">
        <f t="shared" ca="1" si="23"/>
        <v>115986549.85145728</v>
      </c>
      <c r="O71" s="56" t="str">
        <f ca="1">IFERROR(OFFSET(INDIRECT($H$3 &amp; "!A152"), 15, 0), "")</f>
        <v>모스코인</v>
      </c>
      <c r="P71" s="39">
        <f t="shared" ca="1" si="20"/>
        <v>149</v>
      </c>
      <c r="Q71" s="73">
        <f t="shared" ca="1" si="21"/>
        <v>6.7567568000000003E-3</v>
      </c>
      <c r="R71" s="95">
        <f t="shared" ca="1" si="24"/>
        <v>68621987.218369514</v>
      </c>
    </row>
    <row r="72" spans="1:18">
      <c r="A72" s="40" t="s">
        <v>271</v>
      </c>
      <c r="B72" s="11" t="s">
        <v>272</v>
      </c>
      <c r="C72" s="91">
        <v>1490</v>
      </c>
      <c r="D72" s="88">
        <v>2.0547945200000001E-2</v>
      </c>
      <c r="E72" s="89">
        <v>3257955.2861858602</v>
      </c>
      <c r="F72" s="35"/>
      <c r="G72" s="56" t="str">
        <f ca="1">IFERROR(OFFSET(INDIRECT($H$3 &amp; "!A179"), 16, 0), "")</f>
        <v>웨이브</v>
      </c>
      <c r="H72" s="39">
        <f t="shared" ca="1" si="25"/>
        <v>20040</v>
      </c>
      <c r="I72" s="73">
        <f t="shared" ca="1" si="26"/>
        <v>7.5414781000000004E-3</v>
      </c>
      <c r="J72" s="82">
        <f t="shared" ca="1" si="22"/>
        <v>2874382.91030904</v>
      </c>
      <c r="K72" s="56" t="str">
        <f ca="1">IFERROR(OFFSET(INDIRECT($H$3 &amp; "!A125"), 16, 0), "")</f>
        <v>퀴즈톡</v>
      </c>
      <c r="L72" s="39">
        <f t="shared" ca="1" si="18"/>
        <v>59.8</v>
      </c>
      <c r="M72" s="73">
        <f t="shared" ca="1" si="19"/>
        <v>1.6750419E-3</v>
      </c>
      <c r="N72" s="82">
        <f t="shared" ca="1" si="23"/>
        <v>74938633.661030933</v>
      </c>
      <c r="O72" s="56" t="str">
        <f ca="1">IFERROR(OFFSET(INDIRECT($H$3 &amp; "!A152"), 16, 0), "")</f>
        <v>플레이댑</v>
      </c>
      <c r="P72" s="39">
        <f t="shared" ca="1" si="20"/>
        <v>348</v>
      </c>
      <c r="Q72" s="73">
        <f t="shared" ca="1" si="21"/>
        <v>-5.7142857000000002E-3</v>
      </c>
      <c r="R72" s="82">
        <f t="shared" ca="1" si="24"/>
        <v>24279949.147318698</v>
      </c>
    </row>
    <row r="73" spans="1:18">
      <c r="A73" s="40" t="s">
        <v>64</v>
      </c>
      <c r="B73" s="11" t="s">
        <v>65</v>
      </c>
      <c r="C73" s="91">
        <v>41.2</v>
      </c>
      <c r="D73" s="88">
        <v>1.9801980199999999E-2</v>
      </c>
      <c r="E73" s="89">
        <v>136856008.49143586</v>
      </c>
      <c r="F73" s="35"/>
      <c r="G73" s="56" t="str">
        <f ca="1">IFERROR(OFFSET(INDIRECT($H$3 &amp; "!A179"), 17, 0), "")</f>
        <v>헌트</v>
      </c>
      <c r="H73" s="39">
        <f t="shared" ca="1" si="25"/>
        <v>348</v>
      </c>
      <c r="I73" s="73">
        <f t="shared" ca="1" si="26"/>
        <v>-4.6575342499999998E-2</v>
      </c>
      <c r="J73" s="82">
        <f t="shared" ca="1" si="22"/>
        <v>44598952.070294939</v>
      </c>
      <c r="K73" s="56" t="str">
        <f ca="1">IFERROR(OFFSET(INDIRECT($H$3 &amp; "!A125"), 17, 0), "")</f>
        <v>아하토큰</v>
      </c>
      <c r="L73" s="39">
        <f t="shared" ca="1" si="18"/>
        <v>13.4</v>
      </c>
      <c r="M73" s="73">
        <f t="shared" ca="1" si="19"/>
        <v>2.2900763399999999E-2</v>
      </c>
      <c r="N73" s="82">
        <f t="shared" ca="1" si="23"/>
        <v>1762797231.1721716</v>
      </c>
      <c r="O73" s="56" t="str">
        <f ca="1">IFERROR(OFFSET(INDIRECT($H$3 &amp; "!A152"), 17, 0), "")</f>
        <v>헌트</v>
      </c>
      <c r="P73" s="39">
        <f t="shared" ca="1" si="20"/>
        <v>348</v>
      </c>
      <c r="Q73" s="73">
        <f t="shared" ca="1" si="21"/>
        <v>-4.6575342499999998E-2</v>
      </c>
      <c r="R73" s="82">
        <f t="shared" ca="1" si="24"/>
        <v>44598952.070294939</v>
      </c>
    </row>
    <row r="74" spans="1:18">
      <c r="A74" s="40" t="s">
        <v>213</v>
      </c>
      <c r="B74" s="11" t="s">
        <v>214</v>
      </c>
      <c r="C74" s="91">
        <v>16.2</v>
      </c>
      <c r="D74" s="88">
        <v>1.8867924500000001E-2</v>
      </c>
      <c r="E74" s="89">
        <v>805417058.07381177</v>
      </c>
      <c r="F74" s="35"/>
      <c r="G74" s="56" t="str">
        <f ca="1">IFERROR(OFFSET(INDIRECT($H$3 &amp; "!A179"), 18, 0), "")</f>
        <v>피르마체인</v>
      </c>
      <c r="H74" s="39">
        <f t="shared" ca="1" si="25"/>
        <v>160</v>
      </c>
      <c r="I74" s="73">
        <f t="shared" ca="1" si="26"/>
        <v>-1.8404908000000001E-2</v>
      </c>
      <c r="J74" s="82">
        <f t="shared" ca="1" si="22"/>
        <v>61635594.967474326</v>
      </c>
      <c r="K74" s="56" t="str">
        <f ca="1">IFERROR(OFFSET(INDIRECT($H$3 &amp; "!A125"), 18, 0), "")</f>
        <v>리퍼리움</v>
      </c>
      <c r="L74" s="39">
        <f t="shared" ca="1" si="18"/>
        <v>16.2</v>
      </c>
      <c r="M74" s="73">
        <f t="shared" ca="1" si="19"/>
        <v>1.8867924500000001E-2</v>
      </c>
      <c r="N74" s="82">
        <f t="shared" ca="1" si="23"/>
        <v>805417058.07381177</v>
      </c>
      <c r="O74" s="56" t="str">
        <f ca="1">IFERROR(OFFSET(INDIRECT($H$3 &amp; "!A152"), 18, 0), "")</f>
        <v>피르마체인</v>
      </c>
      <c r="P74" s="39">
        <f t="shared" ca="1" si="20"/>
        <v>160</v>
      </c>
      <c r="Q74" s="73">
        <f t="shared" ca="1" si="21"/>
        <v>-1.8404908000000001E-2</v>
      </c>
      <c r="R74" s="82">
        <f t="shared" ca="1" si="24"/>
        <v>61635594.967474326</v>
      </c>
    </row>
    <row r="75" spans="1:18" ht="17.25" thickBot="1">
      <c r="A75" s="40" t="s">
        <v>241</v>
      </c>
      <c r="B75" s="11" t="s">
        <v>242</v>
      </c>
      <c r="C75" s="91">
        <v>5415</v>
      </c>
      <c r="D75" s="88">
        <v>1.6901408499999999E-2</v>
      </c>
      <c r="E75" s="89">
        <v>3853800.11724531</v>
      </c>
      <c r="F75" s="35"/>
      <c r="G75" s="57" t="str">
        <f ca="1">IFERROR(OFFSET(INDIRECT($H$3 &amp; "!A179"), 19, 0), "")</f>
        <v>하이브</v>
      </c>
      <c r="H75" s="37">
        <f t="shared" ca="1" si="25"/>
        <v>605</v>
      </c>
      <c r="I75" s="75">
        <f t="shared" ca="1" si="26"/>
        <v>-4.4233807299999997E-2</v>
      </c>
      <c r="J75" s="83">
        <f t="shared" ca="1" si="22"/>
        <v>43475543.55084563</v>
      </c>
      <c r="K75" s="57" t="str">
        <f ca="1">IFERROR(OFFSET(INDIRECT($H$3 &amp; "!A125"), 19, 0), "")</f>
        <v>썸씽</v>
      </c>
      <c r="L75" s="37">
        <f t="shared" ca="1" si="18"/>
        <v>97.6</v>
      </c>
      <c r="M75" s="75">
        <f t="shared" ca="1" si="19"/>
        <v>1.0351966900000001E-2</v>
      </c>
      <c r="N75" s="83">
        <f t="shared" ca="1" si="23"/>
        <v>195926014.28185952</v>
      </c>
      <c r="O75" s="57" t="str">
        <f ca="1">IFERROR(OFFSET(INDIRECT($H$3 &amp; "!A152"), 19, 0), "")</f>
        <v>하이브</v>
      </c>
      <c r="P75" s="37">
        <f t="shared" ca="1" si="20"/>
        <v>605</v>
      </c>
      <c r="Q75" s="75">
        <f t="shared" ca="1" si="21"/>
        <v>-4.4233807299999997E-2</v>
      </c>
      <c r="R75" s="83">
        <f t="shared" ca="1" si="24"/>
        <v>43475543.55084563</v>
      </c>
    </row>
    <row r="76" spans="1:18">
      <c r="A76" s="40" t="s">
        <v>219</v>
      </c>
      <c r="B76" s="11" t="s">
        <v>220</v>
      </c>
      <c r="C76" s="91">
        <v>12.4</v>
      </c>
      <c r="D76" s="88">
        <v>1.6393442599999999E-2</v>
      </c>
      <c r="E76" s="89">
        <v>640006185.82226241</v>
      </c>
      <c r="F76" s="35"/>
      <c r="G76" s="35"/>
      <c r="H76" s="35"/>
      <c r="I76" s="35"/>
    </row>
    <row r="77" spans="1:18">
      <c r="A77" s="40" t="s">
        <v>229</v>
      </c>
      <c r="B77" s="11" t="s">
        <v>230</v>
      </c>
      <c r="C77" s="91">
        <v>124</v>
      </c>
      <c r="D77" s="88">
        <v>1.6393442599999999E-2</v>
      </c>
      <c r="E77" s="89">
        <v>56457956.838862993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317</v>
      </c>
      <c r="D78" s="88">
        <v>1.6025641E-2</v>
      </c>
      <c r="E78" s="89">
        <v>13763252.20810321</v>
      </c>
      <c r="F78" s="35"/>
      <c r="G78" s="35"/>
      <c r="H78" s="35"/>
      <c r="I78" s="35"/>
    </row>
    <row r="79" spans="1:18">
      <c r="A79" s="40" t="s">
        <v>89</v>
      </c>
      <c r="B79" s="11" t="s">
        <v>90</v>
      </c>
      <c r="C79" s="91">
        <v>217850</v>
      </c>
      <c r="D79" s="88">
        <v>1.56177156E-2</v>
      </c>
      <c r="E79" s="89">
        <v>54050.860548980003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1">
        <v>13.2</v>
      </c>
      <c r="D80" s="88">
        <v>1.5384615399999999E-2</v>
      </c>
      <c r="E80" s="89">
        <v>584100846.6407274</v>
      </c>
      <c r="F80" s="35"/>
      <c r="G80" s="35"/>
      <c r="H80" s="35"/>
      <c r="I80" s="35"/>
    </row>
    <row r="81" spans="1:9">
      <c r="A81" s="40" t="s">
        <v>275</v>
      </c>
      <c r="B81" s="11" t="s">
        <v>276</v>
      </c>
      <c r="C81" s="91">
        <v>3265</v>
      </c>
      <c r="D81" s="88">
        <v>1.39751553E-2</v>
      </c>
      <c r="E81" s="89">
        <v>1964943.1443048699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300</v>
      </c>
      <c r="D82" s="88">
        <v>1.3513513499999999E-2</v>
      </c>
      <c r="E82" s="89">
        <v>11331769.105507329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1">
        <v>32950</v>
      </c>
      <c r="D83" s="88">
        <v>1.25998771E-2</v>
      </c>
      <c r="E83" s="89">
        <v>234473.93299164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1">
        <v>16.5</v>
      </c>
      <c r="D84" s="88">
        <v>1.22699387E-2</v>
      </c>
      <c r="E84" s="89">
        <v>406912270.44324499</v>
      </c>
      <c r="F84" s="35"/>
      <c r="G84" s="35"/>
      <c r="H84" s="35"/>
      <c r="I84" s="35"/>
    </row>
    <row r="85" spans="1:9">
      <c r="A85" s="40" t="s">
        <v>267</v>
      </c>
      <c r="B85" s="11" t="s">
        <v>268</v>
      </c>
      <c r="C85" s="91">
        <v>63</v>
      </c>
      <c r="D85" s="88">
        <v>1.12359551E-2</v>
      </c>
      <c r="E85" s="89">
        <v>115986549.85145728</v>
      </c>
      <c r="F85" s="35"/>
      <c r="G85" s="35"/>
      <c r="H85" s="35"/>
      <c r="I85" s="35"/>
    </row>
    <row r="86" spans="1:9">
      <c r="A86" s="40" t="s">
        <v>255</v>
      </c>
      <c r="B86" s="11" t="s">
        <v>256</v>
      </c>
      <c r="C86" s="91">
        <v>182</v>
      </c>
      <c r="D86" s="88">
        <v>1.11111111E-2</v>
      </c>
      <c r="E86" s="89">
        <v>15964070.804226451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1">
        <v>97.6</v>
      </c>
      <c r="D87" s="88">
        <v>1.0351966900000001E-2</v>
      </c>
      <c r="E87" s="89">
        <v>195926014.28185952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1">
        <v>2120</v>
      </c>
      <c r="D88" s="88">
        <v>9.5238094999999991E-3</v>
      </c>
      <c r="E88" s="89">
        <v>3903073.9402071098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106</v>
      </c>
      <c r="D89" s="88">
        <v>9.5238094999999991E-3</v>
      </c>
      <c r="E89" s="89">
        <v>41848024.288835272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1">
        <v>322</v>
      </c>
      <c r="D90" s="88">
        <v>9.4043887000000003E-3</v>
      </c>
      <c r="E90" s="89">
        <v>11189149.3485396</v>
      </c>
      <c r="F90" s="35"/>
      <c r="G90" s="35"/>
      <c r="H90" s="35"/>
      <c r="I90" s="35"/>
    </row>
    <row r="91" spans="1:9">
      <c r="A91" s="40" t="s">
        <v>153</v>
      </c>
      <c r="B91" s="11" t="s">
        <v>154</v>
      </c>
      <c r="C91" s="91">
        <v>12.4</v>
      </c>
      <c r="D91" s="88">
        <v>8.1300812999999996E-3</v>
      </c>
      <c r="E91" s="89">
        <v>1397632273.2633202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1">
        <v>1265</v>
      </c>
      <c r="D92" s="88">
        <v>7.9681274999999999E-3</v>
      </c>
      <c r="E92" s="89">
        <v>5836146.3893004796</v>
      </c>
      <c r="F92" s="35"/>
      <c r="G92" s="35"/>
      <c r="H92" s="35"/>
      <c r="I92" s="35"/>
    </row>
    <row r="93" spans="1:9">
      <c r="A93" s="40" t="s">
        <v>279</v>
      </c>
      <c r="B93" s="11" t="s">
        <v>280</v>
      </c>
      <c r="C93" s="91">
        <v>1280</v>
      </c>
      <c r="D93" s="88">
        <v>7.8740157000000005E-3</v>
      </c>
      <c r="E93" s="89">
        <v>6180173.6801331798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1">
        <v>20040</v>
      </c>
      <c r="D94" s="88">
        <v>7.5414781000000004E-3</v>
      </c>
      <c r="E94" s="89">
        <v>2874382.91030904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1">
        <v>4010</v>
      </c>
      <c r="D95" s="88">
        <v>7.5376884E-3</v>
      </c>
      <c r="E95" s="89">
        <v>6886512.4401321998</v>
      </c>
      <c r="F95" s="35"/>
      <c r="G95" s="35"/>
      <c r="H95" s="35"/>
      <c r="I95" s="35"/>
    </row>
    <row r="96" spans="1:9">
      <c r="A96" s="40" t="s">
        <v>121</v>
      </c>
      <c r="B96" s="11" t="s">
        <v>122</v>
      </c>
      <c r="C96" s="91">
        <v>82.9</v>
      </c>
      <c r="D96" s="88">
        <v>7.2904010000000002E-3</v>
      </c>
      <c r="E96" s="89">
        <v>82335611.83907032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1">
        <v>149</v>
      </c>
      <c r="D97" s="88">
        <v>6.7567568000000003E-3</v>
      </c>
      <c r="E97" s="89">
        <v>68621987.218369514</v>
      </c>
      <c r="F97" s="35"/>
      <c r="G97" s="35"/>
      <c r="H97" s="35"/>
      <c r="I97" s="35"/>
    </row>
    <row r="98" spans="1:9">
      <c r="A98" s="40" t="s">
        <v>145</v>
      </c>
      <c r="B98" s="11" t="s">
        <v>146</v>
      </c>
      <c r="C98" s="91">
        <v>11620</v>
      </c>
      <c r="D98" s="88">
        <v>6.0606061000000001E-3</v>
      </c>
      <c r="E98" s="89">
        <v>3109449.6196927698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1">
        <v>4820</v>
      </c>
      <c r="D99" s="88">
        <v>5.2137642999999997E-3</v>
      </c>
      <c r="E99" s="89">
        <v>3060399.6750067798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1">
        <v>57.9</v>
      </c>
      <c r="D100" s="88">
        <v>5.2083333000000004E-3</v>
      </c>
      <c r="E100" s="89">
        <v>161280238.34312579</v>
      </c>
      <c r="F100" s="35"/>
      <c r="G100" s="35"/>
      <c r="H100" s="35"/>
      <c r="I100" s="35"/>
    </row>
    <row r="101" spans="1:9">
      <c r="A101" s="40" t="s">
        <v>295</v>
      </c>
      <c r="B101" s="11" t="s">
        <v>296</v>
      </c>
      <c r="C101" s="91">
        <v>428</v>
      </c>
      <c r="D101" s="88">
        <v>4.6948357000000003E-3</v>
      </c>
      <c r="E101" s="89">
        <v>809883006.83598864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1">
        <v>67.7</v>
      </c>
      <c r="D102" s="88">
        <v>4.4510386000000002E-3</v>
      </c>
      <c r="E102" s="89">
        <v>98923972.205405176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1">
        <v>35510</v>
      </c>
      <c r="D103" s="88">
        <v>4.2420814000000001E-3</v>
      </c>
      <c r="E103" s="89">
        <v>374021.01371446002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1">
        <v>1290</v>
      </c>
      <c r="D104" s="88">
        <v>3.8910505999999998E-3</v>
      </c>
      <c r="E104" s="89">
        <v>74477692.787473693</v>
      </c>
      <c r="F104" s="35"/>
      <c r="G104" s="35"/>
      <c r="H104" s="35"/>
      <c r="I104" s="35"/>
    </row>
    <row r="105" spans="1:9">
      <c r="A105" s="40" t="s">
        <v>269</v>
      </c>
      <c r="B105" s="11" t="s">
        <v>270</v>
      </c>
      <c r="C105" s="91">
        <v>396</v>
      </c>
      <c r="D105" s="88">
        <v>2.5316456000000001E-3</v>
      </c>
      <c r="E105" s="89">
        <v>4916294.3225442301</v>
      </c>
      <c r="F105" s="35"/>
      <c r="G105" s="35"/>
      <c r="H105" s="35"/>
      <c r="I105" s="35"/>
    </row>
    <row r="106" spans="1:9">
      <c r="A106" s="40" t="s">
        <v>253</v>
      </c>
      <c r="B106" s="11" t="s">
        <v>254</v>
      </c>
      <c r="C106" s="91">
        <v>59.8</v>
      </c>
      <c r="D106" s="88">
        <v>1.6750419E-3</v>
      </c>
      <c r="E106" s="89">
        <v>74938633.661030933</v>
      </c>
      <c r="F106" s="35"/>
      <c r="G106" s="35"/>
      <c r="H106" s="35"/>
      <c r="I106" s="35"/>
    </row>
    <row r="107" spans="1:9">
      <c r="A107" s="40" t="s">
        <v>231</v>
      </c>
      <c r="B107" s="11" t="s">
        <v>232</v>
      </c>
      <c r="C107" s="91">
        <v>132</v>
      </c>
      <c r="D107" s="88">
        <v>0</v>
      </c>
      <c r="E107" s="89">
        <v>157179991.29254851</v>
      </c>
      <c r="F107" s="35"/>
      <c r="G107" s="35"/>
      <c r="H107" s="35"/>
      <c r="I107" s="35"/>
    </row>
    <row r="108" spans="1:9">
      <c r="A108" s="40" t="s">
        <v>237</v>
      </c>
      <c r="B108" s="11" t="s">
        <v>238</v>
      </c>
      <c r="C108" s="91">
        <v>214</v>
      </c>
      <c r="D108" s="88">
        <v>0</v>
      </c>
      <c r="E108" s="89">
        <v>63462251.5203159</v>
      </c>
      <c r="F108" s="35"/>
      <c r="G108" s="35"/>
      <c r="H108" s="35"/>
      <c r="I108" s="35"/>
    </row>
    <row r="109" spans="1:9">
      <c r="A109" s="40" t="s">
        <v>101</v>
      </c>
      <c r="B109" s="11" t="s">
        <v>102</v>
      </c>
      <c r="C109" s="91">
        <v>96020</v>
      </c>
      <c r="D109" s="88">
        <v>-3.7352148E-3</v>
      </c>
      <c r="E109" s="41">
        <v>10664843.73303381</v>
      </c>
    </row>
    <row r="110" spans="1:9">
      <c r="A110" s="40" t="s">
        <v>225</v>
      </c>
      <c r="B110" s="11" t="s">
        <v>226</v>
      </c>
      <c r="C110" s="91">
        <v>348</v>
      </c>
      <c r="D110" s="88">
        <v>-5.7142857000000002E-3</v>
      </c>
      <c r="E110" s="41">
        <v>24279949.147318698</v>
      </c>
    </row>
    <row r="111" spans="1:9">
      <c r="A111" s="40" t="s">
        <v>251</v>
      </c>
      <c r="B111" s="11" t="s">
        <v>252</v>
      </c>
      <c r="C111" s="91">
        <v>333</v>
      </c>
      <c r="D111" s="88">
        <v>-8.9285713999999999E-3</v>
      </c>
      <c r="E111" s="41">
        <v>34820782.868349977</v>
      </c>
    </row>
    <row r="112" spans="1:9">
      <c r="A112" s="40" t="s">
        <v>189</v>
      </c>
      <c r="B112" s="11" t="s">
        <v>190</v>
      </c>
      <c r="C112" s="91">
        <v>54400</v>
      </c>
      <c r="D112" s="88">
        <v>-1.09090909E-2</v>
      </c>
      <c r="E112" s="41">
        <v>169209.40378168999</v>
      </c>
    </row>
    <row r="113" spans="1:5">
      <c r="A113" s="40" t="s">
        <v>66</v>
      </c>
      <c r="B113" s="11" t="s">
        <v>67</v>
      </c>
      <c r="C113" s="91">
        <v>6555</v>
      </c>
      <c r="D113" s="88">
        <v>-1.28012048E-2</v>
      </c>
      <c r="E113" s="41">
        <v>4545762.6577477697</v>
      </c>
    </row>
    <row r="114" spans="1:5">
      <c r="A114" s="40" t="s">
        <v>233</v>
      </c>
      <c r="B114" s="11" t="s">
        <v>234</v>
      </c>
      <c r="C114" s="91">
        <v>924</v>
      </c>
      <c r="D114" s="88">
        <v>-1.49253731E-2</v>
      </c>
      <c r="E114" s="41">
        <v>12991039.323085841</v>
      </c>
    </row>
    <row r="115" spans="1:5">
      <c r="A115" s="40" t="s">
        <v>209</v>
      </c>
      <c r="B115" s="11" t="s">
        <v>210</v>
      </c>
      <c r="C115" s="91">
        <v>160</v>
      </c>
      <c r="D115" s="88">
        <v>-1.8404908000000001E-2</v>
      </c>
      <c r="E115" s="41">
        <v>61635594.967474326</v>
      </c>
    </row>
    <row r="116" spans="1:5">
      <c r="A116" s="40" t="s">
        <v>257</v>
      </c>
      <c r="B116" s="11" t="s">
        <v>258</v>
      </c>
      <c r="C116" s="91">
        <v>605</v>
      </c>
      <c r="D116" s="88">
        <v>-4.4233807299999997E-2</v>
      </c>
      <c r="E116" s="41">
        <v>43475543.55084563</v>
      </c>
    </row>
    <row r="117" spans="1:5">
      <c r="A117" s="40" t="s">
        <v>245</v>
      </c>
      <c r="B117" s="11" t="s">
        <v>246</v>
      </c>
      <c r="C117" s="91">
        <v>348</v>
      </c>
      <c r="D117" s="88">
        <v>-4.6575342499999998E-2</v>
      </c>
      <c r="E117" s="41">
        <v>44598952.070294939</v>
      </c>
    </row>
    <row r="118" spans="1:5">
      <c r="A118" s="40" t="s">
        <v>81</v>
      </c>
      <c r="B118" s="11" t="s">
        <v>82</v>
      </c>
      <c r="C118" s="91">
        <v>1205</v>
      </c>
      <c r="D118" s="88">
        <v>-4.743083E-2</v>
      </c>
      <c r="E118" s="41">
        <v>25971136.725379352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11480</v>
      </c>
      <c r="D2" s="88">
        <v>0.27272727270000002</v>
      </c>
      <c r="E2" s="89">
        <v>44375221.942329839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1">
        <v>2090</v>
      </c>
      <c r="D3" s="88">
        <v>0.20461095100000001</v>
      </c>
      <c r="E3" s="89">
        <v>207551987.54083154</v>
      </c>
      <c r="F3" s="35"/>
      <c r="G3" s="404" t="s">
        <v>290</v>
      </c>
      <c r="H3" s="416" t="s">
        <v>410</v>
      </c>
      <c r="I3" s="416"/>
      <c r="K3" s="351" t="s">
        <v>34</v>
      </c>
      <c r="L3" s="352"/>
      <c r="M3" s="352"/>
      <c r="N3" s="353"/>
      <c r="O3" s="351" t="s">
        <v>291</v>
      </c>
      <c r="P3" s="352"/>
      <c r="Q3" s="352"/>
      <c r="R3" s="353"/>
    </row>
    <row r="4" spans="1:18" ht="17.25" thickBot="1">
      <c r="A4" s="40" t="s">
        <v>131</v>
      </c>
      <c r="B4" s="11" t="s">
        <v>132</v>
      </c>
      <c r="C4" s="91">
        <v>162</v>
      </c>
      <c r="D4" s="88">
        <v>0.1739130435</v>
      </c>
      <c r="E4" s="89">
        <v>2529324504.0033536</v>
      </c>
      <c r="F4" s="35"/>
      <c r="G4" s="405"/>
      <c r="H4" s="417"/>
      <c r="I4" s="417"/>
      <c r="K4" s="394" t="s">
        <v>55</v>
      </c>
      <c r="L4" s="413">
        <f ca="1">NOW()</f>
        <v>44342.887870023151</v>
      </c>
      <c r="M4" s="414"/>
      <c r="N4" s="415"/>
      <c r="O4" s="412" t="s">
        <v>55</v>
      </c>
      <c r="P4" s="413">
        <f ca="1">NOW()</f>
        <v>44342.887870023151</v>
      </c>
      <c r="Q4" s="414"/>
      <c r="R4" s="415"/>
    </row>
    <row r="5" spans="1:18" ht="17.25" thickBot="1">
      <c r="A5" s="40" t="s">
        <v>143</v>
      </c>
      <c r="B5" s="11" t="s">
        <v>144</v>
      </c>
      <c r="C5" s="91">
        <v>8715</v>
      </c>
      <c r="D5" s="88">
        <v>0.1550695825</v>
      </c>
      <c r="E5" s="89">
        <v>26140573.252910051</v>
      </c>
      <c r="F5" s="35"/>
      <c r="K5" s="405"/>
      <c r="L5" s="51" t="s">
        <v>58</v>
      </c>
      <c r="M5" s="69" t="s">
        <v>59</v>
      </c>
      <c r="N5" s="65" t="s">
        <v>294</v>
      </c>
      <c r="O5" s="37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75</v>
      </c>
      <c r="B6" s="11" t="s">
        <v>76</v>
      </c>
      <c r="C6" s="91">
        <v>38940</v>
      </c>
      <c r="D6" s="88">
        <v>0.1524119562</v>
      </c>
      <c r="E6" s="89">
        <v>1841436.88783763</v>
      </c>
      <c r="F6" s="35"/>
      <c r="G6" s="351" t="s">
        <v>52</v>
      </c>
      <c r="H6" s="352"/>
      <c r="I6" s="35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102</v>
      </c>
      <c r="M6" s="72">
        <f t="shared" ref="M6:M25" ca="1" si="1">_xlfn.IFNA(VLOOKUP(K6, $B$2:$D$200, 3, FALSE), "")</f>
        <v>2.2044088199999999E-2</v>
      </c>
      <c r="N6" s="81">
        <f ca="1">_xlfn.IFNA(VLOOKUP(K6, $B$2:$E$200, 4, FALSE), "")</f>
        <v>126492964.02439328</v>
      </c>
      <c r="O6" s="68" t="s">
        <v>274</v>
      </c>
      <c r="P6" s="38">
        <f t="shared" ref="P6:P25" si="2">_xlfn.IFNA(VLOOKUP(O6, $B$2:$D$200, 2, FALSE), "")</f>
        <v>11480</v>
      </c>
      <c r="Q6" s="72">
        <f t="shared" ref="Q6:Q25" si="3">_xlfn.IFNA(VLOOKUP(O6, $B$2:$D$200, 3, FALSE), "")</f>
        <v>0.27272727270000002</v>
      </c>
      <c r="R6" s="81">
        <f>_xlfn.IFNA(VLOOKUP(O6, $B$2:$E$200, 4, FALSE), "")</f>
        <v>44375221.942329839</v>
      </c>
    </row>
    <row r="7" spans="1:18">
      <c r="A7" s="40" t="s">
        <v>135</v>
      </c>
      <c r="B7" s="11" t="s">
        <v>136</v>
      </c>
      <c r="C7" s="91">
        <v>153</v>
      </c>
      <c r="D7" s="88">
        <v>0.1503759398</v>
      </c>
      <c r="E7" s="89">
        <v>167536135.38194093</v>
      </c>
      <c r="F7" s="35"/>
      <c r="G7" s="379" t="s">
        <v>36</v>
      </c>
      <c r="H7" s="380"/>
      <c r="I7" s="381"/>
      <c r="K7" s="56" t="str">
        <f ca="1">IFERROR(OFFSET(INDIRECT($H$3 &amp; "!A17"), 1, 0), "")</f>
        <v>크립토닷컴체인</v>
      </c>
      <c r="L7" s="39">
        <f t="shared" ca="1" si="0"/>
        <v>160</v>
      </c>
      <c r="M7" s="73">
        <f t="shared" ca="1" si="1"/>
        <v>7.3825503400000006E-2</v>
      </c>
      <c r="N7" s="82">
        <f t="shared" ref="N7:N25" ca="1" si="4">_xlfn.IFNA(VLOOKUP(K7, $B$2:$E$200, 4, FALSE), "")</f>
        <v>114546455.56316432</v>
      </c>
      <c r="O7" s="84" t="s">
        <v>224</v>
      </c>
      <c r="P7" s="39">
        <f t="shared" si="2"/>
        <v>2090</v>
      </c>
      <c r="Q7" s="73">
        <f t="shared" si="3"/>
        <v>0.20461095100000001</v>
      </c>
      <c r="R7" s="82">
        <f t="shared" ref="R7:R25" si="5">_xlfn.IFNA(VLOOKUP(O7, $B$2:$E$200, 4, FALSE), "")</f>
        <v>207551987.54083154</v>
      </c>
    </row>
    <row r="8" spans="1:18" ht="17.25" thickBot="1">
      <c r="A8" s="40" t="s">
        <v>151</v>
      </c>
      <c r="B8" s="11" t="s">
        <v>152</v>
      </c>
      <c r="C8" s="91">
        <v>24.5</v>
      </c>
      <c r="D8" s="88">
        <v>0.1395348837</v>
      </c>
      <c r="E8" s="89">
        <v>4989911824.1321163</v>
      </c>
      <c r="F8" s="35"/>
      <c r="G8" s="372"/>
      <c r="H8" s="373"/>
      <c r="I8" s="374"/>
      <c r="K8" s="56" t="str">
        <f ca="1">IFERROR(OFFSET(INDIRECT($H$3 &amp; "!A17"), 2, 0), "")</f>
        <v>헌트</v>
      </c>
      <c r="L8" s="39">
        <f t="shared" ca="1" si="0"/>
        <v>348</v>
      </c>
      <c r="M8" s="73">
        <f t="shared" ca="1" si="1"/>
        <v>-4.6575342499999998E-2</v>
      </c>
      <c r="N8" s="82">
        <f t="shared" ca="1" si="4"/>
        <v>44598952.070294939</v>
      </c>
      <c r="O8" s="84" t="s">
        <v>132</v>
      </c>
      <c r="P8" s="39">
        <f t="shared" si="2"/>
        <v>162</v>
      </c>
      <c r="Q8" s="73">
        <f t="shared" si="3"/>
        <v>0.1739130435</v>
      </c>
      <c r="R8" s="82">
        <f t="shared" si="5"/>
        <v>2529324504.0033536</v>
      </c>
    </row>
    <row r="9" spans="1:18" ht="17.25" thickBot="1">
      <c r="A9" s="40" t="s">
        <v>68</v>
      </c>
      <c r="B9" s="11" t="s">
        <v>69</v>
      </c>
      <c r="C9" s="91">
        <v>6455</v>
      </c>
      <c r="D9" s="88">
        <v>0.13844797180000001</v>
      </c>
      <c r="E9" s="89">
        <v>5804041.1266298704</v>
      </c>
      <c r="F9" s="35"/>
      <c r="G9" s="50" t="s">
        <v>38</v>
      </c>
      <c r="H9" s="352" t="s">
        <v>37</v>
      </c>
      <c r="I9" s="353"/>
      <c r="K9" s="56" t="str">
        <f ca="1">IFERROR(OFFSET(INDIRECT($H$3 &amp; "!A17"), 3, 0), "")</f>
        <v>보라</v>
      </c>
      <c r="L9" s="39">
        <f t="shared" ca="1" si="0"/>
        <v>226</v>
      </c>
      <c r="M9" s="73">
        <f t="shared" ca="1" si="1"/>
        <v>5.6074766400000003E-2</v>
      </c>
      <c r="N9" s="82">
        <f t="shared" ca="1" si="4"/>
        <v>56778119.856510393</v>
      </c>
      <c r="O9" s="84" t="s">
        <v>144</v>
      </c>
      <c r="P9" s="39">
        <f t="shared" si="2"/>
        <v>8715</v>
      </c>
      <c r="Q9" s="73">
        <f t="shared" si="3"/>
        <v>0.1550695825</v>
      </c>
      <c r="R9" s="82">
        <f t="shared" si="5"/>
        <v>26140573.252910051</v>
      </c>
    </row>
    <row r="10" spans="1:18">
      <c r="A10" s="40" t="s">
        <v>105</v>
      </c>
      <c r="B10" s="11" t="s">
        <v>106</v>
      </c>
      <c r="C10" s="91">
        <v>1350</v>
      </c>
      <c r="D10" s="88">
        <v>0.12970711300000001</v>
      </c>
      <c r="E10" s="89">
        <v>6905630.8735046303</v>
      </c>
      <c r="F10" s="35"/>
      <c r="G10" s="406">
        <f>_xlfn.IFNA(VLOOKUP(G7, $B$2:$D$200, 3, FALSE), "-")</f>
        <v>2.1212829700000001E-2</v>
      </c>
      <c r="H10" s="408">
        <f>_xlfn.IFNA(VLOOKUP(G7, $B$2:$D$200, 2, FALSE), "-")</f>
        <v>48045000</v>
      </c>
      <c r="I10" s="409"/>
      <c r="K10" s="58" t="str">
        <f ca="1">IFERROR(OFFSET(INDIRECT($H$3 &amp; "!A17"), 4, 0), "")</f>
        <v>디카르고</v>
      </c>
      <c r="L10" s="44">
        <f t="shared" ca="1" si="0"/>
        <v>185</v>
      </c>
      <c r="M10" s="74">
        <f t="shared" ca="1" si="1"/>
        <v>3.9325842700000002E-2</v>
      </c>
      <c r="N10" s="86">
        <f t="shared" ca="1" si="4"/>
        <v>79893431.738866553</v>
      </c>
      <c r="O10" s="84" t="s">
        <v>76</v>
      </c>
      <c r="P10" s="39">
        <f t="shared" si="2"/>
        <v>38940</v>
      </c>
      <c r="Q10" s="73">
        <f t="shared" si="3"/>
        <v>0.1524119562</v>
      </c>
      <c r="R10" s="86">
        <f t="shared" si="5"/>
        <v>1841436.88783763</v>
      </c>
    </row>
    <row r="11" spans="1:18" ht="17.25" thickBot="1">
      <c r="A11" s="40" t="s">
        <v>201</v>
      </c>
      <c r="B11" s="11" t="s">
        <v>202</v>
      </c>
      <c r="C11" s="91">
        <v>137</v>
      </c>
      <c r="D11" s="88">
        <v>0.12295081970000001</v>
      </c>
      <c r="E11" s="89">
        <v>192035119.55206928</v>
      </c>
      <c r="F11" s="35"/>
      <c r="G11" s="407"/>
      <c r="H11" s="410"/>
      <c r="I11" s="411"/>
      <c r="K11" s="56" t="str">
        <f ca="1">IFERROR(OFFSET(INDIRECT($H$3 &amp; "!A17"), 5, 0), "")</f>
        <v>메타디움</v>
      </c>
      <c r="L11" s="39">
        <f t="shared" ca="1" si="0"/>
        <v>137</v>
      </c>
      <c r="M11" s="73">
        <f t="shared" ca="1" si="1"/>
        <v>0.12295081970000001</v>
      </c>
      <c r="N11" s="95">
        <f t="shared" ca="1" si="4"/>
        <v>192035119.55206928</v>
      </c>
      <c r="O11" s="85" t="s">
        <v>136</v>
      </c>
      <c r="P11" s="45">
        <f t="shared" si="2"/>
        <v>153</v>
      </c>
      <c r="Q11" s="76">
        <f t="shared" si="3"/>
        <v>0.1503759398</v>
      </c>
      <c r="R11" s="95">
        <f t="shared" si="5"/>
        <v>167536135.38194093</v>
      </c>
    </row>
    <row r="12" spans="1:18" ht="17.25" thickBot="1">
      <c r="A12" s="40" t="s">
        <v>83</v>
      </c>
      <c r="B12" s="11" t="s">
        <v>84</v>
      </c>
      <c r="C12" s="91">
        <v>2140</v>
      </c>
      <c r="D12" s="88">
        <v>0.1204188482</v>
      </c>
      <c r="E12" s="89">
        <v>122077121.15431345</v>
      </c>
      <c r="F12" s="35"/>
      <c r="K12" s="56" t="str">
        <f ca="1">IFERROR(OFFSET(INDIRECT($H$3 &amp; "!A17"), 6, 0), "")</f>
        <v>메디블록</v>
      </c>
      <c r="L12" s="39">
        <f t="shared" ca="1" si="0"/>
        <v>94.9</v>
      </c>
      <c r="M12" s="73">
        <f t="shared" ca="1" si="1"/>
        <v>3.2644178500000003E-2</v>
      </c>
      <c r="N12" s="82">
        <f t="shared" ca="1" si="4"/>
        <v>524553647.36300302</v>
      </c>
      <c r="O12" s="84" t="s">
        <v>152</v>
      </c>
      <c r="P12" s="39">
        <f t="shared" si="2"/>
        <v>24.5</v>
      </c>
      <c r="Q12" s="73">
        <f t="shared" si="3"/>
        <v>0.1395348837</v>
      </c>
      <c r="R12" s="82">
        <f t="shared" si="5"/>
        <v>4989911824.1321163</v>
      </c>
    </row>
    <row r="13" spans="1:18" ht="17.25" thickBot="1">
      <c r="A13" s="40" t="s">
        <v>159</v>
      </c>
      <c r="B13" s="11" t="s">
        <v>160</v>
      </c>
      <c r="C13" s="91">
        <v>1685</v>
      </c>
      <c r="D13" s="88">
        <v>0.10491803280000001</v>
      </c>
      <c r="E13" s="89">
        <v>4742998.1879334999</v>
      </c>
      <c r="F13" s="35"/>
      <c r="G13" s="351" t="s">
        <v>70</v>
      </c>
      <c r="H13" s="352"/>
      <c r="I13" s="35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69</v>
      </c>
      <c r="P13" s="39">
        <f t="shared" si="2"/>
        <v>6455</v>
      </c>
      <c r="Q13" s="73">
        <f t="shared" si="3"/>
        <v>0.13844797180000001</v>
      </c>
      <c r="R13" s="82">
        <f t="shared" si="5"/>
        <v>5804041.1266298704</v>
      </c>
    </row>
    <row r="14" spans="1:18">
      <c r="A14" s="40" t="s">
        <v>109</v>
      </c>
      <c r="B14" s="11" t="s">
        <v>110</v>
      </c>
      <c r="C14" s="91">
        <v>1545</v>
      </c>
      <c r="D14" s="88">
        <v>9.9644128100000007E-2</v>
      </c>
      <c r="E14" s="89">
        <v>18762158.280283269</v>
      </c>
      <c r="F14" s="35"/>
      <c r="G14" s="379" t="s">
        <v>36</v>
      </c>
      <c r="H14" s="380"/>
      <c r="I14" s="381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106</v>
      </c>
      <c r="P14" s="39">
        <f t="shared" si="2"/>
        <v>1350</v>
      </c>
      <c r="Q14" s="73">
        <f t="shared" si="3"/>
        <v>0.12970711300000001</v>
      </c>
      <c r="R14" s="82">
        <f t="shared" si="5"/>
        <v>6905630.8735046303</v>
      </c>
    </row>
    <row r="15" spans="1:18" ht="17.25" thickBot="1">
      <c r="A15" s="40" t="s">
        <v>85</v>
      </c>
      <c r="B15" s="11" t="s">
        <v>86</v>
      </c>
      <c r="C15" s="91">
        <v>7655</v>
      </c>
      <c r="D15" s="88">
        <v>9.5919828200000001E-2</v>
      </c>
      <c r="E15" s="89">
        <v>37120576.700186022</v>
      </c>
      <c r="F15" s="35"/>
      <c r="G15" s="372"/>
      <c r="H15" s="373"/>
      <c r="I15" s="374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202</v>
      </c>
      <c r="P15" s="37">
        <f t="shared" si="2"/>
        <v>137</v>
      </c>
      <c r="Q15" s="75">
        <f t="shared" si="3"/>
        <v>0.12295081970000001</v>
      </c>
      <c r="R15" s="83">
        <f t="shared" si="5"/>
        <v>192035119.55206928</v>
      </c>
    </row>
    <row r="16" spans="1:18" ht="17.25" thickBot="1">
      <c r="A16" s="40" t="s">
        <v>165</v>
      </c>
      <c r="B16" s="11" t="s">
        <v>166</v>
      </c>
      <c r="C16" s="91">
        <v>1490</v>
      </c>
      <c r="D16" s="88">
        <v>9.5588235300000005E-2</v>
      </c>
      <c r="E16" s="89">
        <v>4990545.7287654597</v>
      </c>
      <c r="F16" s="35"/>
      <c r="G16" s="50" t="s">
        <v>38</v>
      </c>
      <c r="H16" s="352" t="s">
        <v>37</v>
      </c>
      <c r="I16" s="35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84</v>
      </c>
      <c r="P16" s="38">
        <f t="shared" si="2"/>
        <v>2140</v>
      </c>
      <c r="Q16" s="72">
        <f t="shared" si="3"/>
        <v>0.1204188482</v>
      </c>
      <c r="R16" s="81">
        <f t="shared" si="5"/>
        <v>122077121.15431345</v>
      </c>
    </row>
    <row r="17" spans="1:18">
      <c r="A17" s="40" t="s">
        <v>73</v>
      </c>
      <c r="B17" s="11" t="s">
        <v>74</v>
      </c>
      <c r="C17" s="91">
        <v>18690</v>
      </c>
      <c r="D17" s="88">
        <v>9.2343658699999998E-2</v>
      </c>
      <c r="E17" s="89">
        <v>433139.72213513998</v>
      </c>
      <c r="F17" s="35"/>
      <c r="G17" s="406">
        <f>_xlfn.IFNA(VLOOKUP(G14, $B$2:$D$200, 3, FALSE), "-")</f>
        <v>2.1212829700000001E-2</v>
      </c>
      <c r="H17" s="408">
        <f>_xlfn.IFNA(VLOOKUP(G14, $B$2:$D$200, 2, FALSE), "-")</f>
        <v>48045000</v>
      </c>
      <c r="I17" s="409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160</v>
      </c>
      <c r="P17" s="39">
        <f t="shared" si="2"/>
        <v>1685</v>
      </c>
      <c r="Q17" s="73">
        <f t="shared" si="3"/>
        <v>0.10491803280000001</v>
      </c>
      <c r="R17" s="82">
        <f t="shared" si="5"/>
        <v>4742998.1879334999</v>
      </c>
    </row>
    <row r="18" spans="1:18" ht="17.25" thickBot="1">
      <c r="A18" s="40" t="s">
        <v>207</v>
      </c>
      <c r="B18" s="11" t="s">
        <v>208</v>
      </c>
      <c r="C18" s="91">
        <v>392</v>
      </c>
      <c r="D18" s="88">
        <v>8.5872576199999995E-2</v>
      </c>
      <c r="E18" s="89">
        <v>170400367.80953759</v>
      </c>
      <c r="F18" s="35"/>
      <c r="G18" s="407"/>
      <c r="H18" s="410"/>
      <c r="I18" s="411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110</v>
      </c>
      <c r="P18" s="39">
        <f t="shared" si="2"/>
        <v>1545</v>
      </c>
      <c r="Q18" s="73">
        <f t="shared" si="3"/>
        <v>9.9644128100000007E-2</v>
      </c>
      <c r="R18" s="82">
        <f t="shared" si="5"/>
        <v>18762158.280283269</v>
      </c>
    </row>
    <row r="19" spans="1:18" ht="17.25" thickBot="1">
      <c r="A19" s="40" t="s">
        <v>62</v>
      </c>
      <c r="B19" s="11" t="s">
        <v>63</v>
      </c>
      <c r="C19" s="91">
        <v>75060</v>
      </c>
      <c r="D19" s="88">
        <v>8.1712062299999999E-2</v>
      </c>
      <c r="E19" s="89">
        <v>791218.98501395003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86</v>
      </c>
      <c r="P19" s="39">
        <f t="shared" si="2"/>
        <v>7655</v>
      </c>
      <c r="Q19" s="73">
        <f t="shared" si="3"/>
        <v>9.5919828200000001E-2</v>
      </c>
      <c r="R19" s="82">
        <f t="shared" si="5"/>
        <v>37120576.700186022</v>
      </c>
    </row>
    <row r="20" spans="1:18" ht="17.25" thickBot="1">
      <c r="A20" s="40" t="s">
        <v>119</v>
      </c>
      <c r="B20" s="11" t="s">
        <v>120</v>
      </c>
      <c r="C20" s="91">
        <v>160</v>
      </c>
      <c r="D20" s="88">
        <v>7.3825503400000006E-2</v>
      </c>
      <c r="E20" s="89">
        <v>114546455.56316432</v>
      </c>
      <c r="F20" s="35"/>
      <c r="G20" s="351" t="s">
        <v>286</v>
      </c>
      <c r="H20" s="352"/>
      <c r="I20" s="35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166</v>
      </c>
      <c r="P20" s="39">
        <f t="shared" si="2"/>
        <v>1490</v>
      </c>
      <c r="Q20" s="73">
        <f t="shared" si="3"/>
        <v>9.5588235300000005E-2</v>
      </c>
      <c r="R20" s="86">
        <f t="shared" si="5"/>
        <v>4990545.7287654597</v>
      </c>
    </row>
    <row r="21" spans="1:18">
      <c r="A21" s="40" t="s">
        <v>79</v>
      </c>
      <c r="B21" s="11" t="s">
        <v>80</v>
      </c>
      <c r="C21" s="91">
        <v>968</v>
      </c>
      <c r="D21" s="88">
        <v>7.3170731700000005E-2</v>
      </c>
      <c r="E21" s="89">
        <v>12383273.625020061</v>
      </c>
      <c r="F21" s="35"/>
      <c r="G21" s="379" t="s">
        <v>36</v>
      </c>
      <c r="H21" s="380"/>
      <c r="I21" s="38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74</v>
      </c>
      <c r="P21" s="45">
        <f t="shared" si="2"/>
        <v>18690</v>
      </c>
      <c r="Q21" s="76">
        <f t="shared" si="3"/>
        <v>9.2343658699999998E-2</v>
      </c>
      <c r="R21" s="95">
        <f t="shared" si="5"/>
        <v>433139.72213513998</v>
      </c>
    </row>
    <row r="22" spans="1:18" ht="17.25" thickBot="1">
      <c r="A22" s="40" t="s">
        <v>113</v>
      </c>
      <c r="B22" s="11" t="s">
        <v>114</v>
      </c>
      <c r="C22" s="91">
        <v>9055</v>
      </c>
      <c r="D22" s="88">
        <v>7.2232089999999999E-2</v>
      </c>
      <c r="E22" s="89">
        <v>2213050.3861284498</v>
      </c>
      <c r="F22" s="35"/>
      <c r="G22" s="372"/>
      <c r="H22" s="373"/>
      <c r="I22" s="3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208</v>
      </c>
      <c r="P22" s="39">
        <f t="shared" si="2"/>
        <v>392</v>
      </c>
      <c r="Q22" s="73">
        <f t="shared" si="3"/>
        <v>8.5872576199999995E-2</v>
      </c>
      <c r="R22" s="82">
        <f t="shared" si="5"/>
        <v>170400367.80953759</v>
      </c>
    </row>
    <row r="23" spans="1:18" ht="17.25" thickBot="1">
      <c r="A23" s="40" t="s">
        <v>56</v>
      </c>
      <c r="B23" s="11" t="s">
        <v>57</v>
      </c>
      <c r="C23" s="91">
        <v>248</v>
      </c>
      <c r="D23" s="88">
        <v>6.8965517200000007E-2</v>
      </c>
      <c r="E23" s="89">
        <v>65499209.678239211</v>
      </c>
      <c r="F23" s="35"/>
      <c r="G23" s="50" t="s">
        <v>38</v>
      </c>
      <c r="H23" s="352" t="s">
        <v>37</v>
      </c>
      <c r="I23" s="35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63</v>
      </c>
      <c r="P23" s="39">
        <f t="shared" si="2"/>
        <v>75060</v>
      </c>
      <c r="Q23" s="73">
        <f t="shared" si="3"/>
        <v>8.1712062299999999E-2</v>
      </c>
      <c r="R23" s="82">
        <f t="shared" si="5"/>
        <v>791218.98501395003</v>
      </c>
    </row>
    <row r="24" spans="1:18">
      <c r="A24" s="40" t="s">
        <v>197</v>
      </c>
      <c r="B24" s="11" t="s">
        <v>198</v>
      </c>
      <c r="C24" s="91">
        <v>20.3</v>
      </c>
      <c r="D24" s="88">
        <v>6.8421052600000004E-2</v>
      </c>
      <c r="E24" s="89">
        <v>1274287516.1584463</v>
      </c>
      <c r="F24" s="35"/>
      <c r="G24" s="406">
        <f>_xlfn.IFNA(VLOOKUP(G21, $B$2:$D$200, 3, FALSE), "-")</f>
        <v>2.1212829700000001E-2</v>
      </c>
      <c r="H24" s="408">
        <f>_xlfn.IFNA(VLOOKUP(G21, $B$2:$D$200, 2, FALSE), "-")</f>
        <v>48045000</v>
      </c>
      <c r="I24" s="40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120</v>
      </c>
      <c r="P24" s="39">
        <f t="shared" si="2"/>
        <v>160</v>
      </c>
      <c r="Q24" s="73">
        <f t="shared" si="3"/>
        <v>7.3825503400000006E-2</v>
      </c>
      <c r="R24" s="82">
        <f t="shared" si="5"/>
        <v>114546455.56316432</v>
      </c>
    </row>
    <row r="25" spans="1:18" ht="17.25" thickBot="1">
      <c r="A25" s="40" t="s">
        <v>117</v>
      </c>
      <c r="B25" s="11" t="s">
        <v>118</v>
      </c>
      <c r="C25" s="91">
        <v>4510</v>
      </c>
      <c r="D25" s="88">
        <v>6.7455621300000004E-2</v>
      </c>
      <c r="E25" s="89">
        <v>1024271.3413655</v>
      </c>
      <c r="F25" s="35"/>
      <c r="G25" s="407"/>
      <c r="H25" s="410"/>
      <c r="I25" s="411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80</v>
      </c>
      <c r="P25" s="37">
        <f t="shared" si="2"/>
        <v>968</v>
      </c>
      <c r="Q25" s="75">
        <f t="shared" si="3"/>
        <v>7.3170731700000005E-2</v>
      </c>
      <c r="R25" s="83">
        <f t="shared" si="5"/>
        <v>12383273.625020061</v>
      </c>
    </row>
    <row r="26" spans="1:18">
      <c r="A26" s="40" t="s">
        <v>129</v>
      </c>
      <c r="B26" s="11" t="s">
        <v>130</v>
      </c>
      <c r="C26" s="91">
        <v>241150</v>
      </c>
      <c r="D26" s="88">
        <v>6.7035398199999999E-2</v>
      </c>
      <c r="E26" s="89">
        <v>190068.15071685001</v>
      </c>
      <c r="F26" s="35"/>
    </row>
    <row r="27" spans="1:18" ht="17.25" thickBot="1">
      <c r="A27" s="40" t="s">
        <v>99</v>
      </c>
      <c r="B27" s="11" t="s">
        <v>100</v>
      </c>
      <c r="C27" s="91">
        <v>5.28</v>
      </c>
      <c r="D27" s="88">
        <v>6.4516129000000005E-2</v>
      </c>
      <c r="E27" s="89">
        <v>37047823136.829254</v>
      </c>
      <c r="F27" s="35"/>
    </row>
    <row r="28" spans="1:18" ht="17.25" thickBot="1">
      <c r="A28" s="40" t="s">
        <v>103</v>
      </c>
      <c r="B28" s="11" t="s">
        <v>104</v>
      </c>
      <c r="C28" s="91">
        <v>1510</v>
      </c>
      <c r="D28" s="88">
        <v>6.3380281699999999E-2</v>
      </c>
      <c r="E28" s="89">
        <v>11638968.751003601</v>
      </c>
      <c r="F28" s="35"/>
      <c r="G28" s="351" t="s">
        <v>46</v>
      </c>
      <c r="H28" s="352"/>
      <c r="I28" s="352"/>
      <c r="J28" s="353"/>
      <c r="K28" s="351" t="s">
        <v>44</v>
      </c>
      <c r="L28" s="352"/>
      <c r="M28" s="352"/>
      <c r="N28" s="353"/>
      <c r="O28" s="351" t="s">
        <v>45</v>
      </c>
      <c r="P28" s="352"/>
      <c r="Q28" s="352"/>
      <c r="R28" s="353"/>
    </row>
    <row r="29" spans="1:18" ht="17.25" thickBot="1">
      <c r="A29" s="40" t="s">
        <v>149</v>
      </c>
      <c r="B29" s="11" t="s">
        <v>150</v>
      </c>
      <c r="C29" s="91">
        <v>2890</v>
      </c>
      <c r="D29" s="88">
        <v>6.25E-2</v>
      </c>
      <c r="E29" s="89">
        <v>10963340.052789809</v>
      </c>
      <c r="F29" s="35"/>
      <c r="G29" s="394" t="s">
        <v>55</v>
      </c>
      <c r="H29" s="413">
        <f ca="1">NOW()</f>
        <v>44342.887870023151</v>
      </c>
      <c r="I29" s="414"/>
      <c r="J29" s="415"/>
      <c r="K29" s="412" t="s">
        <v>55</v>
      </c>
      <c r="L29" s="413">
        <f ca="1">NOW()</f>
        <v>44342.887870023151</v>
      </c>
      <c r="M29" s="414"/>
      <c r="N29" s="415"/>
      <c r="O29" s="412" t="s">
        <v>55</v>
      </c>
      <c r="P29" s="413">
        <f ca="1">NOW()</f>
        <v>44342.887870023151</v>
      </c>
      <c r="Q29" s="414"/>
      <c r="R29" s="415"/>
    </row>
    <row r="30" spans="1:18" ht="17.25" thickBot="1">
      <c r="A30" s="40" t="s">
        <v>167</v>
      </c>
      <c r="B30" s="11" t="s">
        <v>168</v>
      </c>
      <c r="C30" s="91">
        <v>123</v>
      </c>
      <c r="D30" s="88">
        <v>6.0344827599999998E-2</v>
      </c>
      <c r="E30" s="89">
        <v>187986844.39988583</v>
      </c>
      <c r="F30" s="35"/>
      <c r="G30" s="405"/>
      <c r="H30" s="51" t="s">
        <v>58</v>
      </c>
      <c r="I30" s="69" t="s">
        <v>59</v>
      </c>
      <c r="J30" s="65" t="s">
        <v>294</v>
      </c>
      <c r="K30" s="374"/>
      <c r="L30" s="51" t="s">
        <v>58</v>
      </c>
      <c r="M30" s="69" t="s">
        <v>59</v>
      </c>
      <c r="N30" s="87" t="s">
        <v>294</v>
      </c>
      <c r="O30" s="374"/>
      <c r="P30" s="51" t="s">
        <v>58</v>
      </c>
      <c r="Q30" s="69" t="s">
        <v>59</v>
      </c>
      <c r="R30" s="87" t="s">
        <v>294</v>
      </c>
    </row>
    <row r="31" spans="1:18">
      <c r="A31" s="40" t="s">
        <v>60</v>
      </c>
      <c r="B31" s="11" t="s">
        <v>61</v>
      </c>
      <c r="C31" s="91">
        <v>1020</v>
      </c>
      <c r="D31" s="88">
        <v>5.6994818699999998E-2</v>
      </c>
      <c r="E31" s="89">
        <v>28486172.58563206</v>
      </c>
      <c r="F31" s="35"/>
      <c r="G31" s="52" t="s">
        <v>274</v>
      </c>
      <c r="H31" s="38">
        <f t="shared" ref="H31:H50" si="6">_xlfn.IFNA(VLOOKUP(G31, $B$2:$D$200, 2, FALSE), "")</f>
        <v>11480</v>
      </c>
      <c r="I31" s="72">
        <f t="shared" ref="I31:I50" si="7">_xlfn.IFNA(VLOOKUP(G31, $B$2:$D$200, 3, FALSE), "")</f>
        <v>0.27272727270000002</v>
      </c>
      <c r="J31" s="81">
        <f>_xlfn.IFNA(VLOOKUP(G31, $B$2:$E$200, 4, FALSE), "")</f>
        <v>44375221.942329839</v>
      </c>
      <c r="K31" s="77" t="s">
        <v>152</v>
      </c>
      <c r="L31" s="38">
        <f t="shared" ref="L31:L50" si="8">_xlfn.IFNA(VLOOKUP(K31, $B$2:$D$200, 2, FALSE), "")</f>
        <v>24.5</v>
      </c>
      <c r="M31" s="72">
        <f t="shared" ref="M31:M50" si="9">_xlfn.IFNA(VLOOKUP(K31, $B$2:$D$200, 3, FALSE), "")</f>
        <v>0.1395348837</v>
      </c>
      <c r="N31" s="81">
        <f>_xlfn.IFNA(VLOOKUP(K31, $B$2:$E$200, 4, FALSE), "")</f>
        <v>4989911824.1321163</v>
      </c>
      <c r="O31" s="77" t="s">
        <v>132</v>
      </c>
      <c r="P31" s="38">
        <f t="shared" ref="P31:P50" si="10">_xlfn.IFNA(VLOOKUP(O31, $B$2:$D$200, 2, FALSE), "")</f>
        <v>162</v>
      </c>
      <c r="Q31" s="72">
        <f t="shared" ref="Q31:Q50" si="11">_xlfn.IFNA(VLOOKUP(O31, $B$2:$D$200, 3, FALSE), "")</f>
        <v>0.1739130435</v>
      </c>
      <c r="R31" s="81">
        <f>_xlfn.IFNA(VLOOKUP(O31, $B$2:$E$200, 4, FALSE), "")</f>
        <v>2529324504.0033536</v>
      </c>
    </row>
    <row r="32" spans="1:18">
      <c r="A32" s="40" t="s">
        <v>139</v>
      </c>
      <c r="B32" s="11" t="s">
        <v>140</v>
      </c>
      <c r="C32" s="91">
        <v>2235</v>
      </c>
      <c r="D32" s="88">
        <v>5.6737588700000001E-2</v>
      </c>
      <c r="E32" s="89">
        <v>1339800.0499301199</v>
      </c>
      <c r="F32" s="35"/>
      <c r="G32" s="47" t="s">
        <v>224</v>
      </c>
      <c r="H32" s="39">
        <f t="shared" si="6"/>
        <v>2090</v>
      </c>
      <c r="I32" s="73">
        <f t="shared" si="7"/>
        <v>0.20461095100000001</v>
      </c>
      <c r="J32" s="82">
        <f t="shared" ref="J32:J50" si="12">_xlfn.IFNA(VLOOKUP(G32, $B$2:$E$200, 4, FALSE), "")</f>
        <v>207551987.54083154</v>
      </c>
      <c r="K32" s="78" t="s">
        <v>198</v>
      </c>
      <c r="L32" s="39">
        <f t="shared" si="8"/>
        <v>20.3</v>
      </c>
      <c r="M32" s="73">
        <f t="shared" si="9"/>
        <v>6.8421052600000004E-2</v>
      </c>
      <c r="N32" s="82">
        <f t="shared" ref="N32:N50" si="13">_xlfn.IFNA(VLOOKUP(K32, $B$2:$E$200, 4, FALSE), "")</f>
        <v>1274287516.1584463</v>
      </c>
      <c r="O32" s="78" t="s">
        <v>136</v>
      </c>
      <c r="P32" s="39">
        <f t="shared" si="10"/>
        <v>153</v>
      </c>
      <c r="Q32" s="73">
        <f t="shared" si="11"/>
        <v>0.1503759398</v>
      </c>
      <c r="R32" s="82">
        <f t="shared" ref="R32:R50" si="14">_xlfn.IFNA(VLOOKUP(O32, $B$2:$E$200, 4, FALSE), "")</f>
        <v>167536135.38194093</v>
      </c>
    </row>
    <row r="33" spans="1:18">
      <c r="A33" s="40" t="s">
        <v>173</v>
      </c>
      <c r="B33" s="11" t="s">
        <v>174</v>
      </c>
      <c r="C33" s="91">
        <v>226</v>
      </c>
      <c r="D33" s="88">
        <v>5.6074766400000003E-2</v>
      </c>
      <c r="E33" s="89">
        <v>56778119.856510393</v>
      </c>
      <c r="F33" s="35"/>
      <c r="G33" s="47" t="s">
        <v>132</v>
      </c>
      <c r="H33" s="39">
        <f t="shared" si="6"/>
        <v>162</v>
      </c>
      <c r="I33" s="73">
        <f t="shared" si="7"/>
        <v>0.1739130435</v>
      </c>
      <c r="J33" s="82">
        <f t="shared" si="12"/>
        <v>2529324504.0033536</v>
      </c>
      <c r="K33" s="78" t="s">
        <v>100</v>
      </c>
      <c r="L33" s="39">
        <f t="shared" si="8"/>
        <v>5.28</v>
      </c>
      <c r="M33" s="73">
        <f t="shared" si="9"/>
        <v>6.4516129000000005E-2</v>
      </c>
      <c r="N33" s="82">
        <f t="shared" si="13"/>
        <v>37047823136.829254</v>
      </c>
      <c r="O33" s="78" t="s">
        <v>202</v>
      </c>
      <c r="P33" s="39">
        <f t="shared" si="10"/>
        <v>137</v>
      </c>
      <c r="Q33" s="73">
        <f t="shared" si="11"/>
        <v>0.12295081970000001</v>
      </c>
      <c r="R33" s="82">
        <f t="shared" si="14"/>
        <v>192035119.55206928</v>
      </c>
    </row>
    <row r="34" spans="1:18">
      <c r="A34" s="40" t="s">
        <v>115</v>
      </c>
      <c r="B34" s="11" t="s">
        <v>116</v>
      </c>
      <c r="C34" s="91">
        <v>380</v>
      </c>
      <c r="D34" s="88">
        <v>5.5555555600000001E-2</v>
      </c>
      <c r="E34" s="89">
        <v>28936690.081136879</v>
      </c>
      <c r="F34" s="35"/>
      <c r="G34" s="47" t="s">
        <v>144</v>
      </c>
      <c r="H34" s="39">
        <f t="shared" si="6"/>
        <v>8715</v>
      </c>
      <c r="I34" s="73">
        <f t="shared" si="7"/>
        <v>0.1550695825</v>
      </c>
      <c r="J34" s="82">
        <f t="shared" si="12"/>
        <v>26140573.252910051</v>
      </c>
      <c r="K34" s="78" t="s">
        <v>72</v>
      </c>
      <c r="L34" s="39">
        <f t="shared" si="8"/>
        <v>26.4</v>
      </c>
      <c r="M34" s="73">
        <f t="shared" si="9"/>
        <v>5.1792828700000001E-2</v>
      </c>
      <c r="N34" s="82">
        <f t="shared" si="13"/>
        <v>2471954521.429039</v>
      </c>
      <c r="O34" s="78" t="s">
        <v>208</v>
      </c>
      <c r="P34" s="39">
        <f t="shared" si="10"/>
        <v>392</v>
      </c>
      <c r="Q34" s="73">
        <f t="shared" si="11"/>
        <v>8.5872576199999995E-2</v>
      </c>
      <c r="R34" s="82">
        <f t="shared" si="14"/>
        <v>170400367.80953759</v>
      </c>
    </row>
    <row r="35" spans="1:18">
      <c r="A35" s="40" t="s">
        <v>161</v>
      </c>
      <c r="B35" s="11" t="s">
        <v>162</v>
      </c>
      <c r="C35" s="91">
        <v>1360</v>
      </c>
      <c r="D35" s="88">
        <v>5.4263565899999998E-2</v>
      </c>
      <c r="E35" s="89">
        <v>14834350.14746918</v>
      </c>
      <c r="F35" s="35"/>
      <c r="G35" s="47" t="s">
        <v>76</v>
      </c>
      <c r="H35" s="44">
        <f t="shared" si="6"/>
        <v>38940</v>
      </c>
      <c r="I35" s="74">
        <f t="shared" si="7"/>
        <v>0.1524119562</v>
      </c>
      <c r="J35" s="86">
        <f t="shared" si="12"/>
        <v>1841436.88783763</v>
      </c>
      <c r="K35" s="79" t="s">
        <v>156</v>
      </c>
      <c r="L35" s="44">
        <f t="shared" si="8"/>
        <v>99.6</v>
      </c>
      <c r="M35" s="74">
        <f t="shared" si="9"/>
        <v>5.0632911400000001E-2</v>
      </c>
      <c r="N35" s="86">
        <f t="shared" si="13"/>
        <v>500163437.71701181</v>
      </c>
      <c r="O35" s="79" t="s">
        <v>120</v>
      </c>
      <c r="P35" s="44">
        <f t="shared" si="10"/>
        <v>160</v>
      </c>
      <c r="Q35" s="74">
        <f t="shared" si="11"/>
        <v>7.3825503400000006E-2</v>
      </c>
      <c r="R35" s="86">
        <f t="shared" si="14"/>
        <v>114546455.56316432</v>
      </c>
    </row>
    <row r="36" spans="1:18">
      <c r="A36" s="40" t="s">
        <v>183</v>
      </c>
      <c r="B36" s="11" t="s">
        <v>184</v>
      </c>
      <c r="C36" s="91">
        <v>1470</v>
      </c>
      <c r="D36" s="88">
        <v>5.3763440900000001E-2</v>
      </c>
      <c r="E36" s="89">
        <v>2149536.5945348698</v>
      </c>
      <c r="F36" s="35"/>
      <c r="G36" s="49" t="s">
        <v>136</v>
      </c>
      <c r="H36" s="39">
        <f t="shared" si="6"/>
        <v>153</v>
      </c>
      <c r="I36" s="73">
        <f t="shared" si="7"/>
        <v>0.1503759398</v>
      </c>
      <c r="J36" s="95">
        <f t="shared" si="12"/>
        <v>167536135.38194093</v>
      </c>
      <c r="K36" s="78" t="s">
        <v>278</v>
      </c>
      <c r="L36" s="39">
        <f t="shared" si="8"/>
        <v>88</v>
      </c>
      <c r="M36" s="73">
        <f t="shared" si="9"/>
        <v>4.1420118300000003E-2</v>
      </c>
      <c r="N36" s="95">
        <f t="shared" si="13"/>
        <v>59715563.268394671</v>
      </c>
      <c r="O36" s="78" t="s">
        <v>80</v>
      </c>
      <c r="P36" s="39">
        <f t="shared" si="10"/>
        <v>968</v>
      </c>
      <c r="Q36" s="73">
        <f t="shared" si="11"/>
        <v>7.3170731700000005E-2</v>
      </c>
      <c r="R36" s="95">
        <f t="shared" si="14"/>
        <v>12383273.625020061</v>
      </c>
    </row>
    <row r="37" spans="1:18">
      <c r="A37" s="40" t="s">
        <v>71</v>
      </c>
      <c r="B37" s="11" t="s">
        <v>72</v>
      </c>
      <c r="C37" s="91">
        <v>26.4</v>
      </c>
      <c r="D37" s="88">
        <v>5.1792828700000001E-2</v>
      </c>
      <c r="E37" s="89">
        <v>2471954521.429039</v>
      </c>
      <c r="F37" s="35"/>
      <c r="G37" s="47" t="s">
        <v>152</v>
      </c>
      <c r="H37" s="39">
        <f t="shared" si="6"/>
        <v>24.5</v>
      </c>
      <c r="I37" s="73">
        <f t="shared" si="7"/>
        <v>0.1395348837</v>
      </c>
      <c r="J37" s="82">
        <f t="shared" si="12"/>
        <v>4989911824.1321163</v>
      </c>
      <c r="K37" s="78" t="s">
        <v>126</v>
      </c>
      <c r="L37" s="39">
        <f t="shared" si="8"/>
        <v>33.4</v>
      </c>
      <c r="M37" s="73">
        <f t="shared" si="9"/>
        <v>4.0498442400000001E-2</v>
      </c>
      <c r="N37" s="82">
        <f t="shared" si="13"/>
        <v>965264387.328825</v>
      </c>
      <c r="O37" s="78" t="s">
        <v>57</v>
      </c>
      <c r="P37" s="39">
        <f t="shared" si="10"/>
        <v>248</v>
      </c>
      <c r="Q37" s="73">
        <f t="shared" si="11"/>
        <v>6.8965517200000007E-2</v>
      </c>
      <c r="R37" s="82">
        <f t="shared" si="14"/>
        <v>65499209.678239211</v>
      </c>
    </row>
    <row r="38" spans="1:18">
      <c r="A38" s="40" t="s">
        <v>155</v>
      </c>
      <c r="B38" s="11" t="s">
        <v>156</v>
      </c>
      <c r="C38" s="91">
        <v>99.6</v>
      </c>
      <c r="D38" s="88">
        <v>5.0632911400000001E-2</v>
      </c>
      <c r="E38" s="89">
        <v>500163437.71701181</v>
      </c>
      <c r="F38" s="35"/>
      <c r="G38" s="47" t="s">
        <v>69</v>
      </c>
      <c r="H38" s="39">
        <f t="shared" si="6"/>
        <v>6455</v>
      </c>
      <c r="I38" s="73">
        <f t="shared" si="7"/>
        <v>0.13844797180000001</v>
      </c>
      <c r="J38" s="82">
        <f t="shared" si="12"/>
        <v>5804041.1266298704</v>
      </c>
      <c r="K38" s="78" t="s">
        <v>212</v>
      </c>
      <c r="L38" s="39">
        <f t="shared" si="8"/>
        <v>94.9</v>
      </c>
      <c r="M38" s="73">
        <f t="shared" si="9"/>
        <v>3.2644178500000003E-2</v>
      </c>
      <c r="N38" s="82">
        <f t="shared" si="13"/>
        <v>524553647.36300302</v>
      </c>
      <c r="O38" s="78" t="s">
        <v>168</v>
      </c>
      <c r="P38" s="39">
        <f t="shared" si="10"/>
        <v>123</v>
      </c>
      <c r="Q38" s="73">
        <f t="shared" si="11"/>
        <v>6.0344827599999998E-2</v>
      </c>
      <c r="R38" s="82">
        <f t="shared" si="14"/>
        <v>187986844.39988583</v>
      </c>
    </row>
    <row r="39" spans="1:18">
      <c r="A39" s="40" t="s">
        <v>205</v>
      </c>
      <c r="B39" s="11" t="s">
        <v>206</v>
      </c>
      <c r="C39" s="91">
        <v>18750</v>
      </c>
      <c r="D39" s="88">
        <v>4.98320269E-2</v>
      </c>
      <c r="E39" s="89">
        <v>2362792.4061974199</v>
      </c>
      <c r="F39" s="35"/>
      <c r="G39" s="47" t="s">
        <v>106</v>
      </c>
      <c r="H39" s="39">
        <f t="shared" si="6"/>
        <v>1350</v>
      </c>
      <c r="I39" s="73">
        <f t="shared" si="7"/>
        <v>0.12970711300000001</v>
      </c>
      <c r="J39" s="82">
        <f t="shared" si="12"/>
        <v>6905630.8735046303</v>
      </c>
      <c r="K39" s="78" t="s">
        <v>218</v>
      </c>
      <c r="L39" s="39">
        <f t="shared" si="8"/>
        <v>20.2</v>
      </c>
      <c r="M39" s="73">
        <f t="shared" si="9"/>
        <v>3.0612244899999998E-2</v>
      </c>
      <c r="N39" s="82">
        <f t="shared" si="13"/>
        <v>1301840037.9091632</v>
      </c>
      <c r="O39" s="78" t="s">
        <v>174</v>
      </c>
      <c r="P39" s="39">
        <f t="shared" si="10"/>
        <v>226</v>
      </c>
      <c r="Q39" s="73">
        <f t="shared" si="11"/>
        <v>5.6074766400000003E-2</v>
      </c>
      <c r="R39" s="82">
        <f t="shared" si="14"/>
        <v>56778119.856510393</v>
      </c>
    </row>
    <row r="40" spans="1:18" ht="17.25" thickBot="1">
      <c r="A40" s="40" t="s">
        <v>193</v>
      </c>
      <c r="B40" s="11" t="s">
        <v>194</v>
      </c>
      <c r="C40" s="91">
        <v>9400</v>
      </c>
      <c r="D40" s="88">
        <v>4.9692909E-2</v>
      </c>
      <c r="E40" s="89">
        <v>8721616.5727932099</v>
      </c>
      <c r="F40" s="35"/>
      <c r="G40" s="53" t="s">
        <v>202</v>
      </c>
      <c r="H40" s="37">
        <f t="shared" si="6"/>
        <v>137</v>
      </c>
      <c r="I40" s="75">
        <f t="shared" si="7"/>
        <v>0.12295081970000001</v>
      </c>
      <c r="J40" s="83">
        <f t="shared" si="12"/>
        <v>192035119.55206928</v>
      </c>
      <c r="K40" s="80" t="s">
        <v>186</v>
      </c>
      <c r="L40" s="37">
        <f t="shared" si="8"/>
        <v>15.7</v>
      </c>
      <c r="M40" s="75">
        <f t="shared" si="9"/>
        <v>2.61437908E-2</v>
      </c>
      <c r="N40" s="83">
        <f t="shared" si="13"/>
        <v>1187596742.7882996</v>
      </c>
      <c r="O40" s="80" t="s">
        <v>116</v>
      </c>
      <c r="P40" s="37">
        <f t="shared" si="10"/>
        <v>380</v>
      </c>
      <c r="Q40" s="75">
        <f t="shared" si="11"/>
        <v>5.5555555600000001E-2</v>
      </c>
      <c r="R40" s="83">
        <f t="shared" si="14"/>
        <v>28936690.081136879</v>
      </c>
    </row>
    <row r="41" spans="1:18">
      <c r="A41" s="40" t="s">
        <v>137</v>
      </c>
      <c r="B41" s="11" t="s">
        <v>138</v>
      </c>
      <c r="C41" s="91">
        <v>30240</v>
      </c>
      <c r="D41" s="88">
        <v>4.6366782000000002E-2</v>
      </c>
      <c r="E41" s="89">
        <v>1726447.0025736601</v>
      </c>
      <c r="F41" s="35"/>
      <c r="G41" s="52" t="s">
        <v>84</v>
      </c>
      <c r="H41" s="38">
        <f t="shared" si="6"/>
        <v>2140</v>
      </c>
      <c r="I41" s="72">
        <f t="shared" si="7"/>
        <v>0.1204188482</v>
      </c>
      <c r="J41" s="81">
        <f t="shared" si="12"/>
        <v>122077121.15431345</v>
      </c>
      <c r="K41" s="77" t="s">
        <v>228</v>
      </c>
      <c r="L41" s="38">
        <f t="shared" si="8"/>
        <v>12.3</v>
      </c>
      <c r="M41" s="72">
        <f t="shared" si="9"/>
        <v>2.5000000000000001E-2</v>
      </c>
      <c r="N41" s="81">
        <f t="shared" si="13"/>
        <v>996001203.60580623</v>
      </c>
      <c r="O41" s="77" t="s">
        <v>88</v>
      </c>
      <c r="P41" s="38">
        <f t="shared" si="10"/>
        <v>332</v>
      </c>
      <c r="Q41" s="72">
        <f t="shared" si="11"/>
        <v>4.4025157199999998E-2</v>
      </c>
      <c r="R41" s="81">
        <f t="shared" si="14"/>
        <v>58813576.778368838</v>
      </c>
    </row>
    <row r="42" spans="1:18">
      <c r="A42" s="40" t="s">
        <v>97</v>
      </c>
      <c r="B42" s="11" t="s">
        <v>98</v>
      </c>
      <c r="C42" s="91">
        <v>4710</v>
      </c>
      <c r="D42" s="88">
        <v>4.4345898000000002E-2</v>
      </c>
      <c r="E42" s="89">
        <v>3022899.98617166</v>
      </c>
      <c r="F42" s="35"/>
      <c r="G42" s="47" t="s">
        <v>160</v>
      </c>
      <c r="H42" s="39">
        <f t="shared" si="6"/>
        <v>1685</v>
      </c>
      <c r="I42" s="73">
        <f t="shared" si="7"/>
        <v>0.10491803280000001</v>
      </c>
      <c r="J42" s="82">
        <f t="shared" si="12"/>
        <v>4742998.1879334999</v>
      </c>
      <c r="K42" s="78" t="s">
        <v>222</v>
      </c>
      <c r="L42" s="39">
        <f t="shared" si="8"/>
        <v>13.4</v>
      </c>
      <c r="M42" s="73">
        <f t="shared" si="9"/>
        <v>2.2900763399999999E-2</v>
      </c>
      <c r="N42" s="82">
        <f t="shared" si="13"/>
        <v>1762797231.1721716</v>
      </c>
      <c r="O42" s="78" t="s">
        <v>282</v>
      </c>
      <c r="P42" s="39">
        <f t="shared" si="10"/>
        <v>120</v>
      </c>
      <c r="Q42" s="73">
        <f t="shared" si="11"/>
        <v>4.3478260900000003E-2</v>
      </c>
      <c r="R42" s="82">
        <f t="shared" si="14"/>
        <v>229279787.20746908</v>
      </c>
    </row>
    <row r="43" spans="1:18">
      <c r="A43" s="40" t="s">
        <v>87</v>
      </c>
      <c r="B43" s="11" t="s">
        <v>88</v>
      </c>
      <c r="C43" s="91">
        <v>332</v>
      </c>
      <c r="D43" s="88">
        <v>4.4025157199999998E-2</v>
      </c>
      <c r="E43" s="89">
        <v>58813576.778368838</v>
      </c>
      <c r="F43" s="35"/>
      <c r="G43" s="47" t="s">
        <v>110</v>
      </c>
      <c r="H43" s="39">
        <f t="shared" si="6"/>
        <v>1545</v>
      </c>
      <c r="I43" s="73">
        <f t="shared" si="7"/>
        <v>9.9644128100000007E-2</v>
      </c>
      <c r="J43" s="82">
        <f t="shared" si="12"/>
        <v>18762158.280283269</v>
      </c>
      <c r="K43" s="78" t="s">
        <v>65</v>
      </c>
      <c r="L43" s="39">
        <f t="shared" si="8"/>
        <v>41.2</v>
      </c>
      <c r="M43" s="73">
        <f t="shared" si="9"/>
        <v>1.9801980199999999E-2</v>
      </c>
      <c r="N43" s="82">
        <f t="shared" si="13"/>
        <v>136856008.49143586</v>
      </c>
      <c r="O43" s="78" t="s">
        <v>54</v>
      </c>
      <c r="P43" s="39">
        <f t="shared" si="10"/>
        <v>324</v>
      </c>
      <c r="Q43" s="73">
        <f t="shared" si="11"/>
        <v>4.18006431E-2</v>
      </c>
      <c r="R43" s="82">
        <f t="shared" si="14"/>
        <v>25161317.37398874</v>
      </c>
    </row>
    <row r="44" spans="1:18">
      <c r="A44" s="40" t="s">
        <v>281</v>
      </c>
      <c r="B44" s="11" t="s">
        <v>282</v>
      </c>
      <c r="C44" s="91">
        <v>120</v>
      </c>
      <c r="D44" s="88">
        <v>4.3478260900000003E-2</v>
      </c>
      <c r="E44" s="89">
        <v>229279787.20746908</v>
      </c>
      <c r="F44" s="35"/>
      <c r="G44" s="47" t="s">
        <v>86</v>
      </c>
      <c r="H44" s="39">
        <f t="shared" si="6"/>
        <v>7655</v>
      </c>
      <c r="I44" s="73">
        <f t="shared" si="7"/>
        <v>9.5919828200000001E-2</v>
      </c>
      <c r="J44" s="82">
        <f t="shared" si="12"/>
        <v>37120576.700186022</v>
      </c>
      <c r="K44" s="78" t="s">
        <v>214</v>
      </c>
      <c r="L44" s="39">
        <f t="shared" si="8"/>
        <v>16.2</v>
      </c>
      <c r="M44" s="73">
        <f t="shared" si="9"/>
        <v>1.8867924500000001E-2</v>
      </c>
      <c r="N44" s="82">
        <f t="shared" si="13"/>
        <v>805417058.07381177</v>
      </c>
      <c r="O44" s="78" t="s">
        <v>112</v>
      </c>
      <c r="P44" s="39">
        <f t="shared" si="10"/>
        <v>185</v>
      </c>
      <c r="Q44" s="73">
        <f t="shared" si="11"/>
        <v>3.9325842700000002E-2</v>
      </c>
      <c r="R44" s="82">
        <f t="shared" si="14"/>
        <v>79893431.738866553</v>
      </c>
    </row>
    <row r="45" spans="1:18">
      <c r="A45" s="40" t="s">
        <v>179</v>
      </c>
      <c r="B45" s="11" t="s">
        <v>180</v>
      </c>
      <c r="C45" s="91">
        <v>3125</v>
      </c>
      <c r="D45" s="88">
        <v>4.3405676099999999E-2</v>
      </c>
      <c r="E45" s="89">
        <v>4315875.6673433799</v>
      </c>
      <c r="F45" s="35"/>
      <c r="G45" s="47" t="s">
        <v>166</v>
      </c>
      <c r="H45" s="44">
        <f t="shared" si="6"/>
        <v>1490</v>
      </c>
      <c r="I45" s="74">
        <f t="shared" si="7"/>
        <v>9.5588235300000005E-2</v>
      </c>
      <c r="J45" s="86">
        <f t="shared" si="12"/>
        <v>4990545.7287654597</v>
      </c>
      <c r="K45" s="79" t="s">
        <v>220</v>
      </c>
      <c r="L45" s="44">
        <f t="shared" si="8"/>
        <v>12.4</v>
      </c>
      <c r="M45" s="74">
        <f t="shared" si="9"/>
        <v>1.6393442599999999E-2</v>
      </c>
      <c r="N45" s="86">
        <f t="shared" si="13"/>
        <v>640006185.82226241</v>
      </c>
      <c r="O45" s="79" t="s">
        <v>262</v>
      </c>
      <c r="P45" s="44">
        <f t="shared" si="10"/>
        <v>803</v>
      </c>
      <c r="Q45" s="74">
        <f t="shared" si="11"/>
        <v>3.6129032300000002E-2</v>
      </c>
      <c r="R45" s="86">
        <f t="shared" si="14"/>
        <v>64237677.288205601</v>
      </c>
    </row>
    <row r="46" spans="1:18">
      <c r="A46" s="40" t="s">
        <v>91</v>
      </c>
      <c r="B46" s="11" t="s">
        <v>92</v>
      </c>
      <c r="C46" s="91">
        <v>1245</v>
      </c>
      <c r="D46" s="88">
        <v>4.1841004199999997E-2</v>
      </c>
      <c r="E46" s="89">
        <v>536309880.15943062</v>
      </c>
      <c r="F46" s="35"/>
      <c r="G46" s="49" t="s">
        <v>74</v>
      </c>
      <c r="H46" s="39">
        <f t="shared" si="6"/>
        <v>18690</v>
      </c>
      <c r="I46" s="73">
        <f t="shared" si="7"/>
        <v>9.2343658699999998E-2</v>
      </c>
      <c r="J46" s="95">
        <f t="shared" si="12"/>
        <v>433139.72213513998</v>
      </c>
      <c r="K46" s="78" t="s">
        <v>196</v>
      </c>
      <c r="L46" s="39">
        <f t="shared" si="8"/>
        <v>13.2</v>
      </c>
      <c r="M46" s="73">
        <f t="shared" si="9"/>
        <v>1.5384615399999999E-2</v>
      </c>
      <c r="N46" s="95">
        <f t="shared" si="13"/>
        <v>584100846.6407274</v>
      </c>
      <c r="O46" s="78" t="s">
        <v>51</v>
      </c>
      <c r="P46" s="39">
        <f t="shared" si="10"/>
        <v>547</v>
      </c>
      <c r="Q46" s="73">
        <f t="shared" si="11"/>
        <v>3.59848485E-2</v>
      </c>
      <c r="R46" s="95">
        <f t="shared" si="14"/>
        <v>97824451.965006694</v>
      </c>
    </row>
    <row r="47" spans="1:18">
      <c r="A47" s="40" t="s">
        <v>53</v>
      </c>
      <c r="B47" s="11" t="s">
        <v>54</v>
      </c>
      <c r="C47" s="91">
        <v>324</v>
      </c>
      <c r="D47" s="88">
        <v>4.18006431E-2</v>
      </c>
      <c r="E47" s="89">
        <v>25161317.37398874</v>
      </c>
      <c r="F47" s="35"/>
      <c r="G47" s="47" t="s">
        <v>208</v>
      </c>
      <c r="H47" s="39">
        <f t="shared" si="6"/>
        <v>392</v>
      </c>
      <c r="I47" s="73">
        <f t="shared" si="7"/>
        <v>8.5872576199999995E-2</v>
      </c>
      <c r="J47" s="82">
        <f t="shared" si="12"/>
        <v>170400367.80953759</v>
      </c>
      <c r="K47" s="78" t="s">
        <v>172</v>
      </c>
      <c r="L47" s="39">
        <f t="shared" si="8"/>
        <v>16.5</v>
      </c>
      <c r="M47" s="73">
        <f t="shared" si="9"/>
        <v>1.22699387E-2</v>
      </c>
      <c r="N47" s="82">
        <f t="shared" si="13"/>
        <v>406912270.44324499</v>
      </c>
      <c r="O47" s="78" t="s">
        <v>142</v>
      </c>
      <c r="P47" s="39">
        <f t="shared" si="10"/>
        <v>354</v>
      </c>
      <c r="Q47" s="73">
        <f t="shared" si="11"/>
        <v>3.20699708E-2</v>
      </c>
      <c r="R47" s="82">
        <f t="shared" si="14"/>
        <v>29294370.04948318</v>
      </c>
    </row>
    <row r="48" spans="1:18">
      <c r="A48" s="40" t="s">
        <v>277</v>
      </c>
      <c r="B48" s="11" t="s">
        <v>278</v>
      </c>
      <c r="C48" s="91">
        <v>88</v>
      </c>
      <c r="D48" s="88">
        <v>4.1420118300000003E-2</v>
      </c>
      <c r="E48" s="89">
        <v>59715563.268394671</v>
      </c>
      <c r="F48" s="35"/>
      <c r="G48" s="47" t="s">
        <v>63</v>
      </c>
      <c r="H48" s="39">
        <f t="shared" si="6"/>
        <v>75060</v>
      </c>
      <c r="I48" s="73">
        <f t="shared" si="7"/>
        <v>8.1712062299999999E-2</v>
      </c>
      <c r="J48" s="82">
        <f t="shared" si="12"/>
        <v>791218.98501395003</v>
      </c>
      <c r="K48" s="78" t="s">
        <v>268</v>
      </c>
      <c r="L48" s="39">
        <f t="shared" si="8"/>
        <v>63</v>
      </c>
      <c r="M48" s="73">
        <f t="shared" si="9"/>
        <v>1.12359551E-2</v>
      </c>
      <c r="N48" s="82">
        <f t="shared" si="13"/>
        <v>115986549.85145728</v>
      </c>
      <c r="O48" s="78" t="s">
        <v>250</v>
      </c>
      <c r="P48" s="39">
        <f t="shared" si="10"/>
        <v>131</v>
      </c>
      <c r="Q48" s="73">
        <f t="shared" si="11"/>
        <v>3.1496062999999998E-2</v>
      </c>
      <c r="R48" s="82">
        <f t="shared" si="14"/>
        <v>47603513.376437739</v>
      </c>
    </row>
    <row r="49" spans="1:18">
      <c r="A49" s="40" t="s">
        <v>125</v>
      </c>
      <c r="B49" s="11" t="s">
        <v>126</v>
      </c>
      <c r="C49" s="91">
        <v>33.4</v>
      </c>
      <c r="D49" s="88">
        <v>4.0498442400000001E-2</v>
      </c>
      <c r="E49" s="89">
        <v>965264387.328825</v>
      </c>
      <c r="F49" s="35"/>
      <c r="G49" s="47" t="s">
        <v>120</v>
      </c>
      <c r="H49" s="39">
        <f t="shared" si="6"/>
        <v>160</v>
      </c>
      <c r="I49" s="73">
        <f t="shared" si="7"/>
        <v>7.3825503400000006E-2</v>
      </c>
      <c r="J49" s="82">
        <f t="shared" si="12"/>
        <v>114546455.56316432</v>
      </c>
      <c r="K49" s="78" t="s">
        <v>260</v>
      </c>
      <c r="L49" s="39">
        <f t="shared" si="8"/>
        <v>97.6</v>
      </c>
      <c r="M49" s="73">
        <f t="shared" si="9"/>
        <v>1.0351966900000001E-2</v>
      </c>
      <c r="N49" s="82">
        <f t="shared" si="13"/>
        <v>195926014.28185952</v>
      </c>
      <c r="O49" s="78" t="s">
        <v>148</v>
      </c>
      <c r="P49" s="39">
        <f t="shared" si="10"/>
        <v>135</v>
      </c>
      <c r="Q49" s="73">
        <f t="shared" si="11"/>
        <v>3.0534351099999999E-2</v>
      </c>
      <c r="R49" s="82">
        <f t="shared" si="14"/>
        <v>35220675.495771997</v>
      </c>
    </row>
    <row r="50" spans="1:18" ht="17.25" thickBot="1">
      <c r="A50" s="40" t="s">
        <v>111</v>
      </c>
      <c r="B50" s="11" t="s">
        <v>112</v>
      </c>
      <c r="C50" s="91">
        <v>185</v>
      </c>
      <c r="D50" s="88">
        <v>3.9325842700000002E-2</v>
      </c>
      <c r="E50" s="89">
        <v>79893431.738866553</v>
      </c>
      <c r="F50" s="35"/>
      <c r="G50" s="53" t="s">
        <v>80</v>
      </c>
      <c r="H50" s="37">
        <f t="shared" si="6"/>
        <v>968</v>
      </c>
      <c r="I50" s="75">
        <f t="shared" si="7"/>
        <v>7.3170731700000005E-2</v>
      </c>
      <c r="J50" s="83">
        <f t="shared" si="12"/>
        <v>12383273.625020061</v>
      </c>
      <c r="K50" s="80" t="s">
        <v>154</v>
      </c>
      <c r="L50" s="37">
        <f t="shared" si="8"/>
        <v>12.4</v>
      </c>
      <c r="M50" s="75">
        <f t="shared" si="9"/>
        <v>8.1300812999999996E-3</v>
      </c>
      <c r="N50" s="83">
        <f t="shared" si="13"/>
        <v>1397632273.2633202</v>
      </c>
      <c r="O50" s="80" t="s">
        <v>128</v>
      </c>
      <c r="P50" s="37">
        <f t="shared" si="10"/>
        <v>409</v>
      </c>
      <c r="Q50" s="75">
        <f t="shared" si="11"/>
        <v>3.0226700299999999E-2</v>
      </c>
      <c r="R50" s="83">
        <f t="shared" si="14"/>
        <v>8086280.1225044597</v>
      </c>
    </row>
    <row r="51" spans="1:18">
      <c r="A51" s="40" t="s">
        <v>261</v>
      </c>
      <c r="B51" s="11" t="s">
        <v>262</v>
      </c>
      <c r="C51" s="91">
        <v>803</v>
      </c>
      <c r="D51" s="88">
        <v>3.6129032300000002E-2</v>
      </c>
      <c r="E51" s="89">
        <v>64237677.288205601</v>
      </c>
      <c r="F51" s="35"/>
    </row>
    <row r="52" spans="1:18" ht="17.25" thickBot="1">
      <c r="A52" s="40" t="s">
        <v>50</v>
      </c>
      <c r="B52" s="11" t="s">
        <v>51</v>
      </c>
      <c r="C52" s="91">
        <v>547</v>
      </c>
      <c r="D52" s="88">
        <v>3.59848485E-2</v>
      </c>
      <c r="E52" s="89">
        <v>97824451.965006694</v>
      </c>
      <c r="F52" s="35"/>
    </row>
    <row r="53" spans="1:18" ht="17.25" thickBot="1">
      <c r="A53" s="40" t="s">
        <v>187</v>
      </c>
      <c r="B53" s="11" t="s">
        <v>188</v>
      </c>
      <c r="C53" s="91">
        <v>14810</v>
      </c>
      <c r="D53" s="88">
        <v>3.5664335700000001E-2</v>
      </c>
      <c r="E53" s="89">
        <v>5315314.8116822597</v>
      </c>
      <c r="F53" s="35"/>
      <c r="G53" s="351" t="s">
        <v>285</v>
      </c>
      <c r="H53" s="352"/>
      <c r="I53" s="352"/>
      <c r="J53" s="353"/>
      <c r="K53" s="351" t="s">
        <v>288</v>
      </c>
      <c r="L53" s="352"/>
      <c r="M53" s="352"/>
      <c r="N53" s="353"/>
      <c r="O53" s="351" t="s">
        <v>289</v>
      </c>
      <c r="P53" s="352"/>
      <c r="Q53" s="352"/>
      <c r="R53" s="353"/>
    </row>
    <row r="54" spans="1:18" ht="17.25" thickBot="1">
      <c r="A54" s="40" t="s">
        <v>211</v>
      </c>
      <c r="B54" s="11" t="s">
        <v>212</v>
      </c>
      <c r="C54" s="91">
        <v>94.9</v>
      </c>
      <c r="D54" s="88">
        <v>3.2644178500000003E-2</v>
      </c>
      <c r="E54" s="89">
        <v>524553647.36300302</v>
      </c>
      <c r="F54" s="35"/>
      <c r="G54" s="394" t="s">
        <v>55</v>
      </c>
      <c r="H54" s="413">
        <f ca="1">NOW()</f>
        <v>44342.887870023151</v>
      </c>
      <c r="I54" s="414"/>
      <c r="J54" s="415"/>
      <c r="K54" s="412" t="s">
        <v>55</v>
      </c>
      <c r="L54" s="413">
        <f ca="1">NOW()</f>
        <v>44342.887870023151</v>
      </c>
      <c r="M54" s="414"/>
      <c r="N54" s="415"/>
      <c r="O54" s="412" t="s">
        <v>55</v>
      </c>
      <c r="P54" s="413">
        <f ca="1">NOW()</f>
        <v>44342.887870023151</v>
      </c>
      <c r="Q54" s="414"/>
      <c r="R54" s="415"/>
    </row>
    <row r="55" spans="1:18" ht="17.25" thickBot="1">
      <c r="A55" s="40" t="s">
        <v>141</v>
      </c>
      <c r="B55" s="11" t="s">
        <v>142</v>
      </c>
      <c r="C55" s="91">
        <v>354</v>
      </c>
      <c r="D55" s="88">
        <v>3.20699708E-2</v>
      </c>
      <c r="E55" s="89">
        <v>29294370.04948318</v>
      </c>
      <c r="F55" s="35"/>
      <c r="G55" s="405"/>
      <c r="H55" s="51" t="s">
        <v>58</v>
      </c>
      <c r="I55" s="69" t="s">
        <v>59</v>
      </c>
      <c r="J55" s="65" t="s">
        <v>294</v>
      </c>
      <c r="K55" s="374"/>
      <c r="L55" s="51" t="s">
        <v>58</v>
      </c>
      <c r="M55" s="69" t="s">
        <v>59</v>
      </c>
      <c r="N55" s="65" t="s">
        <v>294</v>
      </c>
      <c r="O55" s="374"/>
      <c r="P55" s="51" t="s">
        <v>58</v>
      </c>
      <c r="Q55" s="69" t="s">
        <v>59</v>
      </c>
      <c r="R55" s="65" t="s">
        <v>294</v>
      </c>
    </row>
    <row r="56" spans="1:18">
      <c r="A56" s="40" t="s">
        <v>249</v>
      </c>
      <c r="B56" s="11" t="s">
        <v>250</v>
      </c>
      <c r="C56" s="91">
        <v>131</v>
      </c>
      <c r="D56" s="88">
        <v>3.1496062999999998E-2</v>
      </c>
      <c r="E56" s="89">
        <v>47603513.376437739</v>
      </c>
      <c r="F56" s="35"/>
      <c r="G56" s="55" t="s">
        <v>124</v>
      </c>
      <c r="H56" s="38">
        <f t="shared" ref="H56:H75" si="15">_xlfn.IFNA(VLOOKUP(G56, $B$2:$D$200, 2, FALSE), "")</f>
        <v>4820</v>
      </c>
      <c r="I56" s="72">
        <f t="shared" ref="I56:I65" si="16">_xlfn.IFNA(VLOOKUP(G56, $B$2:$D$200, 3, FALSE), "")</f>
        <v>5.2137642999999997E-3</v>
      </c>
      <c r="J56" s="81">
        <f>_xlfn.IFNA(VLOOKUP(G56, $B$2:$E$200, 4, FALSE), "")</f>
        <v>3060399.6750067798</v>
      </c>
      <c r="K56" s="77" t="s">
        <v>156</v>
      </c>
      <c r="L56" s="38">
        <f t="shared" ref="L56:L75" si="17">_xlfn.IFNA(VLOOKUP(K56, $B$2:$D$200, 2, FALSE), "")</f>
        <v>99.6</v>
      </c>
      <c r="M56" s="72">
        <f t="shared" ref="M56:M75" si="18">_xlfn.IFNA(VLOOKUP(K56, $B$2:$D$200, 3, FALSE), "")</f>
        <v>5.0632911400000001E-2</v>
      </c>
      <c r="N56" s="81">
        <f>_xlfn.IFNA(VLOOKUP(K56, $B$2:$E$200, 4, FALSE), "")</f>
        <v>500163437.71701181</v>
      </c>
      <c r="O56" s="77" t="s">
        <v>200</v>
      </c>
      <c r="P56" s="38">
        <f t="shared" ref="P56:P75" si="19">_xlfn.IFNA(VLOOKUP(O56, $B$2:$D$200, 2, FALSE), "")</f>
        <v>248</v>
      </c>
      <c r="Q56" s="72">
        <f t="shared" ref="Q56:Q75" si="20">_xlfn.IFNA(VLOOKUP(O56, $B$2:$D$200, 3, FALSE), "")</f>
        <v>2.4793388400000001E-2</v>
      </c>
      <c r="R56" s="81">
        <f>_xlfn.IFNA(VLOOKUP(O56, $B$2:$E$200, 4, FALSE), "")</f>
        <v>24184237.843779631</v>
      </c>
    </row>
    <row r="57" spans="1:18">
      <c r="A57" s="40" t="s">
        <v>95</v>
      </c>
      <c r="B57" s="11" t="s">
        <v>96</v>
      </c>
      <c r="C57" s="91">
        <v>3418000</v>
      </c>
      <c r="D57" s="88">
        <v>3.07599517E-2</v>
      </c>
      <c r="E57" s="89">
        <v>173146.45240313001</v>
      </c>
      <c r="F57" s="35"/>
      <c r="G57" s="56" t="s">
        <v>236</v>
      </c>
      <c r="H57" s="39">
        <f t="shared" si="15"/>
        <v>57.9</v>
      </c>
      <c r="I57" s="73">
        <f t="shared" si="16"/>
        <v>5.2083333000000004E-3</v>
      </c>
      <c r="J57" s="82">
        <f t="shared" ref="J57:J75" si="21">_xlfn.IFNA(VLOOKUP(G57, $B$2:$E$200, 4, FALSE), "")</f>
        <v>161280238.34312579</v>
      </c>
      <c r="K57" s="78" t="s">
        <v>278</v>
      </c>
      <c r="L57" s="39">
        <f t="shared" si="17"/>
        <v>88</v>
      </c>
      <c r="M57" s="73">
        <f t="shared" si="18"/>
        <v>4.1420118300000003E-2</v>
      </c>
      <c r="N57" s="82">
        <f t="shared" ref="N57:N75" si="22">_xlfn.IFNA(VLOOKUP(K57, $B$2:$E$200, 4, FALSE), "")</f>
        <v>59715563.268394671</v>
      </c>
      <c r="O57" s="78" t="s">
        <v>134</v>
      </c>
      <c r="P57" s="39">
        <f t="shared" si="19"/>
        <v>102</v>
      </c>
      <c r="Q57" s="73">
        <f t="shared" si="20"/>
        <v>2.2044088199999999E-2</v>
      </c>
      <c r="R57" s="82">
        <f t="shared" ref="R57:R75" si="23">_xlfn.IFNA(VLOOKUP(O57, $B$2:$E$200, 4, FALSE), "")</f>
        <v>126492964.02439328</v>
      </c>
    </row>
    <row r="58" spans="1:18">
      <c r="A58" s="40" t="s">
        <v>217</v>
      </c>
      <c r="B58" s="11" t="s">
        <v>218</v>
      </c>
      <c r="C58" s="91">
        <v>20.2</v>
      </c>
      <c r="D58" s="88">
        <v>3.0612244899999998E-2</v>
      </c>
      <c r="E58" s="89">
        <v>1301840037.9091632</v>
      </c>
      <c r="F58" s="35"/>
      <c r="G58" s="56" t="s">
        <v>296</v>
      </c>
      <c r="H58" s="39">
        <f t="shared" si="15"/>
        <v>428</v>
      </c>
      <c r="I58" s="73">
        <f t="shared" si="16"/>
        <v>4.6948357000000003E-3</v>
      </c>
      <c r="J58" s="82">
        <f t="shared" si="21"/>
        <v>809883006.83598864</v>
      </c>
      <c r="K58" s="78" t="s">
        <v>126</v>
      </c>
      <c r="L58" s="39">
        <f t="shared" si="17"/>
        <v>33.4</v>
      </c>
      <c r="M58" s="73">
        <f t="shared" si="18"/>
        <v>4.0498442400000001E-2</v>
      </c>
      <c r="N58" s="82">
        <f t="shared" si="22"/>
        <v>965264387.328825</v>
      </c>
      <c r="O58" s="78" t="s">
        <v>284</v>
      </c>
      <c r="P58" s="39">
        <f t="shared" si="19"/>
        <v>283</v>
      </c>
      <c r="Q58" s="73">
        <f t="shared" si="20"/>
        <v>2.1660649800000001E-2</v>
      </c>
      <c r="R58" s="82">
        <f t="shared" si="23"/>
        <v>27869331.58968883</v>
      </c>
    </row>
    <row r="59" spans="1:18">
      <c r="A59" s="40" t="s">
        <v>147</v>
      </c>
      <c r="B59" s="11" t="s">
        <v>148</v>
      </c>
      <c r="C59" s="91">
        <v>135</v>
      </c>
      <c r="D59" s="88">
        <v>3.0534351099999999E-2</v>
      </c>
      <c r="E59" s="89">
        <v>35220675.495771997</v>
      </c>
      <c r="F59" s="35"/>
      <c r="G59" s="56" t="s">
        <v>266</v>
      </c>
      <c r="H59" s="39">
        <f t="shared" si="15"/>
        <v>67.7</v>
      </c>
      <c r="I59" s="73">
        <f t="shared" si="16"/>
        <v>4.4510386000000002E-3</v>
      </c>
      <c r="J59" s="82">
        <f t="shared" si="21"/>
        <v>98923972.205405176</v>
      </c>
      <c r="K59" s="78" t="s">
        <v>212</v>
      </c>
      <c r="L59" s="39">
        <f t="shared" si="17"/>
        <v>94.9</v>
      </c>
      <c r="M59" s="73">
        <f t="shared" si="18"/>
        <v>3.2644178500000003E-2</v>
      </c>
      <c r="N59" s="82">
        <f t="shared" si="22"/>
        <v>524553647.36300302</v>
      </c>
      <c r="O59" s="78" t="s">
        <v>230</v>
      </c>
      <c r="P59" s="39">
        <f t="shared" si="19"/>
        <v>124</v>
      </c>
      <c r="Q59" s="73">
        <f t="shared" si="20"/>
        <v>1.6393442599999999E-2</v>
      </c>
      <c r="R59" s="82">
        <f t="shared" si="23"/>
        <v>56457956.838862993</v>
      </c>
    </row>
    <row r="60" spans="1:18">
      <c r="A60" s="40" t="s">
        <v>127</v>
      </c>
      <c r="B60" s="11" t="s">
        <v>128</v>
      </c>
      <c r="C60" s="91">
        <v>409</v>
      </c>
      <c r="D60" s="88">
        <v>3.0226700299999999E-2</v>
      </c>
      <c r="E60" s="89">
        <v>8086280.1225044597</v>
      </c>
      <c r="F60" s="35"/>
      <c r="G60" s="56" t="s">
        <v>108</v>
      </c>
      <c r="H60" s="39">
        <f t="shared" si="15"/>
        <v>35510</v>
      </c>
      <c r="I60" s="73">
        <f t="shared" si="16"/>
        <v>4.2420814000000001E-3</v>
      </c>
      <c r="J60" s="86">
        <f t="shared" si="21"/>
        <v>374021.01371446002</v>
      </c>
      <c r="K60" s="79" t="s">
        <v>218</v>
      </c>
      <c r="L60" s="44">
        <f t="shared" si="17"/>
        <v>20.2</v>
      </c>
      <c r="M60" s="74">
        <f t="shared" si="18"/>
        <v>3.0612244899999998E-2</v>
      </c>
      <c r="N60" s="86">
        <f t="shared" si="22"/>
        <v>1301840037.9091632</v>
      </c>
      <c r="O60" s="79" t="s">
        <v>170</v>
      </c>
      <c r="P60" s="44">
        <f t="shared" si="19"/>
        <v>317</v>
      </c>
      <c r="Q60" s="74">
        <f t="shared" si="20"/>
        <v>1.6025641E-2</v>
      </c>
      <c r="R60" s="86">
        <f t="shared" si="23"/>
        <v>13763252.20810321</v>
      </c>
    </row>
    <row r="61" spans="1:18">
      <c r="A61" s="40" t="s">
        <v>77</v>
      </c>
      <c r="B61" s="11" t="s">
        <v>78</v>
      </c>
      <c r="C61" s="91">
        <v>922700</v>
      </c>
      <c r="D61" s="88">
        <v>2.9224763000000001E-2</v>
      </c>
      <c r="E61" s="89">
        <v>110058.74767878</v>
      </c>
      <c r="F61" s="35"/>
      <c r="G61" s="60" t="s">
        <v>192</v>
      </c>
      <c r="H61" s="45">
        <f t="shared" si="15"/>
        <v>1290</v>
      </c>
      <c r="I61" s="76">
        <f t="shared" si="16"/>
        <v>3.8910505999999998E-3</v>
      </c>
      <c r="J61" s="95">
        <f t="shared" si="21"/>
        <v>74477692.787473693</v>
      </c>
      <c r="K61" s="78" t="s">
        <v>186</v>
      </c>
      <c r="L61" s="39">
        <f t="shared" si="17"/>
        <v>15.7</v>
      </c>
      <c r="M61" s="73">
        <f t="shared" si="18"/>
        <v>2.61437908E-2</v>
      </c>
      <c r="N61" s="95">
        <f t="shared" si="22"/>
        <v>1187596742.7882996</v>
      </c>
      <c r="O61" s="78" t="s">
        <v>216</v>
      </c>
      <c r="P61" s="39">
        <f t="shared" si="19"/>
        <v>300</v>
      </c>
      <c r="Q61" s="73">
        <f t="shared" si="20"/>
        <v>1.3513513499999999E-2</v>
      </c>
      <c r="R61" s="95">
        <f t="shared" si="23"/>
        <v>11331769.105507329</v>
      </c>
    </row>
    <row r="62" spans="1:18">
      <c r="A62" s="40" t="s">
        <v>93</v>
      </c>
      <c r="B62" s="11" t="s">
        <v>94</v>
      </c>
      <c r="C62" s="91">
        <v>79340</v>
      </c>
      <c r="D62" s="88">
        <v>2.7720207300000001E-2</v>
      </c>
      <c r="E62" s="89">
        <v>290475.49115383998</v>
      </c>
      <c r="F62" s="35"/>
      <c r="G62" s="56" t="s">
        <v>270</v>
      </c>
      <c r="H62" s="39">
        <f t="shared" si="15"/>
        <v>396</v>
      </c>
      <c r="I62" s="73">
        <f t="shared" si="16"/>
        <v>2.5316456000000001E-3</v>
      </c>
      <c r="J62" s="82">
        <f t="shared" si="21"/>
        <v>4916294.3225442301</v>
      </c>
      <c r="K62" s="78" t="s">
        <v>228</v>
      </c>
      <c r="L62" s="39">
        <f t="shared" si="17"/>
        <v>12.3</v>
      </c>
      <c r="M62" s="73">
        <f t="shared" si="18"/>
        <v>2.5000000000000001E-2</v>
      </c>
      <c r="N62" s="82">
        <f t="shared" si="22"/>
        <v>996001203.60580623</v>
      </c>
      <c r="O62" s="78" t="s">
        <v>256</v>
      </c>
      <c r="P62" s="39">
        <f t="shared" si="19"/>
        <v>182</v>
      </c>
      <c r="Q62" s="73">
        <f t="shared" si="20"/>
        <v>1.11111111E-2</v>
      </c>
      <c r="R62" s="82">
        <f t="shared" si="23"/>
        <v>15964070.804226451</v>
      </c>
    </row>
    <row r="63" spans="1:18">
      <c r="A63" s="40" t="s">
        <v>243</v>
      </c>
      <c r="B63" s="11" t="s">
        <v>244</v>
      </c>
      <c r="C63" s="91">
        <v>2135</v>
      </c>
      <c r="D63" s="88">
        <v>2.6442307700000001E-2</v>
      </c>
      <c r="E63" s="89">
        <v>6479596.6082498496</v>
      </c>
      <c r="F63" s="35"/>
      <c r="G63" s="56" t="s">
        <v>254</v>
      </c>
      <c r="H63" s="39">
        <f t="shared" si="15"/>
        <v>59.8</v>
      </c>
      <c r="I63" s="73">
        <f t="shared" si="16"/>
        <v>1.6750419E-3</v>
      </c>
      <c r="J63" s="82">
        <f t="shared" si="21"/>
        <v>74938633.661030933</v>
      </c>
      <c r="K63" s="78" t="s">
        <v>222</v>
      </c>
      <c r="L63" s="39">
        <f t="shared" si="17"/>
        <v>13.4</v>
      </c>
      <c r="M63" s="73">
        <f t="shared" si="18"/>
        <v>2.2900763399999999E-2</v>
      </c>
      <c r="N63" s="82">
        <f t="shared" si="22"/>
        <v>1762797231.1721716</v>
      </c>
      <c r="O63" s="78" t="s">
        <v>264</v>
      </c>
      <c r="P63" s="39">
        <f t="shared" si="19"/>
        <v>106</v>
      </c>
      <c r="Q63" s="73">
        <f t="shared" si="20"/>
        <v>9.5238094999999991E-3</v>
      </c>
      <c r="R63" s="82">
        <f t="shared" si="23"/>
        <v>41848024.288835272</v>
      </c>
    </row>
    <row r="64" spans="1:18">
      <c r="A64" s="40" t="s">
        <v>185</v>
      </c>
      <c r="B64" s="11" t="s">
        <v>186</v>
      </c>
      <c r="C64" s="91">
        <v>15.7</v>
      </c>
      <c r="D64" s="88">
        <v>2.61437908E-2</v>
      </c>
      <c r="E64" s="89">
        <v>1187596742.7882996</v>
      </c>
      <c r="F64" s="35"/>
      <c r="G64" s="56" t="s">
        <v>232</v>
      </c>
      <c r="H64" s="39">
        <f t="shared" si="15"/>
        <v>132</v>
      </c>
      <c r="I64" s="73">
        <f t="shared" si="16"/>
        <v>0</v>
      </c>
      <c r="J64" s="82">
        <f t="shared" si="21"/>
        <v>157179991.29254851</v>
      </c>
      <c r="K64" s="78" t="s">
        <v>65</v>
      </c>
      <c r="L64" s="39">
        <f t="shared" si="17"/>
        <v>41.2</v>
      </c>
      <c r="M64" s="73">
        <f t="shared" si="18"/>
        <v>1.9801980199999999E-2</v>
      </c>
      <c r="N64" s="82">
        <f t="shared" si="22"/>
        <v>136856008.49143586</v>
      </c>
      <c r="O64" s="78" t="s">
        <v>182</v>
      </c>
      <c r="P64" s="39">
        <f t="shared" si="19"/>
        <v>322</v>
      </c>
      <c r="Q64" s="73">
        <f t="shared" si="20"/>
        <v>9.4043887000000003E-3</v>
      </c>
      <c r="R64" s="82">
        <f t="shared" si="23"/>
        <v>11189149.3485396</v>
      </c>
    </row>
    <row r="65" spans="1:18" ht="17.25" thickBot="1">
      <c r="A65" s="40" t="s">
        <v>227</v>
      </c>
      <c r="B65" s="11" t="s">
        <v>228</v>
      </c>
      <c r="C65" s="91">
        <v>12.3</v>
      </c>
      <c r="D65" s="88">
        <v>2.5000000000000001E-2</v>
      </c>
      <c r="E65" s="89">
        <v>996001203.60580623</v>
      </c>
      <c r="F65" s="35"/>
      <c r="G65" s="57" t="s">
        <v>238</v>
      </c>
      <c r="H65" s="37">
        <f t="shared" si="15"/>
        <v>214</v>
      </c>
      <c r="I65" s="75">
        <f t="shared" si="16"/>
        <v>0</v>
      </c>
      <c r="J65" s="83">
        <f t="shared" si="21"/>
        <v>63462251.5203159</v>
      </c>
      <c r="K65" s="80" t="s">
        <v>214</v>
      </c>
      <c r="L65" s="37">
        <f t="shared" si="17"/>
        <v>16.2</v>
      </c>
      <c r="M65" s="75">
        <f t="shared" si="18"/>
        <v>1.8867924500000001E-2</v>
      </c>
      <c r="N65" s="83">
        <f t="shared" si="22"/>
        <v>805417058.07381177</v>
      </c>
      <c r="O65" s="80" t="s">
        <v>240</v>
      </c>
      <c r="P65" s="37">
        <f t="shared" si="19"/>
        <v>149</v>
      </c>
      <c r="Q65" s="75">
        <f t="shared" si="20"/>
        <v>6.7567568000000003E-3</v>
      </c>
      <c r="R65" s="83">
        <f t="shared" si="23"/>
        <v>68621987.218369514</v>
      </c>
    </row>
    <row r="66" spans="1:18">
      <c r="A66" s="40" t="s">
        <v>199</v>
      </c>
      <c r="B66" s="11" t="s">
        <v>200</v>
      </c>
      <c r="C66" s="91">
        <v>248</v>
      </c>
      <c r="D66" s="88">
        <v>2.4793388400000001E-2</v>
      </c>
      <c r="E66" s="89">
        <v>24184237.843779631</v>
      </c>
      <c r="F66" s="35"/>
      <c r="G66" s="56" t="s">
        <v>102</v>
      </c>
      <c r="H66" s="38">
        <f t="shared" si="15"/>
        <v>96020</v>
      </c>
      <c r="I66" s="72">
        <f t="shared" ref="I66:I75" si="24">_xlfn.IFNA(VLOOKUP(G66, $B$2:$D$200, 3, FALSE), "")</f>
        <v>-3.7352148E-3</v>
      </c>
      <c r="J66" s="81">
        <f t="shared" si="21"/>
        <v>10664843.73303381</v>
      </c>
      <c r="K66" s="77" t="s">
        <v>220</v>
      </c>
      <c r="L66" s="38">
        <f t="shared" si="17"/>
        <v>12.4</v>
      </c>
      <c r="M66" s="72">
        <f t="shared" si="18"/>
        <v>1.6393442599999999E-2</v>
      </c>
      <c r="N66" s="81">
        <f t="shared" si="22"/>
        <v>640006185.82226241</v>
      </c>
      <c r="O66" s="77" t="s">
        <v>296</v>
      </c>
      <c r="P66" s="38">
        <f t="shared" si="19"/>
        <v>428</v>
      </c>
      <c r="Q66" s="72">
        <f t="shared" si="20"/>
        <v>4.6948357000000003E-3</v>
      </c>
      <c r="R66" s="81">
        <f t="shared" si="23"/>
        <v>809883006.83598864</v>
      </c>
    </row>
    <row r="67" spans="1:18">
      <c r="A67" s="40" t="s">
        <v>221</v>
      </c>
      <c r="B67" s="11" t="s">
        <v>222</v>
      </c>
      <c r="C67" s="91">
        <v>13.4</v>
      </c>
      <c r="D67" s="88">
        <v>2.2900763399999999E-2</v>
      </c>
      <c r="E67" s="89">
        <v>1762797231.1721716</v>
      </c>
      <c r="F67" s="35"/>
      <c r="G67" s="56" t="s">
        <v>226</v>
      </c>
      <c r="H67" s="39">
        <f t="shared" si="15"/>
        <v>348</v>
      </c>
      <c r="I67" s="73">
        <f t="shared" si="24"/>
        <v>-5.7142857000000002E-3</v>
      </c>
      <c r="J67" s="82">
        <f t="shared" si="21"/>
        <v>24279949.147318698</v>
      </c>
      <c r="K67" s="78" t="s">
        <v>196</v>
      </c>
      <c r="L67" s="39">
        <f t="shared" si="17"/>
        <v>13.2</v>
      </c>
      <c r="M67" s="73">
        <f t="shared" si="18"/>
        <v>1.5384615399999999E-2</v>
      </c>
      <c r="N67" s="82">
        <f t="shared" si="22"/>
        <v>584100846.6407274</v>
      </c>
      <c r="O67" s="78" t="s">
        <v>270</v>
      </c>
      <c r="P67" s="39">
        <f t="shared" si="19"/>
        <v>396</v>
      </c>
      <c r="Q67" s="73">
        <f t="shared" si="20"/>
        <v>2.5316456000000001E-3</v>
      </c>
      <c r="R67" s="82">
        <f t="shared" si="23"/>
        <v>4916294.3225442301</v>
      </c>
    </row>
    <row r="68" spans="1:18">
      <c r="A68" s="40" t="s">
        <v>157</v>
      </c>
      <c r="B68" s="11" t="s">
        <v>158</v>
      </c>
      <c r="C68" s="91">
        <v>5175</v>
      </c>
      <c r="D68" s="88">
        <v>2.2727272699999999E-2</v>
      </c>
      <c r="E68" s="89">
        <v>1338955.95448766</v>
      </c>
      <c r="F68" s="35"/>
      <c r="G68" s="56" t="s">
        <v>252</v>
      </c>
      <c r="H68" s="39">
        <f t="shared" si="15"/>
        <v>333</v>
      </c>
      <c r="I68" s="73">
        <f t="shared" si="24"/>
        <v>-8.9285713999999999E-3</v>
      </c>
      <c r="J68" s="82">
        <f t="shared" si="21"/>
        <v>34820782.868349977</v>
      </c>
      <c r="K68" s="78" t="s">
        <v>172</v>
      </c>
      <c r="L68" s="39">
        <f t="shared" si="17"/>
        <v>16.5</v>
      </c>
      <c r="M68" s="73">
        <f t="shared" si="18"/>
        <v>1.22699387E-2</v>
      </c>
      <c r="N68" s="82">
        <f t="shared" si="22"/>
        <v>406912270.44324499</v>
      </c>
      <c r="O68" s="78" t="s">
        <v>232</v>
      </c>
      <c r="P68" s="39">
        <f t="shared" si="19"/>
        <v>132</v>
      </c>
      <c r="Q68" s="73">
        <f t="shared" si="20"/>
        <v>0</v>
      </c>
      <c r="R68" s="82">
        <f t="shared" si="23"/>
        <v>157179991.29254851</v>
      </c>
    </row>
    <row r="69" spans="1:18">
      <c r="A69" s="40" t="s">
        <v>133</v>
      </c>
      <c r="B69" s="11" t="s">
        <v>134</v>
      </c>
      <c r="C69" s="91">
        <v>102</v>
      </c>
      <c r="D69" s="88">
        <v>2.2044088199999999E-2</v>
      </c>
      <c r="E69" s="89">
        <v>126492964.02439328</v>
      </c>
      <c r="F69" s="35"/>
      <c r="G69" s="56" t="s">
        <v>190</v>
      </c>
      <c r="H69" s="39">
        <f t="shared" si="15"/>
        <v>54400</v>
      </c>
      <c r="I69" s="73">
        <f t="shared" si="24"/>
        <v>-1.09090909E-2</v>
      </c>
      <c r="J69" s="82">
        <f t="shared" si="21"/>
        <v>169209.40378168999</v>
      </c>
      <c r="K69" s="78" t="s">
        <v>268</v>
      </c>
      <c r="L69" s="39">
        <f t="shared" si="17"/>
        <v>63</v>
      </c>
      <c r="M69" s="73">
        <f t="shared" si="18"/>
        <v>1.12359551E-2</v>
      </c>
      <c r="N69" s="82">
        <f t="shared" si="22"/>
        <v>115986549.85145728</v>
      </c>
      <c r="O69" s="78" t="s">
        <v>238</v>
      </c>
      <c r="P69" s="39">
        <f t="shared" si="19"/>
        <v>214</v>
      </c>
      <c r="Q69" s="73">
        <f t="shared" si="20"/>
        <v>0</v>
      </c>
      <c r="R69" s="82">
        <f t="shared" si="23"/>
        <v>63462251.5203159</v>
      </c>
    </row>
    <row r="70" spans="1:18">
      <c r="A70" s="40" t="s">
        <v>283</v>
      </c>
      <c r="B70" s="11" t="s">
        <v>284</v>
      </c>
      <c r="C70" s="91">
        <v>283</v>
      </c>
      <c r="D70" s="88">
        <v>2.1660649800000001E-2</v>
      </c>
      <c r="E70" s="89">
        <v>27869331.58968883</v>
      </c>
      <c r="F70" s="35"/>
      <c r="G70" s="56" t="s">
        <v>67</v>
      </c>
      <c r="H70" s="39">
        <f t="shared" si="15"/>
        <v>6555</v>
      </c>
      <c r="I70" s="73">
        <f t="shared" si="24"/>
        <v>-1.28012048E-2</v>
      </c>
      <c r="J70" s="86">
        <f t="shared" si="21"/>
        <v>4545762.6577477697</v>
      </c>
      <c r="K70" s="79" t="s">
        <v>260</v>
      </c>
      <c r="L70" s="44">
        <f t="shared" si="17"/>
        <v>97.6</v>
      </c>
      <c r="M70" s="74">
        <f t="shared" si="18"/>
        <v>1.0351966900000001E-2</v>
      </c>
      <c r="N70" s="86">
        <f t="shared" si="22"/>
        <v>195926014.28185952</v>
      </c>
      <c r="O70" s="79" t="s">
        <v>226</v>
      </c>
      <c r="P70" s="44">
        <f t="shared" si="19"/>
        <v>348</v>
      </c>
      <c r="Q70" s="74">
        <f t="shared" si="20"/>
        <v>-5.7142857000000002E-3</v>
      </c>
      <c r="R70" s="86">
        <f t="shared" si="23"/>
        <v>24279949.147318698</v>
      </c>
    </row>
    <row r="71" spans="1:18">
      <c r="A71" s="40" t="s">
        <v>48</v>
      </c>
      <c r="B71" s="11" t="s">
        <v>49</v>
      </c>
      <c r="C71" s="91">
        <v>48045000</v>
      </c>
      <c r="D71" s="88">
        <v>2.1212829700000001E-2</v>
      </c>
      <c r="E71" s="89">
        <v>7067.6701356499998</v>
      </c>
      <c r="F71" s="35"/>
      <c r="G71" s="60" t="s">
        <v>234</v>
      </c>
      <c r="H71" s="45">
        <f t="shared" si="15"/>
        <v>924</v>
      </c>
      <c r="I71" s="76">
        <f t="shared" si="24"/>
        <v>-1.49253731E-2</v>
      </c>
      <c r="J71" s="95">
        <f t="shared" si="21"/>
        <v>12991039.323085841</v>
      </c>
      <c r="K71" s="78" t="s">
        <v>154</v>
      </c>
      <c r="L71" s="39">
        <f t="shared" si="17"/>
        <v>12.4</v>
      </c>
      <c r="M71" s="73">
        <f t="shared" si="18"/>
        <v>8.1300812999999996E-3</v>
      </c>
      <c r="N71" s="95">
        <f t="shared" si="22"/>
        <v>1397632273.2633202</v>
      </c>
      <c r="O71" s="78" t="s">
        <v>252</v>
      </c>
      <c r="P71" s="39">
        <f t="shared" si="19"/>
        <v>333</v>
      </c>
      <c r="Q71" s="73">
        <f t="shared" si="20"/>
        <v>-8.9285713999999999E-3</v>
      </c>
      <c r="R71" s="95">
        <f t="shared" si="23"/>
        <v>34820782.868349977</v>
      </c>
    </row>
    <row r="72" spans="1:18">
      <c r="A72" s="40" t="s">
        <v>271</v>
      </c>
      <c r="B72" s="11" t="s">
        <v>272</v>
      </c>
      <c r="C72" s="91">
        <v>1490</v>
      </c>
      <c r="D72" s="88">
        <v>2.0547945200000001E-2</v>
      </c>
      <c r="E72" s="89">
        <v>3257955.2861858602</v>
      </c>
      <c r="F72" s="35"/>
      <c r="G72" s="56" t="s">
        <v>210</v>
      </c>
      <c r="H72" s="39">
        <f t="shared" si="15"/>
        <v>160</v>
      </c>
      <c r="I72" s="73">
        <f t="shared" si="24"/>
        <v>-1.8404908000000001E-2</v>
      </c>
      <c r="J72" s="82">
        <f t="shared" si="21"/>
        <v>61635594.967474326</v>
      </c>
      <c r="K72" s="78" t="s">
        <v>122</v>
      </c>
      <c r="L72" s="39">
        <f t="shared" si="17"/>
        <v>82.9</v>
      </c>
      <c r="M72" s="73">
        <f t="shared" si="18"/>
        <v>7.2904010000000002E-3</v>
      </c>
      <c r="N72" s="82">
        <f t="shared" si="22"/>
        <v>82335611.83907032</v>
      </c>
      <c r="O72" s="78" t="s">
        <v>234</v>
      </c>
      <c r="P72" s="39">
        <f t="shared" si="19"/>
        <v>924</v>
      </c>
      <c r="Q72" s="73">
        <f t="shared" si="20"/>
        <v>-1.49253731E-2</v>
      </c>
      <c r="R72" s="82">
        <f t="shared" si="23"/>
        <v>12991039.323085841</v>
      </c>
    </row>
    <row r="73" spans="1:18">
      <c r="A73" s="40" t="s">
        <v>64</v>
      </c>
      <c r="B73" s="11" t="s">
        <v>65</v>
      </c>
      <c r="C73" s="91">
        <v>41.2</v>
      </c>
      <c r="D73" s="88">
        <v>1.9801980199999999E-2</v>
      </c>
      <c r="E73" s="89">
        <v>136856008.49143586</v>
      </c>
      <c r="F73" s="35"/>
      <c r="G73" s="56" t="s">
        <v>258</v>
      </c>
      <c r="H73" s="39">
        <f t="shared" si="15"/>
        <v>605</v>
      </c>
      <c r="I73" s="73">
        <f t="shared" si="24"/>
        <v>-4.4233807299999997E-2</v>
      </c>
      <c r="J73" s="82">
        <f t="shared" si="21"/>
        <v>43475543.55084563</v>
      </c>
      <c r="K73" s="78" t="s">
        <v>236</v>
      </c>
      <c r="L73" s="39">
        <f t="shared" si="17"/>
        <v>57.9</v>
      </c>
      <c r="M73" s="73">
        <f t="shared" si="18"/>
        <v>5.2083333000000004E-3</v>
      </c>
      <c r="N73" s="82">
        <f t="shared" si="22"/>
        <v>161280238.34312579</v>
      </c>
      <c r="O73" s="78" t="s">
        <v>210</v>
      </c>
      <c r="P73" s="39">
        <f t="shared" si="19"/>
        <v>160</v>
      </c>
      <c r="Q73" s="73">
        <f t="shared" si="20"/>
        <v>-1.8404908000000001E-2</v>
      </c>
      <c r="R73" s="82">
        <f t="shared" si="23"/>
        <v>61635594.967474326</v>
      </c>
    </row>
    <row r="74" spans="1:18">
      <c r="A74" s="40" t="s">
        <v>213</v>
      </c>
      <c r="B74" s="11" t="s">
        <v>214</v>
      </c>
      <c r="C74" s="91">
        <v>16.2</v>
      </c>
      <c r="D74" s="88">
        <v>1.8867924500000001E-2</v>
      </c>
      <c r="E74" s="89">
        <v>805417058.07381177</v>
      </c>
      <c r="F74" s="35"/>
      <c r="G74" s="56" t="s">
        <v>246</v>
      </c>
      <c r="H74" s="39">
        <f t="shared" si="15"/>
        <v>348</v>
      </c>
      <c r="I74" s="73">
        <f t="shared" si="24"/>
        <v>-4.6575342499999998E-2</v>
      </c>
      <c r="J74" s="82">
        <f t="shared" si="21"/>
        <v>44598952.070294939</v>
      </c>
      <c r="K74" s="78" t="s">
        <v>266</v>
      </c>
      <c r="L74" s="39">
        <f t="shared" si="17"/>
        <v>67.7</v>
      </c>
      <c r="M74" s="73">
        <f t="shared" si="18"/>
        <v>4.4510386000000002E-3</v>
      </c>
      <c r="N74" s="82">
        <f t="shared" si="22"/>
        <v>98923972.205405176</v>
      </c>
      <c r="O74" s="78" t="s">
        <v>258</v>
      </c>
      <c r="P74" s="39">
        <f t="shared" si="19"/>
        <v>605</v>
      </c>
      <c r="Q74" s="73">
        <f t="shared" si="20"/>
        <v>-4.4233807299999997E-2</v>
      </c>
      <c r="R74" s="82">
        <f t="shared" si="23"/>
        <v>43475543.55084563</v>
      </c>
    </row>
    <row r="75" spans="1:18" ht="17.25" thickBot="1">
      <c r="A75" s="40" t="s">
        <v>241</v>
      </c>
      <c r="B75" s="11" t="s">
        <v>242</v>
      </c>
      <c r="C75" s="91">
        <v>5415</v>
      </c>
      <c r="D75" s="88">
        <v>1.6901408499999999E-2</v>
      </c>
      <c r="E75" s="89">
        <v>3853800.11724531</v>
      </c>
      <c r="F75" s="35"/>
      <c r="G75" s="57" t="s">
        <v>82</v>
      </c>
      <c r="H75" s="37">
        <f t="shared" si="15"/>
        <v>1205</v>
      </c>
      <c r="I75" s="75">
        <f t="shared" si="24"/>
        <v>-4.743083E-2</v>
      </c>
      <c r="J75" s="83">
        <f t="shared" si="21"/>
        <v>25971136.725379352</v>
      </c>
      <c r="K75" s="80" t="s">
        <v>254</v>
      </c>
      <c r="L75" s="37">
        <f t="shared" si="17"/>
        <v>59.8</v>
      </c>
      <c r="M75" s="75">
        <f t="shared" si="18"/>
        <v>1.6750419E-3</v>
      </c>
      <c r="N75" s="83">
        <f t="shared" si="22"/>
        <v>74938633.661030933</v>
      </c>
      <c r="O75" s="80" t="s">
        <v>246</v>
      </c>
      <c r="P75" s="37">
        <f t="shared" si="19"/>
        <v>348</v>
      </c>
      <c r="Q75" s="75">
        <f t="shared" si="20"/>
        <v>-4.6575342499999998E-2</v>
      </c>
      <c r="R75" s="83">
        <f t="shared" si="23"/>
        <v>44598952.070294939</v>
      </c>
    </row>
    <row r="76" spans="1:18">
      <c r="A76" s="40" t="s">
        <v>219</v>
      </c>
      <c r="B76" s="11" t="s">
        <v>220</v>
      </c>
      <c r="C76" s="91">
        <v>12.4</v>
      </c>
      <c r="D76" s="88">
        <v>1.6393442599999999E-2</v>
      </c>
      <c r="E76" s="89">
        <v>640006185.82226241</v>
      </c>
      <c r="F76" s="35"/>
      <c r="G76" s="35"/>
      <c r="H76" s="35"/>
      <c r="I76" s="35"/>
    </row>
    <row r="77" spans="1:18">
      <c r="A77" s="40" t="s">
        <v>229</v>
      </c>
      <c r="B77" s="11" t="s">
        <v>230</v>
      </c>
      <c r="C77" s="91">
        <v>124</v>
      </c>
      <c r="D77" s="88">
        <v>1.6393442599999999E-2</v>
      </c>
      <c r="E77" s="89">
        <v>56457956.838862993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317</v>
      </c>
      <c r="D78" s="88">
        <v>1.6025641E-2</v>
      </c>
      <c r="E78" s="89">
        <v>13763252.20810321</v>
      </c>
      <c r="F78" s="35"/>
      <c r="G78" s="35"/>
      <c r="H78" s="35"/>
      <c r="I78" s="35"/>
    </row>
    <row r="79" spans="1:18">
      <c r="A79" s="40" t="s">
        <v>89</v>
      </c>
      <c r="B79" s="11" t="s">
        <v>90</v>
      </c>
      <c r="C79" s="91">
        <v>217850</v>
      </c>
      <c r="D79" s="88">
        <v>1.56177156E-2</v>
      </c>
      <c r="E79" s="89">
        <v>54050.860548980003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1">
        <v>13.2</v>
      </c>
      <c r="D80" s="88">
        <v>1.5384615399999999E-2</v>
      </c>
      <c r="E80" s="89">
        <v>584100846.6407274</v>
      </c>
      <c r="F80" s="35"/>
      <c r="G80" s="35"/>
      <c r="H80" s="35"/>
      <c r="I80" s="35"/>
    </row>
    <row r="81" spans="1:9">
      <c r="A81" s="40" t="s">
        <v>275</v>
      </c>
      <c r="B81" s="11" t="s">
        <v>276</v>
      </c>
      <c r="C81" s="91">
        <v>3265</v>
      </c>
      <c r="D81" s="88">
        <v>1.39751553E-2</v>
      </c>
      <c r="E81" s="89">
        <v>1964943.1443048699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300</v>
      </c>
      <c r="D82" s="88">
        <v>1.3513513499999999E-2</v>
      </c>
      <c r="E82" s="89">
        <v>11331769.105507329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1">
        <v>32950</v>
      </c>
      <c r="D83" s="88">
        <v>1.25998771E-2</v>
      </c>
      <c r="E83" s="89">
        <v>234473.93299164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1">
        <v>16.5</v>
      </c>
      <c r="D84" s="88">
        <v>1.22699387E-2</v>
      </c>
      <c r="E84" s="89">
        <v>406912270.44324499</v>
      </c>
      <c r="F84" s="35"/>
      <c r="G84" s="35"/>
      <c r="H84" s="35"/>
      <c r="I84" s="35"/>
    </row>
    <row r="85" spans="1:9">
      <c r="A85" s="40" t="s">
        <v>267</v>
      </c>
      <c r="B85" s="11" t="s">
        <v>268</v>
      </c>
      <c r="C85" s="91">
        <v>63</v>
      </c>
      <c r="D85" s="88">
        <v>1.12359551E-2</v>
      </c>
      <c r="E85" s="89">
        <v>115986549.85145728</v>
      </c>
      <c r="F85" s="35"/>
      <c r="G85" s="35"/>
      <c r="H85" s="35"/>
      <c r="I85" s="35"/>
    </row>
    <row r="86" spans="1:9">
      <c r="A86" s="40" t="s">
        <v>255</v>
      </c>
      <c r="B86" s="11" t="s">
        <v>256</v>
      </c>
      <c r="C86" s="91">
        <v>182</v>
      </c>
      <c r="D86" s="88">
        <v>1.11111111E-2</v>
      </c>
      <c r="E86" s="89">
        <v>15964070.804226451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1">
        <v>97.6</v>
      </c>
      <c r="D87" s="88">
        <v>1.0351966900000001E-2</v>
      </c>
      <c r="E87" s="89">
        <v>195926014.28185952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1">
        <v>2120</v>
      </c>
      <c r="D88" s="88">
        <v>9.5238094999999991E-3</v>
      </c>
      <c r="E88" s="89">
        <v>3903073.9402071098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106</v>
      </c>
      <c r="D89" s="88">
        <v>9.5238094999999991E-3</v>
      </c>
      <c r="E89" s="89">
        <v>41848024.288835272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1">
        <v>322</v>
      </c>
      <c r="D90" s="88">
        <v>9.4043887000000003E-3</v>
      </c>
      <c r="E90" s="89">
        <v>11189149.3485396</v>
      </c>
      <c r="F90" s="35"/>
      <c r="G90" s="35"/>
      <c r="H90" s="35"/>
      <c r="I90" s="35"/>
    </row>
    <row r="91" spans="1:9">
      <c r="A91" s="40" t="s">
        <v>153</v>
      </c>
      <c r="B91" s="11" t="s">
        <v>154</v>
      </c>
      <c r="C91" s="91">
        <v>12.4</v>
      </c>
      <c r="D91" s="88">
        <v>8.1300812999999996E-3</v>
      </c>
      <c r="E91" s="89">
        <v>1397632273.2633202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1">
        <v>1265</v>
      </c>
      <c r="D92" s="88">
        <v>7.9681274999999999E-3</v>
      </c>
      <c r="E92" s="89">
        <v>5836146.3893004796</v>
      </c>
      <c r="F92" s="35"/>
      <c r="G92" s="35"/>
      <c r="H92" s="35"/>
      <c r="I92" s="35"/>
    </row>
    <row r="93" spans="1:9">
      <c r="A93" s="40" t="s">
        <v>279</v>
      </c>
      <c r="B93" s="11" t="s">
        <v>280</v>
      </c>
      <c r="C93" s="91">
        <v>1280</v>
      </c>
      <c r="D93" s="88">
        <v>7.8740157000000005E-3</v>
      </c>
      <c r="E93" s="89">
        <v>6180173.6801331798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1">
        <v>20040</v>
      </c>
      <c r="D94" s="88">
        <v>7.5414781000000004E-3</v>
      </c>
      <c r="E94" s="89">
        <v>2874382.91030904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1">
        <v>4010</v>
      </c>
      <c r="D95" s="88">
        <v>7.5376884E-3</v>
      </c>
      <c r="E95" s="89">
        <v>6886512.4401321998</v>
      </c>
      <c r="F95" s="35"/>
      <c r="G95" s="35"/>
      <c r="H95" s="35"/>
      <c r="I95" s="35"/>
    </row>
    <row r="96" spans="1:9">
      <c r="A96" s="40" t="s">
        <v>121</v>
      </c>
      <c r="B96" s="11" t="s">
        <v>122</v>
      </c>
      <c r="C96" s="91">
        <v>82.9</v>
      </c>
      <c r="D96" s="88">
        <v>7.2904010000000002E-3</v>
      </c>
      <c r="E96" s="89">
        <v>82335611.83907032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1">
        <v>149</v>
      </c>
      <c r="D97" s="88">
        <v>6.7567568000000003E-3</v>
      </c>
      <c r="E97" s="89">
        <v>68621987.218369514</v>
      </c>
      <c r="F97" s="35"/>
      <c r="G97" s="35"/>
      <c r="H97" s="35"/>
      <c r="I97" s="35"/>
    </row>
    <row r="98" spans="1:9">
      <c r="A98" s="40" t="s">
        <v>145</v>
      </c>
      <c r="B98" s="11" t="s">
        <v>146</v>
      </c>
      <c r="C98" s="91">
        <v>11620</v>
      </c>
      <c r="D98" s="88">
        <v>6.0606061000000001E-3</v>
      </c>
      <c r="E98" s="89">
        <v>3109449.6196927698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1">
        <v>4820</v>
      </c>
      <c r="D99" s="88">
        <v>5.2137642999999997E-3</v>
      </c>
      <c r="E99" s="89">
        <v>3060399.6750067798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1">
        <v>57.9</v>
      </c>
      <c r="D100" s="88">
        <v>5.2083333000000004E-3</v>
      </c>
      <c r="E100" s="89">
        <v>161280238.34312579</v>
      </c>
      <c r="F100" s="35"/>
      <c r="G100" s="35"/>
      <c r="H100" s="35"/>
      <c r="I100" s="35"/>
    </row>
    <row r="101" spans="1:9">
      <c r="A101" s="40" t="s">
        <v>295</v>
      </c>
      <c r="B101" s="11" t="s">
        <v>296</v>
      </c>
      <c r="C101" s="91">
        <v>428</v>
      </c>
      <c r="D101" s="88">
        <v>4.6948357000000003E-3</v>
      </c>
      <c r="E101" s="89">
        <v>809883006.83598864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1">
        <v>67.7</v>
      </c>
      <c r="D102" s="88">
        <v>4.4510386000000002E-3</v>
      </c>
      <c r="E102" s="89">
        <v>98923972.205405176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1">
        <v>35510</v>
      </c>
      <c r="D103" s="88">
        <v>4.2420814000000001E-3</v>
      </c>
      <c r="E103" s="89">
        <v>374021.01371446002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1">
        <v>1290</v>
      </c>
      <c r="D104" s="88">
        <v>3.8910505999999998E-3</v>
      </c>
      <c r="E104" s="89">
        <v>74477692.787473693</v>
      </c>
      <c r="F104" s="35"/>
      <c r="G104" s="35"/>
      <c r="H104" s="35"/>
      <c r="I104" s="35"/>
    </row>
    <row r="105" spans="1:9">
      <c r="A105" s="40" t="s">
        <v>269</v>
      </c>
      <c r="B105" s="11" t="s">
        <v>270</v>
      </c>
      <c r="C105" s="91">
        <v>396</v>
      </c>
      <c r="D105" s="88">
        <v>2.5316456000000001E-3</v>
      </c>
      <c r="E105" s="89">
        <v>4916294.3225442301</v>
      </c>
      <c r="F105" s="35"/>
      <c r="G105" s="35"/>
      <c r="H105" s="35"/>
      <c r="I105" s="35"/>
    </row>
    <row r="106" spans="1:9">
      <c r="A106" s="40" t="s">
        <v>253</v>
      </c>
      <c r="B106" s="11" t="s">
        <v>254</v>
      </c>
      <c r="C106" s="91">
        <v>59.8</v>
      </c>
      <c r="D106" s="88">
        <v>1.6750419E-3</v>
      </c>
      <c r="E106" s="89">
        <v>74938633.661030933</v>
      </c>
      <c r="F106" s="35"/>
      <c r="G106" s="35"/>
      <c r="H106" s="35"/>
      <c r="I106" s="35"/>
    </row>
    <row r="107" spans="1:9">
      <c r="A107" s="40" t="s">
        <v>231</v>
      </c>
      <c r="B107" s="11" t="s">
        <v>232</v>
      </c>
      <c r="C107" s="91">
        <v>132</v>
      </c>
      <c r="D107" s="88">
        <v>0</v>
      </c>
      <c r="E107" s="89">
        <v>157179991.29254851</v>
      </c>
      <c r="F107" s="35"/>
      <c r="G107" s="35"/>
      <c r="H107" s="35"/>
      <c r="I107" s="35"/>
    </row>
    <row r="108" spans="1:9">
      <c r="A108" s="40" t="s">
        <v>237</v>
      </c>
      <c r="B108" s="11" t="s">
        <v>238</v>
      </c>
      <c r="C108" s="91">
        <v>214</v>
      </c>
      <c r="D108" s="88">
        <v>0</v>
      </c>
      <c r="E108" s="89">
        <v>63462251.5203159</v>
      </c>
      <c r="F108" s="35"/>
      <c r="G108" s="35"/>
      <c r="H108" s="35"/>
      <c r="I108" s="35"/>
    </row>
    <row r="109" spans="1:9">
      <c r="A109" s="40" t="s">
        <v>101</v>
      </c>
      <c r="B109" s="11" t="s">
        <v>102</v>
      </c>
      <c r="C109" s="91">
        <v>96020</v>
      </c>
      <c r="D109" s="88">
        <v>-3.7352148E-3</v>
      </c>
      <c r="E109" s="41">
        <v>10664843.73303381</v>
      </c>
    </row>
    <row r="110" spans="1:9">
      <c r="A110" s="40" t="s">
        <v>225</v>
      </c>
      <c r="B110" s="11" t="s">
        <v>226</v>
      </c>
      <c r="C110" s="91">
        <v>348</v>
      </c>
      <c r="D110" s="88">
        <v>-5.7142857000000002E-3</v>
      </c>
      <c r="E110" s="41">
        <v>24279949.147318698</v>
      </c>
    </row>
    <row r="111" spans="1:9">
      <c r="A111" s="40" t="s">
        <v>251</v>
      </c>
      <c r="B111" s="11" t="s">
        <v>252</v>
      </c>
      <c r="C111" s="91">
        <v>333</v>
      </c>
      <c r="D111" s="88">
        <v>-8.9285713999999999E-3</v>
      </c>
      <c r="E111" s="41">
        <v>34820782.868349977</v>
      </c>
    </row>
    <row r="112" spans="1:9">
      <c r="A112" s="40" t="s">
        <v>189</v>
      </c>
      <c r="B112" s="11" t="s">
        <v>190</v>
      </c>
      <c r="C112" s="91">
        <v>54400</v>
      </c>
      <c r="D112" s="88">
        <v>-1.09090909E-2</v>
      </c>
      <c r="E112" s="41">
        <v>169209.40378168999</v>
      </c>
    </row>
    <row r="113" spans="1:5">
      <c r="A113" s="40" t="s">
        <v>66</v>
      </c>
      <c r="B113" s="11" t="s">
        <v>67</v>
      </c>
      <c r="C113" s="91">
        <v>6555</v>
      </c>
      <c r="D113" s="88">
        <v>-1.28012048E-2</v>
      </c>
      <c r="E113" s="41">
        <v>4545762.6577477697</v>
      </c>
    </row>
    <row r="114" spans="1:5">
      <c r="A114" s="40" t="s">
        <v>233</v>
      </c>
      <c r="B114" s="11" t="s">
        <v>234</v>
      </c>
      <c r="C114" s="91">
        <v>924</v>
      </c>
      <c r="D114" s="88">
        <v>-1.49253731E-2</v>
      </c>
      <c r="E114" s="41">
        <v>12991039.323085841</v>
      </c>
    </row>
    <row r="115" spans="1:5">
      <c r="A115" s="40" t="s">
        <v>209</v>
      </c>
      <c r="B115" s="11" t="s">
        <v>210</v>
      </c>
      <c r="C115" s="91">
        <v>160</v>
      </c>
      <c r="D115" s="88">
        <v>-1.8404908000000001E-2</v>
      </c>
      <c r="E115" s="41">
        <v>61635594.967474326</v>
      </c>
    </row>
    <row r="116" spans="1:5">
      <c r="A116" s="40" t="s">
        <v>257</v>
      </c>
      <c r="B116" s="11" t="s">
        <v>258</v>
      </c>
      <c r="C116" s="91">
        <v>605</v>
      </c>
      <c r="D116" s="88">
        <v>-4.4233807299999997E-2</v>
      </c>
      <c r="E116" s="41">
        <v>43475543.55084563</v>
      </c>
    </row>
    <row r="117" spans="1:5">
      <c r="A117" s="40" t="s">
        <v>245</v>
      </c>
      <c r="B117" s="11" t="s">
        <v>246</v>
      </c>
      <c r="C117" s="91">
        <v>348</v>
      </c>
      <c r="D117" s="88">
        <v>-4.6575342499999998E-2</v>
      </c>
      <c r="E117" s="41">
        <v>44598952.070294939</v>
      </c>
    </row>
    <row r="118" spans="1:5">
      <c r="A118" s="40" t="s">
        <v>81</v>
      </c>
      <c r="B118" s="11" t="s">
        <v>82</v>
      </c>
      <c r="C118" s="91">
        <v>1205</v>
      </c>
      <c r="D118" s="88">
        <v>-4.743083E-2</v>
      </c>
      <c r="E118" s="41">
        <v>25971136.725379352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3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82" t="str">
        <f>TEXT(투자전략!$G$1, "[$-ko-KR]yyyy년 mm월") &amp; " 총결산"</f>
        <v>2021년 05월 총결산</v>
      </c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4"/>
    </row>
    <row r="2" spans="1:15" ht="16.5" customHeight="1" thickBot="1">
      <c r="A2" s="379" t="s">
        <v>326</v>
      </c>
      <c r="B2" s="380"/>
      <c r="C2" s="380"/>
      <c r="D2" s="352" t="s">
        <v>322</v>
      </c>
      <c r="E2" s="352"/>
      <c r="F2" s="353"/>
      <c r="G2" s="382" t="s">
        <v>323</v>
      </c>
      <c r="H2" s="383"/>
      <c r="I2" s="384"/>
      <c r="J2" s="351" t="s">
        <v>324</v>
      </c>
      <c r="K2" s="352"/>
      <c r="L2" s="352"/>
      <c r="M2" s="352" t="s">
        <v>325</v>
      </c>
      <c r="N2" s="352"/>
      <c r="O2" s="353"/>
    </row>
    <row r="3" spans="1:15" ht="16.5" customHeight="1">
      <c r="A3" s="418">
        <v>1</v>
      </c>
      <c r="B3" s="3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81"/>
      <c r="D3" s="379" t="s">
        <v>327</v>
      </c>
      <c r="E3" s="380"/>
      <c r="F3" s="381"/>
      <c r="G3" s="379" t="s">
        <v>334</v>
      </c>
      <c r="H3" s="380"/>
      <c r="I3" s="381"/>
      <c r="J3" s="379" t="s">
        <v>341</v>
      </c>
      <c r="K3" s="380"/>
      <c r="L3" s="381"/>
      <c r="M3" s="379" t="s">
        <v>348</v>
      </c>
      <c r="N3" s="380"/>
      <c r="O3" s="381"/>
    </row>
    <row r="4" spans="1:15" ht="16.5" customHeight="1" thickBot="1">
      <c r="A4" s="419"/>
      <c r="B4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915,593 KRW (26.45%)</v>
      </c>
      <c r="C4" s="374"/>
      <c r="D4" s="372" t="str">
        <f ca="1" xml:space="preserve"> TEXT($F$92, "#,##0") &amp; " KRW (" &amp; TEXT($E$92, "0.00%)")</f>
        <v>-209,298 KRW (-6.32%)</v>
      </c>
      <c r="E4" s="373"/>
      <c r="F4" s="374"/>
      <c r="G4" s="372" t="str">
        <f ca="1" xml:space="preserve"> TEXT($I$92, "#,##0") &amp; " KRW (" &amp; TEXT($H$92, "0.00%)")</f>
        <v>105,150 KRW (3.18%)</v>
      </c>
      <c r="H4" s="373"/>
      <c r="I4" s="374"/>
      <c r="J4" s="372" t="str">
        <f ca="1" xml:space="preserve"> TEXT($L$92, "#,##0") &amp; " KRW (" &amp; TEXT($K$92, "0.00%)")</f>
        <v>38,545 KRW (1.16%)</v>
      </c>
      <c r="K4" s="373"/>
      <c r="L4" s="374"/>
      <c r="M4" s="372" t="str">
        <f ca="1" xml:space="preserve"> TEXT($O$92, "#,##0") &amp; " KRW (" &amp; TEXT($N$92, "0.00%)")</f>
        <v>-1,206,349 KRW (-36.43%)</v>
      </c>
      <c r="N4" s="373"/>
      <c r="O4" s="374"/>
    </row>
    <row r="5" spans="1:15" ht="16.5" customHeight="1">
      <c r="A5" s="418">
        <v>2</v>
      </c>
      <c r="B5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81"/>
      <c r="D5" s="379" t="s">
        <v>328</v>
      </c>
      <c r="E5" s="380"/>
      <c r="F5" s="381"/>
      <c r="G5" s="379" t="s">
        <v>335</v>
      </c>
      <c r="H5" s="380"/>
      <c r="I5" s="381"/>
      <c r="J5" s="379" t="s">
        <v>342</v>
      </c>
      <c r="K5" s="380"/>
      <c r="L5" s="381"/>
      <c r="M5" s="379" t="s">
        <v>349</v>
      </c>
      <c r="N5" s="380"/>
      <c r="O5" s="381"/>
    </row>
    <row r="6" spans="1:15" ht="16.5" customHeight="1" thickBot="1">
      <c r="A6" s="419"/>
      <c r="B6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908,250 KRW (26.24%)</v>
      </c>
      <c r="C6" s="374"/>
      <c r="D6" s="372" t="str">
        <f ca="1" xml:space="preserve"> TEXT($F$130, "#,##0") &amp; " KRW (" &amp; TEXT($E$130, "0.00%)")</f>
        <v>416,161 KRW (12.02%)</v>
      </c>
      <c r="E6" s="373"/>
      <c r="F6" s="374"/>
      <c r="G6" s="372" t="str">
        <f ca="1" xml:space="preserve"> TEXT($I$130, "#,##0") &amp; " KRW (" &amp; TEXT($H$130, "0.00%)")</f>
        <v>857,140 KRW (24.76%)</v>
      </c>
      <c r="H6" s="373"/>
      <c r="I6" s="374"/>
      <c r="J6" s="372" t="str">
        <f ca="1" xml:space="preserve"> TEXT($L$130, "#,##0") &amp; " KRW (" &amp; TEXT($K$130, "0.00%)")</f>
        <v>889,679 KRW (25.70%)</v>
      </c>
      <c r="K6" s="373"/>
      <c r="L6" s="374"/>
      <c r="M6" s="372" t="str">
        <f ca="1" xml:space="preserve"> TEXT($O$130, "#,##0") &amp; " KRW (" &amp; TEXT($N$130, "0.00%)")</f>
        <v>-717,592 KRW (-20.73%)</v>
      </c>
      <c r="N6" s="373"/>
      <c r="O6" s="374"/>
    </row>
    <row r="7" spans="1:15" ht="16.5" customHeight="1">
      <c r="A7" s="418">
        <v>3</v>
      </c>
      <c r="B7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381"/>
      <c r="D7" s="379" t="s">
        <v>329</v>
      </c>
      <c r="E7" s="380"/>
      <c r="F7" s="381"/>
      <c r="G7" s="379" t="s">
        <v>336</v>
      </c>
      <c r="H7" s="380"/>
      <c r="I7" s="381"/>
      <c r="J7" s="379" t="s">
        <v>343</v>
      </c>
      <c r="K7" s="380"/>
      <c r="L7" s="381"/>
      <c r="M7" s="379" t="s">
        <v>350</v>
      </c>
      <c r="N7" s="380"/>
      <c r="O7" s="381"/>
    </row>
    <row r="8" spans="1:15" ht="16.5" customHeight="1" thickBot="1">
      <c r="A8" s="419"/>
      <c r="B8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889,679 KRW (25.70%)</v>
      </c>
      <c r="C8" s="374"/>
      <c r="D8" s="372" t="str">
        <f ca="1" xml:space="preserve"> TEXT($F$206, "#,##0") &amp; " KRW (" &amp; TEXT($E$206, "0.00%)")</f>
        <v>-276,221 KRW (-8.37%)</v>
      </c>
      <c r="E8" s="373"/>
      <c r="F8" s="374"/>
      <c r="G8" s="372" t="str">
        <f ca="1" xml:space="preserve"> TEXT($I$206, "#,##0") &amp; " KRW (" &amp; TEXT($H$206, "0.00%)")</f>
        <v>119,594 KRW (3.62%)</v>
      </c>
      <c r="H8" s="373"/>
      <c r="I8" s="374"/>
      <c r="J8" s="372" t="str">
        <f ca="1" xml:space="preserve"> TEXT($L$206, "#,##0") &amp; " KRW (" &amp; TEXT($K$206, "0.00%)")</f>
        <v>50,355 KRW (1.53%)</v>
      </c>
      <c r="K8" s="373"/>
      <c r="L8" s="374"/>
      <c r="M8" s="372" t="str">
        <f ca="1" xml:space="preserve"> TEXT($O$206, "#,##0") &amp; " KRW (" &amp; TEXT($N$206, "0.00%)")</f>
        <v>-1,189,650 KRW (-36.05%)</v>
      </c>
      <c r="N8" s="373"/>
      <c r="O8" s="374"/>
    </row>
    <row r="9" spans="1:15" ht="16.5" customHeight="1">
      <c r="A9" s="418">
        <v>4</v>
      </c>
      <c r="B9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Top20</v>
      </c>
      <c r="C9" s="381"/>
      <c r="D9" s="379" t="s">
        <v>330</v>
      </c>
      <c r="E9" s="380"/>
      <c r="F9" s="381"/>
      <c r="G9" s="379" t="s">
        <v>337</v>
      </c>
      <c r="H9" s="380"/>
      <c r="I9" s="381"/>
      <c r="J9" s="379" t="s">
        <v>344</v>
      </c>
      <c r="K9" s="380"/>
      <c r="L9" s="381"/>
      <c r="M9" s="379" t="s">
        <v>351</v>
      </c>
      <c r="N9" s="380"/>
      <c r="O9" s="381"/>
    </row>
    <row r="10" spans="1:15" ht="16.5" customHeight="1" thickBot="1">
      <c r="A10" s="419"/>
      <c r="B10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857,140 KRW (24.76%)</v>
      </c>
      <c r="C10" s="374"/>
      <c r="D10" s="372" t="str">
        <f ca="1" xml:space="preserve"> TEXT($F$244, "#,##0") &amp; " KRW (" &amp; TEXT($E$244, "0.00%)")</f>
        <v>-113,006 KRW (-3.26%)</v>
      </c>
      <c r="E10" s="373"/>
      <c r="F10" s="374"/>
      <c r="G10" s="372" t="str">
        <f ca="1" xml:space="preserve"> TEXT($I$244, "#,##0") &amp; " KRW (" &amp; TEXT($H$244, "0.00%)")</f>
        <v>430,082 KRW (12.42%)</v>
      </c>
      <c r="H10" s="373"/>
      <c r="I10" s="374"/>
      <c r="J10" s="372" t="str">
        <f ca="1" xml:space="preserve"> TEXT($L$244, "#,##0") &amp; " KRW (" &amp; TEXT($K$244, "0.00%)")</f>
        <v>482,997 KRW (13.95%)</v>
      </c>
      <c r="K10" s="373"/>
      <c r="L10" s="374"/>
      <c r="M10" s="372" t="str">
        <f ca="1" xml:space="preserve"> TEXT($O$244, "#,##0") &amp; " KRW (" &amp; TEXT($N$244, "0.00%)")</f>
        <v>-836,284 KRW (-24.16%)</v>
      </c>
      <c r="N10" s="373"/>
      <c r="O10" s="374"/>
    </row>
    <row r="11" spans="1:15" ht="16.5" customHeight="1">
      <c r="A11" s="418">
        <v>5</v>
      </c>
      <c r="B11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381"/>
      <c r="D11" s="379" t="s">
        <v>331</v>
      </c>
      <c r="E11" s="380"/>
      <c r="F11" s="381"/>
      <c r="G11" s="379" t="s">
        <v>338</v>
      </c>
      <c r="H11" s="380"/>
      <c r="I11" s="381"/>
      <c r="J11" s="379" t="s">
        <v>345</v>
      </c>
      <c r="K11" s="380"/>
      <c r="L11" s="381"/>
      <c r="M11" s="379" t="s">
        <v>352</v>
      </c>
      <c r="N11" s="380"/>
      <c r="O11" s="381"/>
    </row>
    <row r="12" spans="1:15" ht="16.5" customHeight="1" thickBot="1">
      <c r="A12" s="419"/>
      <c r="B12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815,873 KRW (38.43%)</v>
      </c>
      <c r="C12" s="374"/>
      <c r="D12" s="372" t="str">
        <f ca="1" xml:space="preserve"> TEXT($F$168, "#,##0") &amp; " KRW (" &amp; TEXT($E$168, "0.00%)")</f>
        <v>373,858 KRW (10.80%)</v>
      </c>
      <c r="E12" s="373"/>
      <c r="F12" s="374"/>
      <c r="G12" s="372" t="str">
        <f ca="1" xml:space="preserve"> TEXT($I$168, "#,##0") &amp; " KRW (" &amp; TEXT($H$168, "0.00%)")</f>
        <v>908,250 KRW (26.24%)</v>
      </c>
      <c r="H12" s="373"/>
      <c r="I12" s="374"/>
      <c r="J12" s="372" t="str">
        <f ca="1" xml:space="preserve"> TEXT($L$168, "#,##0") &amp; " KRW (" &amp; TEXT($K$168, "0.00%)")</f>
        <v>915,593 KRW (26.45%)</v>
      </c>
      <c r="K12" s="373"/>
      <c r="L12" s="374"/>
      <c r="M12" s="372" t="str">
        <f ca="1" xml:space="preserve"> TEXT($O$168, "#,##0") &amp; " KRW (" &amp; TEXT($N$168, "0.00%)")</f>
        <v>-675,359 KRW (-19.51%)</v>
      </c>
      <c r="N12" s="373"/>
      <c r="O12" s="374"/>
    </row>
    <row r="13" spans="1:15" ht="16.5" customHeight="1">
      <c r="A13" s="418">
        <v>6</v>
      </c>
      <c r="B13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81"/>
      <c r="D13" s="379" t="s">
        <v>332</v>
      </c>
      <c r="E13" s="380"/>
      <c r="F13" s="381"/>
      <c r="G13" s="379" t="s">
        <v>339</v>
      </c>
      <c r="H13" s="380"/>
      <c r="I13" s="381"/>
      <c r="J13" s="379" t="s">
        <v>346</v>
      </c>
      <c r="K13" s="380"/>
      <c r="L13" s="381"/>
      <c r="M13" s="379" t="s">
        <v>353</v>
      </c>
      <c r="N13" s="380"/>
      <c r="O13" s="381"/>
    </row>
    <row r="14" spans="1:15" ht="16.5" customHeight="1" thickBot="1">
      <c r="A14" s="419"/>
      <c r="B14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736,356 KRW (34.68%)</v>
      </c>
      <c r="C14" s="374"/>
      <c r="D14" s="372" t="str">
        <f ca="1" xml:space="preserve"> TEXT($F$282, "#,##0") &amp; " KRW (" &amp; TEXT($E$282, "0.00%)")</f>
        <v>-1,351,182 KRW (-39.03%)</v>
      </c>
      <c r="E14" s="373"/>
      <c r="F14" s="374"/>
      <c r="G14" s="372" t="str">
        <f ca="1" xml:space="preserve"> TEXT($I$282, "#,##0") &amp; " KRW (" &amp; TEXT($H$282, "0.00%)")</f>
        <v>-999,651 KRW (-28.88%)</v>
      </c>
      <c r="H14" s="373"/>
      <c r="I14" s="374"/>
      <c r="J14" s="372" t="str">
        <f ca="1" xml:space="preserve"> TEXT($L$282, "#,##0") &amp; " KRW (" &amp; TEXT($K$282, "0.00%)")</f>
        <v>-1,018,733 KRW (-29.43%)</v>
      </c>
      <c r="K14" s="373"/>
      <c r="L14" s="374"/>
      <c r="M14" s="372" t="str">
        <f ca="1" xml:space="preserve"> TEXT($O$282, "#,##0") &amp; " KRW (" &amp; TEXT($N$282, "0.00%)")</f>
        <v>-2,136,347 KRW (-61.72%)</v>
      </c>
      <c r="N14" s="373"/>
      <c r="O14" s="374"/>
    </row>
    <row r="15" spans="1:15" ht="16.5" customHeight="1">
      <c r="A15" s="418">
        <v>7</v>
      </c>
      <c r="B15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381"/>
      <c r="D15" s="379" t="s">
        <v>333</v>
      </c>
      <c r="E15" s="380"/>
      <c r="F15" s="381"/>
      <c r="G15" s="379" t="s">
        <v>340</v>
      </c>
      <c r="H15" s="380"/>
      <c r="I15" s="381"/>
      <c r="J15" s="379" t="s">
        <v>347</v>
      </c>
      <c r="K15" s="380"/>
      <c r="L15" s="381"/>
      <c r="M15" s="379" t="s">
        <v>354</v>
      </c>
      <c r="N15" s="380"/>
      <c r="O15" s="381"/>
    </row>
    <row r="16" spans="1:15" ht="16.5" customHeight="1" thickBot="1">
      <c r="A16" s="419"/>
      <c r="B16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482,997 KRW (13.95%)</v>
      </c>
      <c r="C16" s="374"/>
      <c r="D16" s="372" t="str">
        <f ca="1" xml:space="preserve"> TEXT($F$54, "#,##0") &amp; " KRW (" &amp; TEXT($E$54, "0.00%)")</f>
        <v>363,483 KRW (17.12%)</v>
      </c>
      <c r="E16" s="373"/>
      <c r="F16" s="374"/>
      <c r="G16" s="372" t="str">
        <f ca="1" xml:space="preserve"> TEXT($I$54, "#,##0") &amp; " KRW (" &amp; TEXT($H$54, "0.00%)")</f>
        <v>736,356 KRW (34.68%)</v>
      </c>
      <c r="H16" s="373"/>
      <c r="I16" s="374"/>
      <c r="J16" s="372" t="str">
        <f ca="1" xml:space="preserve"> TEXT($L$54, "#,##0") &amp; " KRW (" &amp; TEXT($K$54, "0.00%)")</f>
        <v>815,873 KRW (38.43%)</v>
      </c>
      <c r="K16" s="373"/>
      <c r="L16" s="374"/>
      <c r="M16" s="372" t="str">
        <f ca="1" xml:space="preserve"> TEXT($O$54, "#,##0") &amp; " KRW (" &amp; TEXT($N$54, "0.00%)")</f>
        <v>-85,264 KRW (-4.02%)</v>
      </c>
      <c r="N16" s="373"/>
      <c r="O16" s="374"/>
    </row>
    <row r="18" spans="1:15" ht="16.5" customHeight="1" thickBot="1"/>
    <row r="19" spans="1:15" ht="16.5" customHeight="1" thickBot="1">
      <c r="A19" s="351" t="str">
        <f>TEXT(투자전략!$G$1, "[$-ko-KR]yyyy년 mm월 ") &amp; "실거래 월말결산"</f>
        <v>2021년 05월 실거래 월말결산</v>
      </c>
      <c r="B19" s="352"/>
      <c r="C19" s="352"/>
      <c r="D19" s="352"/>
      <c r="E19" s="352"/>
      <c r="F19" s="352"/>
      <c r="G19" s="352"/>
      <c r="H19" s="352"/>
      <c r="I19" s="352"/>
      <c r="J19" s="352"/>
      <c r="K19" s="352"/>
      <c r="L19" s="352"/>
      <c r="M19" s="352"/>
      <c r="N19" s="352"/>
      <c r="O19" s="353"/>
    </row>
    <row r="20" spans="1:15" ht="16.5" customHeight="1" thickBot="1">
      <c r="A20" s="404" t="s">
        <v>320</v>
      </c>
      <c r="B20" s="372" t="s">
        <v>318</v>
      </c>
      <c r="C20" s="374"/>
      <c r="D20" s="372" t="s">
        <v>310</v>
      </c>
      <c r="E20" s="373"/>
      <c r="F20" s="374"/>
      <c r="G20" s="372" t="s">
        <v>311</v>
      </c>
      <c r="H20" s="373"/>
      <c r="I20" s="374"/>
      <c r="J20" s="372" t="s">
        <v>312</v>
      </c>
      <c r="K20" s="373"/>
      <c r="L20" s="374"/>
      <c r="M20" s="372" t="s">
        <v>313</v>
      </c>
      <c r="N20" s="373"/>
      <c r="O20" s="374"/>
    </row>
    <row r="21" spans="1:15" ht="16.5" customHeight="1" thickBot="1">
      <c r="A21" s="39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1073049.0291738589</v>
      </c>
      <c r="N45" s="73">
        <f t="shared" ca="1" si="11"/>
        <v>2.1951456356056092E-2</v>
      </c>
      <c r="O45" s="136">
        <f t="shared" ca="1" si="12"/>
        <v>23049.029173858893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>
        <f t="shared" ca="1" si="0"/>
        <v>1050000</v>
      </c>
      <c r="D46" s="138">
        <f t="shared" ca="1" si="1"/>
        <v>1104445.6717381964</v>
      </c>
      <c r="E46" s="73">
        <f t="shared" ca="1" si="2"/>
        <v>5.185302070304413E-2</v>
      </c>
      <c r="F46" s="136">
        <f t="shared" ca="1" si="3"/>
        <v>54445.671738196339</v>
      </c>
      <c r="G46" s="138">
        <f t="shared" ca="1" si="4"/>
        <v>1086443.809390482</v>
      </c>
      <c r="H46" s="73">
        <f t="shared" ca="1" si="5"/>
        <v>3.4708389895697141E-2</v>
      </c>
      <c r="I46" s="136">
        <f t="shared" ca="1" si="6"/>
        <v>36443.809390481998</v>
      </c>
      <c r="J46" s="138">
        <f t="shared" ca="1" si="7"/>
        <v>1060022.3152280892</v>
      </c>
      <c r="K46" s="73">
        <f t="shared" ca="1" si="8"/>
        <v>9.5450621219897221E-3</v>
      </c>
      <c r="L46" s="136">
        <f t="shared" ca="1" si="9"/>
        <v>10022.31522808921</v>
      </c>
      <c r="M46" s="138">
        <f t="shared" ca="1" si="10"/>
        <v>1080779.3217438669</v>
      </c>
      <c r="N46" s="73">
        <f t="shared" ca="1" si="11"/>
        <v>2.9313639756063579E-2</v>
      </c>
      <c r="O46" s="136">
        <f t="shared" ca="1" si="12"/>
        <v>30779.321743866756</v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>
        <f t="shared" ca="1" si="0"/>
        <v>1050000</v>
      </c>
      <c r="D47" s="138">
        <f t="shared" ca="1" si="1"/>
        <v>1094755.2366533799</v>
      </c>
      <c r="E47" s="73">
        <f t="shared" ca="1" si="2"/>
        <v>4.262403490798071E-2</v>
      </c>
      <c r="F47" s="136">
        <f t="shared" ca="1" si="3"/>
        <v>44755.236653379754</v>
      </c>
      <c r="G47" s="138">
        <f t="shared" ca="1" si="4"/>
        <v>1133949.7823881377</v>
      </c>
      <c r="H47" s="73">
        <f t="shared" ca="1" si="5"/>
        <v>7.9952173702988155E-2</v>
      </c>
      <c r="I47" s="136">
        <f t="shared" ca="1" si="6"/>
        <v>83949.782388137566</v>
      </c>
      <c r="J47" s="138">
        <f t="shared" ca="1" si="7"/>
        <v>1144295.2808479844</v>
      </c>
      <c r="K47" s="73">
        <f t="shared" ca="1" si="8"/>
        <v>8.9805029379032786E-2</v>
      </c>
      <c r="L47" s="136">
        <f t="shared" ca="1" si="9"/>
        <v>94295.280847984424</v>
      </c>
      <c r="M47" s="138">
        <f t="shared" ca="1" si="10"/>
        <v>1050000</v>
      </c>
      <c r="N47" s="73">
        <f t="shared" ca="1" si="11"/>
        <v>0</v>
      </c>
      <c r="O47" s="136">
        <f t="shared" ca="1" si="12"/>
        <v>0</v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79" t="s">
        <v>319</v>
      </c>
      <c r="B53" s="381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72"/>
      <c r="B54" s="374"/>
      <c r="C54" s="135">
        <f ca="1">SUM(C22:C52)</f>
        <v>55200000</v>
      </c>
      <c r="D54" s="139">
        <f ca="1">SUM(D22:D52)</f>
        <v>55563482.804162323</v>
      </c>
      <c r="E54" s="75">
        <f ca="1">IFERROR(F54 / (SUM($C22:$C52) / COUNT($C22:$C52)), 0)</f>
        <v>0.17120566862718059</v>
      </c>
      <c r="F54" s="137">
        <f ca="1">SUM(F22:F52)</f>
        <v>363482.80416232185</v>
      </c>
      <c r="G54" s="139">
        <f ca="1">SUM(G22:G52)</f>
        <v>55936355.948843054</v>
      </c>
      <c r="H54" s="75">
        <f ca="1">IFERROR(I54 / (SUM($C22:$C52) / COUNT($C22:$C52)), 0)</f>
        <v>0.3468343237304175</v>
      </c>
      <c r="I54" s="137">
        <f ca="1">SUM(I22:I52)</f>
        <v>736355.94884304027</v>
      </c>
      <c r="J54" s="139">
        <f ca="1">SUM(J22:J52)</f>
        <v>56015873.166083612</v>
      </c>
      <c r="K54" s="75">
        <f ca="1">IFERROR(L54 / (SUM($C22:$C52) / COUNT($C22:$C52)), 0)</f>
        <v>0.38428808547416882</v>
      </c>
      <c r="L54" s="137">
        <f ca="1">SUM(L22:L52)</f>
        <v>815873.16608361993</v>
      </c>
      <c r="M54" s="139">
        <f ca="1">SUM(M22:M52)</f>
        <v>55114736.428960383</v>
      </c>
      <c r="N54" s="75">
        <f ca="1">IFERROR(O54 / (SUM($C22:$C52) / COUNT($C22:$C52)), 0)</f>
        <v>-4.016037766358601E-2</v>
      </c>
      <c r="O54" s="137">
        <f ca="1">SUM(O22:O52)</f>
        <v>-85263.571039613365</v>
      </c>
    </row>
    <row r="56" spans="1:15" ht="16.5" customHeight="1" thickBot="1"/>
    <row r="57" spans="1:15" ht="16.5" customHeight="1" thickBot="1">
      <c r="A57" s="351" t="str">
        <f>TEXT(투자전략!$G$1, "[$-ko-KR]yyyy년 mm월 ") &amp; "[엽전코인] 전일대비 상승률 Top20 월말결산"</f>
        <v>2021년 05월 [엽전코인] 전일대비 상승률 Top20 월말결산</v>
      </c>
      <c r="B57" s="352"/>
      <c r="C57" s="352"/>
      <c r="D57" s="352"/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3"/>
    </row>
    <row r="58" spans="1:15" ht="16.5" customHeight="1" thickBot="1">
      <c r="A58" s="404" t="s">
        <v>320</v>
      </c>
      <c r="B58" s="372" t="s">
        <v>318</v>
      </c>
      <c r="C58" s="374"/>
      <c r="D58" s="372" t="s">
        <v>310</v>
      </c>
      <c r="E58" s="373"/>
      <c r="F58" s="374"/>
      <c r="G58" s="372" t="s">
        <v>311</v>
      </c>
      <c r="H58" s="373"/>
      <c r="I58" s="374"/>
      <c r="J58" s="372" t="s">
        <v>312</v>
      </c>
      <c r="K58" s="373"/>
      <c r="L58" s="374"/>
      <c r="M58" s="372" t="s">
        <v>313</v>
      </c>
      <c r="N58" s="373"/>
      <c r="O58" s="374"/>
    </row>
    <row r="59" spans="1:15" ht="16.5" customHeight="1" thickBot="1">
      <c r="A59" s="39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3105675.024565368</v>
      </c>
      <c r="N83" s="73">
        <f t="shared" ca="1" si="24"/>
        <v>3.5225008188456038E-2</v>
      </c>
      <c r="O83" s="136">
        <f t="shared" ca="1" si="25"/>
        <v>105675.0245653681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>
        <f t="shared" ca="1" si="13"/>
        <v>3000000</v>
      </c>
      <c r="D84" s="138">
        <f t="shared" ca="1" si="14"/>
        <v>3224941.07496663</v>
      </c>
      <c r="E84" s="73">
        <f t="shared" ca="1" si="15"/>
        <v>7.4980358322210047E-2</v>
      </c>
      <c r="F84" s="136">
        <f t="shared" ca="1" si="16"/>
        <v>224941.07496663011</v>
      </c>
      <c r="G84" s="138">
        <f t="shared" ca="1" si="17"/>
        <v>3183036.0619258182</v>
      </c>
      <c r="H84" s="73">
        <f t="shared" ca="1" si="18"/>
        <v>6.1012020641939321E-2</v>
      </c>
      <c r="I84" s="136">
        <f t="shared" ca="1" si="19"/>
        <v>183036.06192581801</v>
      </c>
      <c r="J84" s="138">
        <f t="shared" ca="1" si="20"/>
        <v>3049492.2086267131</v>
      </c>
      <c r="K84" s="73">
        <f t="shared" ca="1" si="21"/>
        <v>1.6497402875571082E-2</v>
      </c>
      <c r="L84" s="136">
        <f t="shared" ca="1" si="22"/>
        <v>49492.208626713262</v>
      </c>
      <c r="M84" s="138">
        <f t="shared" ca="1" si="23"/>
        <v>3187232.7677769884</v>
      </c>
      <c r="N84" s="73">
        <f t="shared" ca="1" si="24"/>
        <v>6.241092259232954E-2</v>
      </c>
      <c r="O84" s="136">
        <f t="shared" ca="1" si="25"/>
        <v>187232.76777698868</v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>
        <f t="shared" ca="1" si="13"/>
        <v>3000000</v>
      </c>
      <c r="D85" s="138">
        <f t="shared" ca="1" si="14"/>
        <v>3151331.9587492151</v>
      </c>
      <c r="E85" s="73">
        <f t="shared" ca="1" si="15"/>
        <v>5.0443986249738296E-2</v>
      </c>
      <c r="F85" s="136">
        <f t="shared" ca="1" si="16"/>
        <v>151331.95874921486</v>
      </c>
      <c r="G85" s="138">
        <f t="shared" ca="1" si="17"/>
        <v>3224391.9109419486</v>
      </c>
      <c r="H85" s="73">
        <f t="shared" ca="1" si="18"/>
        <v>7.4797303647316127E-2</v>
      </c>
      <c r="I85" s="136">
        <f t="shared" ca="1" si="19"/>
        <v>224391.91094194847</v>
      </c>
      <c r="J85" s="138">
        <f t="shared" ca="1" si="20"/>
        <v>3231432.2600652617</v>
      </c>
      <c r="K85" s="73">
        <f t="shared" ca="1" si="21"/>
        <v>7.7144086688420571E-2</v>
      </c>
      <c r="L85" s="136">
        <f t="shared" ca="1" si="22"/>
        <v>231432.26006526168</v>
      </c>
      <c r="M85" s="138">
        <f t="shared" ca="1" si="23"/>
        <v>3000000</v>
      </c>
      <c r="N85" s="73">
        <f t="shared" ca="1" si="24"/>
        <v>0</v>
      </c>
      <c r="O85" s="136">
        <f t="shared" ca="1" si="25"/>
        <v>0</v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79" t="s">
        <v>319</v>
      </c>
      <c r="B91" s="381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72"/>
      <c r="B92" s="374"/>
      <c r="C92" s="135">
        <f ca="1">SUM(C60:C90)</f>
        <v>86100000</v>
      </c>
      <c r="D92" s="139">
        <f ca="1">SUM(D60:D90)</f>
        <v>85890702.453543693</v>
      </c>
      <c r="E92" s="75">
        <f ca="1">IFERROR(F92 / (SUM($C60:$C90) / COUNT($C60:$C90)), 0)</f>
        <v>-6.3202511125017832E-2</v>
      </c>
      <c r="F92" s="137">
        <f ca="1">SUM(F60:F90)</f>
        <v>-209297.54645630906</v>
      </c>
      <c r="G92" s="139">
        <f ca="1">SUM(G60:G90)</f>
        <v>86205149.796124041</v>
      </c>
      <c r="H92" s="75">
        <f ca="1">IFERROR(I92 / (SUM($C60:$C90) / COUNT($C60:$C90)), 0)</f>
        <v>3.1752551675087573E-2</v>
      </c>
      <c r="I92" s="137">
        <f ca="1">SUM(I60:I90)</f>
        <v>105149.79612404</v>
      </c>
      <c r="J92" s="139">
        <f ca="1">SUM(J60:J90)</f>
        <v>86138544.979510233</v>
      </c>
      <c r="K92" s="75">
        <f ca="1">IFERROR(L92 / (SUM($C60:$C90) / COUNT($C60:$C90)), 0)</f>
        <v>1.1639598922948986E-2</v>
      </c>
      <c r="L92" s="137">
        <f ca="1">SUM(L60:L90)</f>
        <v>38544.979510227218</v>
      </c>
      <c r="M92" s="139">
        <f ca="1">SUM(M60:M90)</f>
        <v>84893650.562157482</v>
      </c>
      <c r="N92" s="75">
        <f ca="1">IFERROR(O92 / (SUM($C60:$C90) / COUNT($C60:$C90)), 0)</f>
        <v>-0.36428670596870133</v>
      </c>
      <c r="O92" s="137">
        <f ca="1">SUM(O60:O90)</f>
        <v>-1206349.4378425071</v>
      </c>
    </row>
    <row r="94" spans="1:15" ht="16.5" customHeight="1" thickBot="1"/>
    <row r="95" spans="1:15" ht="16.5" customHeight="1" thickBot="1">
      <c r="A95" s="351" t="str">
        <f>TEXT(투자전략!$G$1, "[$-ko-KR]yyyy년 mm월 ") &amp; "[동전코인] 전일대비 상승률 Top20 월말결산"</f>
        <v>2021년 05월 [동전코인] 전일대비 상승률 Top20 월말결산</v>
      </c>
      <c r="B95" s="352"/>
      <c r="C95" s="352"/>
      <c r="D95" s="352"/>
      <c r="E95" s="352"/>
      <c r="F95" s="352"/>
      <c r="G95" s="352"/>
      <c r="H95" s="352"/>
      <c r="I95" s="352"/>
      <c r="J95" s="352"/>
      <c r="K95" s="352"/>
      <c r="L95" s="352"/>
      <c r="M95" s="352"/>
      <c r="N95" s="352"/>
      <c r="O95" s="353"/>
    </row>
    <row r="96" spans="1:15" ht="16.5" customHeight="1" thickBot="1">
      <c r="A96" s="404" t="s">
        <v>320</v>
      </c>
      <c r="B96" s="372" t="s">
        <v>318</v>
      </c>
      <c r="C96" s="374"/>
      <c r="D96" s="372" t="s">
        <v>310</v>
      </c>
      <c r="E96" s="373"/>
      <c r="F96" s="374"/>
      <c r="G96" s="372" t="s">
        <v>311</v>
      </c>
      <c r="H96" s="373"/>
      <c r="I96" s="374"/>
      <c r="J96" s="372" t="s">
        <v>312</v>
      </c>
      <c r="K96" s="373"/>
      <c r="L96" s="374"/>
      <c r="M96" s="372" t="s">
        <v>313</v>
      </c>
      <c r="N96" s="373"/>
      <c r="O96" s="374"/>
    </row>
    <row r="97" spans="1:15" ht="16.5" customHeight="1" thickBot="1">
      <c r="A97" s="39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3084925.3269906426</v>
      </c>
      <c r="N121" s="73">
        <f t="shared" ca="1" si="37"/>
        <v>2.8308442330214234E-2</v>
      </c>
      <c r="O121" s="136">
        <f t="shared" ca="1" si="38"/>
        <v>84925.326990642672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>
        <f t="shared" ca="1" si="26"/>
        <v>3000000</v>
      </c>
      <c r="D122" s="138">
        <f t="shared" ca="1" si="27"/>
        <v>3132610.0978361513</v>
      </c>
      <c r="E122" s="73">
        <f t="shared" ca="1" si="28"/>
        <v>4.420336594538371E-2</v>
      </c>
      <c r="F122" s="136">
        <f t="shared" ca="1" si="29"/>
        <v>132610.09783615111</v>
      </c>
      <c r="G122" s="138">
        <f t="shared" ca="1" si="30"/>
        <v>3130973.8052459536</v>
      </c>
      <c r="H122" s="73">
        <f t="shared" ca="1" si="31"/>
        <v>4.3657935081984567E-2</v>
      </c>
      <c r="I122" s="136">
        <f t="shared" ca="1" si="32"/>
        <v>130973.8052459537</v>
      </c>
      <c r="J122" s="138">
        <f t="shared" ca="1" si="33"/>
        <v>3017392.2722265762</v>
      </c>
      <c r="K122" s="73">
        <f t="shared" ca="1" si="34"/>
        <v>5.7974240755253688E-3</v>
      </c>
      <c r="L122" s="136">
        <f t="shared" ca="1" si="35"/>
        <v>17392.272226576104</v>
      </c>
      <c r="M122" s="138">
        <f t="shared" ca="1" si="36"/>
        <v>3159462.4521236042</v>
      </c>
      <c r="N122" s="73">
        <f t="shared" ca="1" si="37"/>
        <v>5.3154150707867998E-2</v>
      </c>
      <c r="O122" s="136">
        <f t="shared" ca="1" si="38"/>
        <v>159462.45212360399</v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>
        <f t="shared" ca="1" si="26"/>
        <v>3000000</v>
      </c>
      <c r="D123" s="138">
        <f t="shared" ca="1" si="27"/>
        <v>3219642.4596138145</v>
      </c>
      <c r="E123" s="73">
        <f t="shared" ca="1" si="28"/>
        <v>7.3214153204604851E-2</v>
      </c>
      <c r="F123" s="136">
        <f t="shared" ca="1" si="29"/>
        <v>219642.45961381451</v>
      </c>
      <c r="G123" s="138">
        <f t="shared" ca="1" si="30"/>
        <v>3270235.3968979474</v>
      </c>
      <c r="H123" s="73">
        <f t="shared" ca="1" si="31"/>
        <v>9.0078465632649263E-2</v>
      </c>
      <c r="I123" s="136">
        <f t="shared" ca="1" si="32"/>
        <v>270235.39689794782</v>
      </c>
      <c r="J123" s="138">
        <f t="shared" ca="1" si="33"/>
        <v>3281621.9942803401</v>
      </c>
      <c r="K123" s="73">
        <f t="shared" ca="1" si="34"/>
        <v>9.3873998093446737E-2</v>
      </c>
      <c r="L123" s="136">
        <f t="shared" ca="1" si="35"/>
        <v>281621.99428034027</v>
      </c>
      <c r="M123" s="138">
        <f t="shared" ca="1" si="36"/>
        <v>3000000</v>
      </c>
      <c r="N123" s="73">
        <f t="shared" ca="1" si="37"/>
        <v>0</v>
      </c>
      <c r="O123" s="136">
        <f t="shared" ca="1" si="38"/>
        <v>0</v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79" t="s">
        <v>319</v>
      </c>
      <c r="B129" s="381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72"/>
      <c r="B130" s="374"/>
      <c r="C130" s="135">
        <f ca="1">SUM(C98:C128)</f>
        <v>90000000</v>
      </c>
      <c r="D130" s="139">
        <f ca="1">SUM(D98:D128)</f>
        <v>90416161.28067933</v>
      </c>
      <c r="E130" s="75">
        <f ca="1">IFERROR(F130 / (SUM($C98:$C128) / COUNT($C98:$C128)), 0)</f>
        <v>0.12022436997403156</v>
      </c>
      <c r="F130" s="137">
        <f ca="1">SUM(F98:F128)</f>
        <v>416161.28067934001</v>
      </c>
      <c r="G130" s="139">
        <f ca="1">SUM(G98:G128)</f>
        <v>90857139.510224462</v>
      </c>
      <c r="H130" s="75">
        <f ca="1">IFERROR(I130 / (SUM($C98:$C128) / COUNT($C98:$C128)), 0)</f>
        <v>0.24761808073151165</v>
      </c>
      <c r="I130" s="137">
        <f ca="1">SUM(I98:I128)</f>
        <v>857139.51022446342</v>
      </c>
      <c r="J130" s="139">
        <f ca="1">SUM(J98:J128)</f>
        <v>90889678.52609314</v>
      </c>
      <c r="K130" s="75">
        <f ca="1">IFERROR(L130 / (SUM($C98:$C128) / COUNT($C98:$C128)), 0)</f>
        <v>0.25701824087135183</v>
      </c>
      <c r="L130" s="137">
        <f ca="1">SUM(L98:L128)</f>
        <v>889678.52609314094</v>
      </c>
      <c r="M130" s="139">
        <f ca="1">SUM(M98:M128)</f>
        <v>89282408.019395664</v>
      </c>
      <c r="N130" s="75">
        <f ca="1">IFERROR(O130 / (SUM($C98:$C128) / COUNT($C98:$C128)), 0)</f>
        <v>-0.20730434995236596</v>
      </c>
      <c r="O130" s="137">
        <f ca="1">SUM(O98:O128)</f>
        <v>-717591.9806043437</v>
      </c>
    </row>
    <row r="132" spans="1:15" ht="16.5" customHeight="1" thickBot="1"/>
    <row r="133" spans="1:15" ht="16.5" customHeight="1" thickBot="1">
      <c r="A133" s="351" t="str">
        <f>TEXT(투자전략!$G$1, "[$-ko-KR]yyyy년 mm월 ") &amp; "전일대비 상승률 Top20 월말결산"</f>
        <v>2021년 05월 전일대비 상승률 Top20 월말결산</v>
      </c>
      <c r="B133" s="352"/>
      <c r="C133" s="352"/>
      <c r="D133" s="352"/>
      <c r="E133" s="352"/>
      <c r="F133" s="352"/>
      <c r="G133" s="352"/>
      <c r="H133" s="352"/>
      <c r="I133" s="352"/>
      <c r="J133" s="352"/>
      <c r="K133" s="352"/>
      <c r="L133" s="352"/>
      <c r="M133" s="352"/>
      <c r="N133" s="352"/>
      <c r="O133" s="353"/>
    </row>
    <row r="134" spans="1:15" ht="16.5" customHeight="1" thickBot="1">
      <c r="A134" s="404" t="s">
        <v>320</v>
      </c>
      <c r="B134" s="372" t="s">
        <v>318</v>
      </c>
      <c r="C134" s="374"/>
      <c r="D134" s="372" t="s">
        <v>310</v>
      </c>
      <c r="E134" s="373"/>
      <c r="F134" s="374"/>
      <c r="G134" s="372" t="s">
        <v>311</v>
      </c>
      <c r="H134" s="373"/>
      <c r="I134" s="374"/>
      <c r="J134" s="372" t="s">
        <v>312</v>
      </c>
      <c r="K134" s="373"/>
      <c r="L134" s="374"/>
      <c r="M134" s="372" t="s">
        <v>313</v>
      </c>
      <c r="N134" s="373"/>
      <c r="O134" s="374"/>
    </row>
    <row r="135" spans="1:15" ht="16.5" customHeight="1" thickBot="1">
      <c r="A135" s="39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2998724.7794386935</v>
      </c>
      <c r="N159" s="73">
        <f t="shared" ca="1" si="50"/>
        <v>-4.2507352043537892E-4</v>
      </c>
      <c r="O159" s="136">
        <f t="shared" ca="1" si="51"/>
        <v>-1275.2205613061888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>
        <f t="shared" ca="1" si="39"/>
        <v>3000000</v>
      </c>
      <c r="D160" s="138">
        <f t="shared" ca="1" si="40"/>
        <v>3231711.9681757041</v>
      </c>
      <c r="E160" s="73">
        <f t="shared" ca="1" si="41"/>
        <v>7.7237322725234772E-2</v>
      </c>
      <c r="F160" s="136">
        <f t="shared" ca="1" si="42"/>
        <v>231711.9681757043</v>
      </c>
      <c r="G160" s="138">
        <f t="shared" ca="1" si="43"/>
        <v>3211875.584319267</v>
      </c>
      <c r="H160" s="73">
        <f t="shared" ca="1" si="44"/>
        <v>7.0625194773088817E-2</v>
      </c>
      <c r="I160" s="136">
        <f t="shared" ca="1" si="45"/>
        <v>211875.5843192664</v>
      </c>
      <c r="J160" s="138">
        <f t="shared" ca="1" si="46"/>
        <v>3093337.2383054276</v>
      </c>
      <c r="K160" s="73">
        <f t="shared" ca="1" si="47"/>
        <v>3.1112412768475883E-2</v>
      </c>
      <c r="L160" s="136">
        <f t="shared" ca="1" si="48"/>
        <v>93337.238305427643</v>
      </c>
      <c r="M160" s="138">
        <f t="shared" ca="1" si="49"/>
        <v>3225393.2293551592</v>
      </c>
      <c r="N160" s="73">
        <f t="shared" ca="1" si="50"/>
        <v>7.5131076451719653E-2</v>
      </c>
      <c r="O160" s="136">
        <f t="shared" ca="1" si="51"/>
        <v>225393.22935515898</v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>
        <f t="shared" ca="1" si="39"/>
        <v>3000000</v>
      </c>
      <c r="D161" s="138">
        <f t="shared" ca="1" si="40"/>
        <v>3144951.2447506869</v>
      </c>
      <c r="E161" s="73">
        <f t="shared" ca="1" si="41"/>
        <v>4.8317081583562314E-2</v>
      </c>
      <c r="F161" s="136">
        <f t="shared" ca="1" si="42"/>
        <v>144951.24475068692</v>
      </c>
      <c r="G161" s="138">
        <f t="shared" ca="1" si="43"/>
        <v>3236972.1487613427</v>
      </c>
      <c r="H161" s="73">
        <f t="shared" ca="1" si="44"/>
        <v>7.8990716253780832E-2</v>
      </c>
      <c r="I161" s="136">
        <f t="shared" ca="1" si="45"/>
        <v>236972.14876134251</v>
      </c>
      <c r="J161" s="138">
        <f t="shared" ca="1" si="46"/>
        <v>3238597.5877039316</v>
      </c>
      <c r="K161" s="73">
        <f t="shared" ca="1" si="47"/>
        <v>7.953252923464374E-2</v>
      </c>
      <c r="L161" s="136">
        <f t="shared" ca="1" si="48"/>
        <v>238597.5877039312</v>
      </c>
      <c r="M161" s="138">
        <f t="shared" ca="1" si="49"/>
        <v>3000000</v>
      </c>
      <c r="N161" s="73">
        <f t="shared" ca="1" si="50"/>
        <v>0</v>
      </c>
      <c r="O161" s="136">
        <f t="shared" ca="1" si="51"/>
        <v>0</v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79" t="s">
        <v>319</v>
      </c>
      <c r="B167" s="381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72"/>
      <c r="B168" s="374"/>
      <c r="C168" s="135">
        <f ca="1">SUM(C136:C166)</f>
        <v>90000000</v>
      </c>
      <c r="D168" s="139">
        <f ca="1">SUM(D136:D166)</f>
        <v>90373858.052257881</v>
      </c>
      <c r="E168" s="75">
        <f ca="1">IFERROR(F168 / (SUM($C136:$C166) / COUNT($C136:$C166)), 0)</f>
        <v>0.10800343731894055</v>
      </c>
      <c r="F168" s="137">
        <f ca="1">SUM(F136:F166)</f>
        <v>373858.05225787114</v>
      </c>
      <c r="G168" s="139">
        <f ca="1">SUM(G136:G166)</f>
        <v>90908250.433627933</v>
      </c>
      <c r="H168" s="75">
        <f ca="1">IFERROR(I168 / (SUM($C136:$C166) / COUNT($C136:$C166)), 0)</f>
        <v>0.26238345860362844</v>
      </c>
      <c r="I168" s="137">
        <f ca="1">SUM(I136:I166)</f>
        <v>908250.43362794456</v>
      </c>
      <c r="J168" s="139">
        <f ca="1">SUM(J136:J166)</f>
        <v>90915593.125523195</v>
      </c>
      <c r="K168" s="75">
        <f ca="1">IFERROR(L168 / (SUM($C136:$C166) / COUNT($C136:$C166)), 0)</f>
        <v>0.26450468070669891</v>
      </c>
      <c r="L168" s="137">
        <f ca="1">SUM(L136:L166)</f>
        <v>915593.12552318862</v>
      </c>
      <c r="M168" s="139">
        <f ca="1">SUM(M136:M166)</f>
        <v>89324640.665362656</v>
      </c>
      <c r="N168" s="75">
        <f ca="1">IFERROR(O168 / (SUM($C136:$C166) / COUNT($C136:$C166)), 0)</f>
        <v>-0.19510380778411376</v>
      </c>
      <c r="O168" s="137">
        <f ca="1">SUM(O136:O166)</f>
        <v>-675359.33463731688</v>
      </c>
    </row>
    <row r="170" spans="1:15" ht="16.5" customHeight="1" thickBot="1"/>
    <row r="171" spans="1:15" ht="16.5" customHeight="1" thickBot="1">
      <c r="A171" s="351" t="str">
        <f>TEXT(투자전략!$G$1, "[$-ko-KR]yyyy년 mm월 ") &amp; "[엽전코인] 전일대비 상승률 Bottom20 월말결산"</f>
        <v>2021년 05월 [엽전코인] 전일대비 상승률 Bottom20 월말결산</v>
      </c>
      <c r="B171" s="352"/>
      <c r="C171" s="352"/>
      <c r="D171" s="352"/>
      <c r="E171" s="352"/>
      <c r="F171" s="352"/>
      <c r="G171" s="352"/>
      <c r="H171" s="352"/>
      <c r="I171" s="352"/>
      <c r="J171" s="352"/>
      <c r="K171" s="352"/>
      <c r="L171" s="352"/>
      <c r="M171" s="352"/>
      <c r="N171" s="352"/>
      <c r="O171" s="353"/>
    </row>
    <row r="172" spans="1:15" ht="16.5" customHeight="1" thickBot="1">
      <c r="A172" s="404" t="s">
        <v>320</v>
      </c>
      <c r="B172" s="372" t="s">
        <v>318</v>
      </c>
      <c r="C172" s="374"/>
      <c r="D172" s="372" t="s">
        <v>310</v>
      </c>
      <c r="E172" s="373"/>
      <c r="F172" s="374"/>
      <c r="G172" s="372" t="s">
        <v>311</v>
      </c>
      <c r="H172" s="373"/>
      <c r="I172" s="374"/>
      <c r="J172" s="372" t="s">
        <v>312</v>
      </c>
      <c r="K172" s="373"/>
      <c r="L172" s="374"/>
      <c r="M172" s="372" t="s">
        <v>313</v>
      </c>
      <c r="N172" s="373"/>
      <c r="O172" s="374"/>
    </row>
    <row r="173" spans="1:15" ht="16.5" customHeight="1" thickBot="1">
      <c r="A173" s="39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3082523.066420191</v>
      </c>
      <c r="N197" s="73">
        <f t="shared" ca="1" si="63"/>
        <v>2.7507688806730213E-2</v>
      </c>
      <c r="O197" s="136">
        <f t="shared" ca="1" si="64"/>
        <v>82523.066420190618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>
        <f t="shared" ca="1" si="52"/>
        <v>3000000</v>
      </c>
      <c r="D198" s="138">
        <f t="shared" ca="1" si="53"/>
        <v>3216723.2628039857</v>
      </c>
      <c r="E198" s="73">
        <f t="shared" ca="1" si="54"/>
        <v>7.2241087601328663E-2</v>
      </c>
      <c r="F198" s="136">
        <f t="shared" ca="1" si="55"/>
        <v>216723.26280398591</v>
      </c>
      <c r="G198" s="138">
        <f t="shared" ca="1" si="56"/>
        <v>3181435.4604081037</v>
      </c>
      <c r="H198" s="73">
        <f t="shared" ca="1" si="57"/>
        <v>6.0478486802701362E-2</v>
      </c>
      <c r="I198" s="136">
        <f t="shared" ca="1" si="58"/>
        <v>181435.46040810409</v>
      </c>
      <c r="J198" s="138">
        <f t="shared" ca="1" si="59"/>
        <v>3049665.5600787215</v>
      </c>
      <c r="K198" s="73">
        <f t="shared" ca="1" si="60"/>
        <v>1.6555186692907169E-2</v>
      </c>
      <c r="L198" s="136">
        <f t="shared" ca="1" si="61"/>
        <v>49665.560078721515</v>
      </c>
      <c r="M198" s="138">
        <f t="shared" ca="1" si="62"/>
        <v>3183137.6238586949</v>
      </c>
      <c r="N198" s="73">
        <f t="shared" ca="1" si="63"/>
        <v>6.104587461956501E-2</v>
      </c>
      <c r="O198" s="136">
        <f t="shared" ca="1" si="64"/>
        <v>183137.62385869503</v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>
        <f t="shared" ca="1" si="52"/>
        <v>3000000</v>
      </c>
      <c r="D199" s="138">
        <f t="shared" ca="1" si="53"/>
        <v>3152314.5972699961</v>
      </c>
      <c r="E199" s="73">
        <f t="shared" ca="1" si="54"/>
        <v>5.0771532423331892E-2</v>
      </c>
      <c r="F199" s="136">
        <f t="shared" ca="1" si="55"/>
        <v>152314.59726999566</v>
      </c>
      <c r="G199" s="138">
        <f t="shared" ca="1" si="56"/>
        <v>3244636.5407762993</v>
      </c>
      <c r="H199" s="73">
        <f t="shared" ca="1" si="57"/>
        <v>8.1545513592099633E-2</v>
      </c>
      <c r="I199" s="136">
        <f t="shared" ca="1" si="58"/>
        <v>244636.54077629893</v>
      </c>
      <c r="J199" s="138">
        <f t="shared" ca="1" si="59"/>
        <v>3247137.7174439561</v>
      </c>
      <c r="K199" s="73">
        <f t="shared" ca="1" si="60"/>
        <v>8.2379239147985367E-2</v>
      </c>
      <c r="L199" s="136">
        <f t="shared" ca="1" si="61"/>
        <v>247137.71744395612</v>
      </c>
      <c r="M199" s="138">
        <f t="shared" ca="1" si="62"/>
        <v>3000000</v>
      </c>
      <c r="N199" s="73">
        <f t="shared" ca="1" si="63"/>
        <v>0</v>
      </c>
      <c r="O199" s="136">
        <f t="shared" ca="1" si="64"/>
        <v>0</v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79" t="s">
        <v>319</v>
      </c>
      <c r="B205" s="381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72"/>
      <c r="B206" s="374"/>
      <c r="C206" s="135">
        <f ca="1">SUM(C174:C204)</f>
        <v>85800000</v>
      </c>
      <c r="D206" s="139">
        <f ca="1">SUM(D174:D204)</f>
        <v>85523779.434073091</v>
      </c>
      <c r="E206" s="75">
        <f ca="1">IFERROR(F206 / (SUM($C174:$C204) / COUNT($C174:$C204)), 0)</f>
        <v>-8.3703201796032495E-2</v>
      </c>
      <c r="F206" s="137">
        <f ca="1">SUM(F174:F204)</f>
        <v>-276220.56592690723</v>
      </c>
      <c r="G206" s="139">
        <f ca="1">SUM(G174:G204)</f>
        <v>85919594.35243535</v>
      </c>
      <c r="H206" s="75">
        <f ca="1">IFERROR(I206 / (SUM($C174:$C204) / COUNT($C174:$C204)), 0)</f>
        <v>3.6240712859199303E-2</v>
      </c>
      <c r="I206" s="137">
        <f ca="1">SUM(I174:I204)</f>
        <v>119594.35243535769</v>
      </c>
      <c r="J206" s="139">
        <f ca="1">SUM(J174:J204)</f>
        <v>85850355.31877996</v>
      </c>
      <c r="K206" s="75">
        <f ca="1">IFERROR(L206 / (SUM($C174:$C204) / COUNT($C174:$C204)), 0)</f>
        <v>1.5259187509069601E-2</v>
      </c>
      <c r="L206" s="137">
        <f ca="1">SUM(L174:L204)</f>
        <v>50355.318779929687</v>
      </c>
      <c r="M206" s="139">
        <f ca="1">SUM(M174:M204)</f>
        <v>84610350.045041591</v>
      </c>
      <c r="N206" s="75">
        <f ca="1">IFERROR(O206 / (SUM($C174:$C204) / COUNT($C174:$C204)), 0)</f>
        <v>-0.36049998635102964</v>
      </c>
      <c r="O206" s="137">
        <f ca="1">SUM(O174:O204)</f>
        <v>-1189649.9549583979</v>
      </c>
    </row>
    <row r="208" spans="1:15" ht="16.5" customHeight="1" thickBot="1"/>
    <row r="209" spans="1:15" ht="16.5" customHeight="1" thickBot="1">
      <c r="A209" s="351" t="str">
        <f>TEXT(투자전략!$G$1, "[$-ko-KR]yyyy년 mm월 ") &amp; "[동전코인] 전일대비 상승률 Bottom20 월말결산"</f>
        <v>2021년 05월 [동전코인] 전일대비 상승률 Bottom20 월말결산</v>
      </c>
      <c r="B209" s="352"/>
      <c r="C209" s="352"/>
      <c r="D209" s="352"/>
      <c r="E209" s="352"/>
      <c r="F209" s="352"/>
      <c r="G209" s="352"/>
      <c r="H209" s="352"/>
      <c r="I209" s="352"/>
      <c r="J209" s="352"/>
      <c r="K209" s="352"/>
      <c r="L209" s="352"/>
      <c r="M209" s="352"/>
      <c r="N209" s="352"/>
      <c r="O209" s="353"/>
    </row>
    <row r="210" spans="1:15" ht="16.5" customHeight="1" thickBot="1">
      <c r="A210" s="404" t="s">
        <v>320</v>
      </c>
      <c r="B210" s="372" t="s">
        <v>318</v>
      </c>
      <c r="C210" s="374"/>
      <c r="D210" s="372" t="s">
        <v>310</v>
      </c>
      <c r="E210" s="373"/>
      <c r="F210" s="374"/>
      <c r="G210" s="372" t="s">
        <v>311</v>
      </c>
      <c r="H210" s="373"/>
      <c r="I210" s="374"/>
      <c r="J210" s="372" t="s">
        <v>312</v>
      </c>
      <c r="K210" s="373"/>
      <c r="L210" s="374"/>
      <c r="M210" s="372" t="s">
        <v>313</v>
      </c>
      <c r="N210" s="373"/>
      <c r="O210" s="374"/>
    </row>
    <row r="211" spans="1:15" ht="16.5" customHeight="1" thickBot="1">
      <c r="A211" s="39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3234212.7160864146</v>
      </c>
      <c r="N235" s="73">
        <f t="shared" ca="1" si="76"/>
        <v>7.8070905362138149E-2</v>
      </c>
      <c r="O235" s="136">
        <f t="shared" ca="1" si="77"/>
        <v>234212.71608641438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>
        <f t="shared" ca="1" si="65"/>
        <v>3000000</v>
      </c>
      <c r="D236" s="138">
        <f t="shared" ca="1" si="66"/>
        <v>3086009.2857462638</v>
      </c>
      <c r="E236" s="73">
        <f t="shared" ca="1" si="67"/>
        <v>2.8669761915421206E-2</v>
      </c>
      <c r="F236" s="136">
        <f t="shared" ca="1" si="68"/>
        <v>86009.285746263617</v>
      </c>
      <c r="G236" s="138">
        <f t="shared" ca="1" si="69"/>
        <v>3055649.5796144744</v>
      </c>
      <c r="H236" s="73">
        <f t="shared" ca="1" si="70"/>
        <v>1.8549859871491482E-2</v>
      </c>
      <c r="I236" s="136">
        <f t="shared" ca="1" si="71"/>
        <v>55649.579614474445</v>
      </c>
      <c r="J236" s="138">
        <f t="shared" ca="1" si="72"/>
        <v>2955256.4219394838</v>
      </c>
      <c r="K236" s="73">
        <f t="shared" ca="1" si="73"/>
        <v>-1.4914526020172039E-2</v>
      </c>
      <c r="L236" s="136">
        <f t="shared" ca="1" si="74"/>
        <v>-44743.578060516113</v>
      </c>
      <c r="M236" s="138">
        <f t="shared" ca="1" si="75"/>
        <v>3045076.4434273839</v>
      </c>
      <c r="N236" s="73">
        <f t="shared" ca="1" si="76"/>
        <v>1.502548114246118E-2</v>
      </c>
      <c r="O236" s="136">
        <f t="shared" ca="1" si="77"/>
        <v>45076.443427383543</v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>
        <f t="shared" ca="1" si="65"/>
        <v>3000000</v>
      </c>
      <c r="D237" s="138">
        <f t="shared" ca="1" si="66"/>
        <v>3113984.1232948317</v>
      </c>
      <c r="E237" s="73">
        <f t="shared" ca="1" si="67"/>
        <v>3.7994707764943778E-2</v>
      </c>
      <c r="F237" s="136">
        <f t="shared" ca="1" si="68"/>
        <v>113984.12329483134</v>
      </c>
      <c r="G237" s="138">
        <f t="shared" ca="1" si="69"/>
        <v>3205580.1750016562</v>
      </c>
      <c r="H237" s="73">
        <f t="shared" ca="1" si="70"/>
        <v>6.8526725000552222E-2</v>
      </c>
      <c r="I237" s="136">
        <f t="shared" ca="1" si="71"/>
        <v>205580.17500165667</v>
      </c>
      <c r="J237" s="138">
        <f t="shared" ca="1" si="72"/>
        <v>3212989.571587211</v>
      </c>
      <c r="K237" s="73">
        <f t="shared" ca="1" si="73"/>
        <v>7.0996523862403765E-2</v>
      </c>
      <c r="L237" s="136">
        <f t="shared" ca="1" si="74"/>
        <v>212989.57158721134</v>
      </c>
      <c r="M237" s="138">
        <f t="shared" ca="1" si="75"/>
        <v>3000000</v>
      </c>
      <c r="N237" s="73">
        <f t="shared" ca="1" si="76"/>
        <v>0</v>
      </c>
      <c r="O237" s="136">
        <f t="shared" ca="1" si="77"/>
        <v>0</v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79" t="s">
        <v>319</v>
      </c>
      <c r="B243" s="381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72"/>
      <c r="B244" s="374"/>
      <c r="C244" s="135">
        <f ca="1">SUM(C212:C242)</f>
        <v>90000000</v>
      </c>
      <c r="D244" s="139">
        <f ca="1">SUM(D212:D242)</f>
        <v>89886994.418380976</v>
      </c>
      <c r="E244" s="75">
        <f ca="1">IFERROR(F244 / (SUM($C212:$C242) / COUNT($C212:$C242)), 0)</f>
        <v>-3.2646056912161214E-2</v>
      </c>
      <c r="F244" s="137">
        <f ca="1">SUM(F212:F242)</f>
        <v>-113005.58161901959</v>
      </c>
      <c r="G244" s="139">
        <f ca="1">SUM(G212:G242)</f>
        <v>90430082.169725463</v>
      </c>
      <c r="H244" s="75">
        <f ca="1">IFERROR(I244 / (SUM($C212:$C242) / COUNT($C212:$C242)), 0)</f>
        <v>0.12424596014291632</v>
      </c>
      <c r="I244" s="137">
        <f ca="1">SUM(I212:I242)</f>
        <v>430082.16972547956</v>
      </c>
      <c r="J244" s="139">
        <f ca="1">SUM(J212:J242)</f>
        <v>90482996.928903982</v>
      </c>
      <c r="K244" s="75">
        <f ca="1">IFERROR(L244 / (SUM($C212:$C242) / COUNT($C212:$C242)), 0)</f>
        <v>0.13953244612781857</v>
      </c>
      <c r="L244" s="137">
        <f ca="1">SUM(L212:L242)</f>
        <v>482996.92890398734</v>
      </c>
      <c r="M244" s="139">
        <f ca="1">SUM(M212:M242)</f>
        <v>89163716.168412209</v>
      </c>
      <c r="N244" s="75">
        <f ca="1">IFERROR(O244 / (SUM($C212:$C242) / COUNT($C212:$C242)), 0)</f>
        <v>-0.24159310690313709</v>
      </c>
      <c r="O244" s="137">
        <f ca="1">SUM(O212:O242)</f>
        <v>-836283.83158778225</v>
      </c>
    </row>
    <row r="246" spans="1:15" ht="16.5" customHeight="1" thickBot="1"/>
    <row r="247" spans="1:15" ht="16.5" customHeight="1" thickBot="1">
      <c r="A247" s="351" t="str">
        <f>TEXT(투자전략!$G$1, "[$-ko-KR]yyyy년 mm월 ") &amp; "전일대비 상승률 Bottom20 월말결산"</f>
        <v>2021년 05월 전일대비 상승률 Bottom20 월말결산</v>
      </c>
      <c r="B247" s="352"/>
      <c r="C247" s="352"/>
      <c r="D247" s="352"/>
      <c r="E247" s="352"/>
      <c r="F247" s="352"/>
      <c r="G247" s="352"/>
      <c r="H247" s="352"/>
      <c r="I247" s="352"/>
      <c r="J247" s="352"/>
      <c r="K247" s="352"/>
      <c r="L247" s="352"/>
      <c r="M247" s="352"/>
      <c r="N247" s="352"/>
      <c r="O247" s="353"/>
    </row>
    <row r="248" spans="1:15" ht="16.5" customHeight="1" thickBot="1">
      <c r="A248" s="404" t="s">
        <v>320</v>
      </c>
      <c r="B248" s="372" t="s">
        <v>318</v>
      </c>
      <c r="C248" s="374"/>
      <c r="D248" s="372" t="s">
        <v>310</v>
      </c>
      <c r="E248" s="373"/>
      <c r="F248" s="374"/>
      <c r="G248" s="372" t="s">
        <v>311</v>
      </c>
      <c r="H248" s="373"/>
      <c r="I248" s="374"/>
      <c r="J248" s="372" t="s">
        <v>312</v>
      </c>
      <c r="K248" s="373"/>
      <c r="L248" s="374"/>
      <c r="M248" s="372" t="s">
        <v>313</v>
      </c>
      <c r="N248" s="373"/>
      <c r="O248" s="374"/>
    </row>
    <row r="249" spans="1:15" ht="16.5" customHeight="1" thickBot="1">
      <c r="A249" s="39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3156213.6195933227</v>
      </c>
      <c r="N273" s="73">
        <f t="shared" ca="1" si="89"/>
        <v>5.2071206531107597E-2</v>
      </c>
      <c r="O273" s="136">
        <f t="shared" ca="1" si="90"/>
        <v>156213.61959332283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>
        <f t="shared" ca="1" si="78"/>
        <v>3000000</v>
      </c>
      <c r="D274" s="138">
        <f t="shared" ca="1" si="79"/>
        <v>3101484.7204891555</v>
      </c>
      <c r="E274" s="73">
        <f t="shared" ca="1" si="80"/>
        <v>3.3828240163051922E-2</v>
      </c>
      <c r="F274" s="136">
        <f t="shared" ca="1" si="81"/>
        <v>101484.72048915578</v>
      </c>
      <c r="G274" s="138">
        <f t="shared" ca="1" si="82"/>
        <v>3075227.2701580832</v>
      </c>
      <c r="H274" s="73">
        <f t="shared" ca="1" si="83"/>
        <v>2.5075756719361068E-2</v>
      </c>
      <c r="I274" s="136">
        <f t="shared" ca="1" si="84"/>
        <v>75227.270158083222</v>
      </c>
      <c r="J274" s="138">
        <f t="shared" ca="1" si="85"/>
        <v>2980327.7004223508</v>
      </c>
      <c r="K274" s="73">
        <f t="shared" ca="1" si="86"/>
        <v>-6.5574331925497328E-3</v>
      </c>
      <c r="L274" s="136">
        <f t="shared" ca="1" si="87"/>
        <v>-19672.299577649206</v>
      </c>
      <c r="M274" s="138">
        <f t="shared" ca="1" si="88"/>
        <v>3087466.8624160993</v>
      </c>
      <c r="N274" s="73">
        <f t="shared" ca="1" si="89"/>
        <v>2.9155620805366555E-2</v>
      </c>
      <c r="O274" s="136">
        <f t="shared" ca="1" si="90"/>
        <v>87466.86241609967</v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>
        <f t="shared" ca="1" si="78"/>
        <v>3000000</v>
      </c>
      <c r="D275" s="138">
        <f t="shared" ca="1" si="79"/>
        <v>3096067.3044795343</v>
      </c>
      <c r="E275" s="73">
        <f t="shared" ca="1" si="80"/>
        <v>3.2022434826511445E-2</v>
      </c>
      <c r="F275" s="136">
        <f t="shared" ca="1" si="81"/>
        <v>96067.304479534345</v>
      </c>
      <c r="G275" s="138">
        <f t="shared" ca="1" si="82"/>
        <v>3193189.6926393695</v>
      </c>
      <c r="H275" s="73">
        <f t="shared" ca="1" si="83"/>
        <v>6.4396564213123231E-2</v>
      </c>
      <c r="I275" s="136">
        <f t="shared" ca="1" si="84"/>
        <v>193189.69263936969</v>
      </c>
      <c r="J275" s="138">
        <f t="shared" ca="1" si="85"/>
        <v>3196235.3563343058</v>
      </c>
      <c r="K275" s="73">
        <f t="shared" ca="1" si="86"/>
        <v>6.541178544476875E-2</v>
      </c>
      <c r="L275" s="136">
        <f t="shared" ca="1" si="87"/>
        <v>196235.35633430627</v>
      </c>
      <c r="M275" s="138">
        <f t="shared" ca="1" si="88"/>
        <v>3000000</v>
      </c>
      <c r="N275" s="73">
        <f t="shared" ca="1" si="89"/>
        <v>0</v>
      </c>
      <c r="O275" s="136">
        <f t="shared" ca="1" si="90"/>
        <v>0</v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79" t="s">
        <v>319</v>
      </c>
      <c r="B281" s="381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72"/>
      <c r="B282" s="374"/>
      <c r="C282" s="135">
        <f ca="1">SUM(C250:C280)</f>
        <v>90000000</v>
      </c>
      <c r="D282" s="139">
        <f ca="1">SUM(D250:D280)</f>
        <v>88648818.435168475</v>
      </c>
      <c r="E282" s="75">
        <f ca="1">IFERROR(F282 / (SUM($C250:$C280) / COUNT($C250:$C280)), 0)</f>
        <v>-0.39034134095133005</v>
      </c>
      <c r="F282" s="137">
        <f ca="1">SUM(F250:F280)</f>
        <v>-1351181.5648315272</v>
      </c>
      <c r="G282" s="139">
        <f ca="1">SUM(G250:G280)</f>
        <v>89000349.392867923</v>
      </c>
      <c r="H282" s="75">
        <f ca="1">IFERROR(I282 / (SUM($C250:$C280) / COUNT($C250:$C280)), 0)</f>
        <v>-0.28878795317149036</v>
      </c>
      <c r="I282" s="137">
        <f ca="1">SUM(I250:I280)</f>
        <v>-999650.60713208211</v>
      </c>
      <c r="J282" s="139">
        <f ca="1">SUM(J250:J280)</f>
        <v>88981267.053595662</v>
      </c>
      <c r="K282" s="75">
        <f ca="1">IFERROR(L282 / (SUM($C250:$C280) / COUNT($C250:$C280)), 0)</f>
        <v>-0.29430062896124626</v>
      </c>
      <c r="L282" s="137">
        <f ca="1">SUM(L250:L280)</f>
        <v>-1018732.9464043139</v>
      </c>
      <c r="M282" s="139">
        <f ca="1">SUM(M250:M280)</f>
        <v>87863653.111819595</v>
      </c>
      <c r="N282" s="75">
        <f ca="1">IFERROR(O282 / (SUM($C250:$C280) / COUNT($C250:$C280)), 0)</f>
        <v>-0.61716687880767052</v>
      </c>
      <c r="O282" s="137">
        <f ca="1">SUM(O250:O280)</f>
        <v>-2136346.8881803979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1">
      <formula>$F$92 &gt; 0</formula>
    </cfRule>
    <cfRule type="expression" dxfId="4638" priority="12">
      <formula>$F$92 = 0</formula>
    </cfRule>
    <cfRule type="expression" dxfId="4637" priority="13">
      <formula>$F$92 &lt; 0</formula>
    </cfRule>
  </conditionalFormatting>
  <conditionalFormatting sqref="G3:I4">
    <cfRule type="expression" dxfId="4636" priority="8">
      <formula>$I$92 &gt; 0</formula>
    </cfRule>
    <cfRule type="expression" dxfId="4635" priority="9">
      <formula>$I$92 = 0</formula>
    </cfRule>
    <cfRule type="expression" dxfId="4634" priority="10">
      <formula>$I$92 &lt;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2021-05-01(토) 오전 00:00</v>
      </c>
      <c r="C15" s="368"/>
      <c r="D15" s="364" t="str">
        <f>TEXT($G$1, "[$-ko-KR]yyyy-mm-dd(ddd) ") &amp; "오후 14:00"</f>
        <v>2021-05-01(토) 오후 14:00</v>
      </c>
      <c r="E15" s="365"/>
      <c r="F15" s="366"/>
      <c r="G15" s="364" t="str">
        <f>TEXT($G$1, "[$-ko-KR]yyyy-mm-dd(ddd) ") &amp; "오후 19:00"</f>
        <v>2021-05-01(토) 오후 19:00</v>
      </c>
      <c r="H15" s="365"/>
      <c r="I15" s="366"/>
      <c r="J15" s="364" t="str">
        <f>TEXT($G$1, "[$-ko-KR]yyyy-mm-dd(ddd) ") &amp; "오후 21:00"</f>
        <v>2021-05-01(토) 오후 21:00</v>
      </c>
      <c r="K15" s="365"/>
      <c r="L15" s="366"/>
      <c r="M15" s="364" t="str">
        <f>TEXT($G$1+1, "[$-ko-KR]yyyy-mm-dd(ddd) ") &amp; "오전 00:00"</f>
        <v>2021-05-02(일)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50"/>
      <c r="R17" s="350"/>
      <c r="S17" s="35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50"/>
      <c r="R18" s="350"/>
      <c r="S18" s="35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40"/>
      <c r="R19" s="340"/>
      <c r="S19" s="340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40"/>
      <c r="R20" s="340"/>
      <c r="S20" s="340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2021-05-01(토) 오전 00:00</v>
      </c>
      <c r="C42" s="363"/>
      <c r="D42" s="364" t="str">
        <f>TEXT($G$1, "[$-ko-KR]yyyy-mm-dd(ddd) ") &amp; "오후 14:00"</f>
        <v>2021-05-01(토) 오후 14:00</v>
      </c>
      <c r="E42" s="365"/>
      <c r="F42" s="366"/>
      <c r="G42" s="364" t="str">
        <f>TEXT($G$1, "[$-ko-KR]yyyy-mm-dd(ddd) ") &amp; "오후 19:00"</f>
        <v>2021-05-01(토) 오후 19:00</v>
      </c>
      <c r="H42" s="365"/>
      <c r="I42" s="366"/>
      <c r="J42" s="364" t="str">
        <f>TEXT($G$1, "[$-ko-KR]yyyy-mm-dd(ddd) ") &amp; "오후 21:00"</f>
        <v>2021-05-01(토) 오후 21:00</v>
      </c>
      <c r="K42" s="365"/>
      <c r="L42" s="366"/>
      <c r="M42" s="364" t="str">
        <f>TEXT($G$1+1, "[$-ko-KR]yyyy-mm-dd(ddd) ") &amp; "오전 00:00"</f>
        <v>2021-05-02(일)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50"/>
      <c r="R44" s="350"/>
      <c r="S44" s="35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50"/>
      <c r="R45" s="350"/>
      <c r="S45" s="35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40"/>
      <c r="R46" s="340"/>
      <c r="S46" s="340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40"/>
      <c r="R47" s="340"/>
      <c r="S47" s="340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40"/>
      <c r="R48" s="340"/>
      <c r="S48" s="340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40"/>
      <c r="R49" s="340"/>
      <c r="S49" s="340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40"/>
      <c r="R50" s="340"/>
      <c r="S50" s="340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40"/>
      <c r="R51" s="340"/>
      <c r="S51" s="340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41"/>
      <c r="R53" s="342"/>
      <c r="S53" s="343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44"/>
      <c r="R54" s="345"/>
      <c r="S54" s="346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47"/>
      <c r="R55" s="348"/>
      <c r="S55" s="349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40"/>
      <c r="R56" s="340"/>
      <c r="S56" s="340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50"/>
      <c r="R57" s="350"/>
      <c r="S57" s="35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50"/>
      <c r="R58" s="350"/>
      <c r="S58" s="35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40"/>
      <c r="R59" s="340"/>
      <c r="S59" s="340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40"/>
      <c r="R60" s="340"/>
      <c r="S60" s="340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40"/>
      <c r="R61" s="340"/>
      <c r="S61" s="340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2021-05-01(토) 오전 00:00</v>
      </c>
      <c r="C69" s="363"/>
      <c r="D69" s="364" t="str">
        <f>TEXT($G$1, "[$-ko-KR]yyyy-mm-dd(ddd) ") &amp; "오후 14:00"</f>
        <v>2021-05-01(토) 오후 14:00</v>
      </c>
      <c r="E69" s="365"/>
      <c r="F69" s="366"/>
      <c r="G69" s="364" t="str">
        <f>TEXT($G$1, "[$-ko-KR]yyyy-mm-dd(ddd) ") &amp; "오후 19:00"</f>
        <v>2021-05-01(토) 오후 19:00</v>
      </c>
      <c r="H69" s="365"/>
      <c r="I69" s="366"/>
      <c r="J69" s="364" t="str">
        <f>TEXT($G$1, "[$-ko-KR]yyyy-mm-dd(ddd) ") &amp; "오후 21:00"</f>
        <v>2021-05-01(토) 오후 21:00</v>
      </c>
      <c r="K69" s="365"/>
      <c r="L69" s="366"/>
      <c r="M69" s="364" t="str">
        <f>TEXT($G$1+1, "[$-ko-KR]yyyy-mm-dd(ddd) ") &amp; "오전 00:00"</f>
        <v>2021-05-02(일)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50"/>
      <c r="R71" s="350"/>
      <c r="S71" s="35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40"/>
      <c r="R73" s="340"/>
      <c r="S73" s="340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40"/>
      <c r="R74" s="340"/>
      <c r="S74" s="340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40"/>
      <c r="R75" s="340"/>
      <c r="S75" s="340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40"/>
      <c r="R76" s="340"/>
      <c r="S76" s="340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40"/>
      <c r="R77" s="340"/>
      <c r="S77" s="340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40"/>
      <c r="R78" s="340"/>
      <c r="S78" s="340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41"/>
      <c r="R80" s="342"/>
      <c r="S80" s="343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44"/>
      <c r="R81" s="345"/>
      <c r="S81" s="346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47"/>
      <c r="R82" s="348"/>
      <c r="S82" s="349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40"/>
      <c r="R83" s="340"/>
      <c r="S83" s="340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50"/>
      <c r="R84" s="350"/>
      <c r="S84" s="35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50"/>
      <c r="R85" s="350"/>
      <c r="S85" s="35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40"/>
      <c r="R86" s="340"/>
      <c r="S86" s="340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40"/>
      <c r="R87" s="340"/>
      <c r="S87" s="340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40"/>
      <c r="R88" s="340"/>
      <c r="S88" s="340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29"/>
      <c r="R89" s="330"/>
      <c r="S89" s="33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2021-05-01(토) 오전 00:00</v>
      </c>
      <c r="C96" s="363"/>
      <c r="D96" s="364" t="str">
        <f>TEXT($G$1, "[$-ko-KR]yyyy-mm-dd(ddd) ") &amp; "오후 14:00"</f>
        <v>2021-05-01(토) 오후 14:00</v>
      </c>
      <c r="E96" s="365"/>
      <c r="F96" s="366"/>
      <c r="G96" s="364" t="str">
        <f>TEXT($G$1, "[$-ko-KR]yyyy-mm-dd(ddd) ") &amp; "오후 19:00"</f>
        <v>2021-05-01(토) 오후 19:00</v>
      </c>
      <c r="H96" s="365"/>
      <c r="I96" s="366"/>
      <c r="J96" s="364" t="str">
        <f>TEXT($G$1, "[$-ko-KR]yyyy-mm-dd(ddd) ") &amp; "오후 21:00"</f>
        <v>2021-05-01(토) 오후 21:00</v>
      </c>
      <c r="K96" s="365"/>
      <c r="L96" s="366"/>
      <c r="M96" s="364" t="str">
        <f>TEXT($G$1+1, "[$-ko-KR]yyyy-mm-dd(ddd) ") &amp; "오전 00:00"</f>
        <v>2021-05-02(일)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50"/>
      <c r="R98" s="350"/>
      <c r="S98" s="35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50"/>
      <c r="R99" s="350"/>
      <c r="S99" s="35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40"/>
      <c r="R100" s="340"/>
      <c r="S100" s="340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40"/>
      <c r="R101" s="340"/>
      <c r="S101" s="340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40"/>
      <c r="R102" s="340"/>
      <c r="S102" s="340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40"/>
      <c r="R103" s="340"/>
      <c r="S103" s="340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40"/>
      <c r="R104" s="340"/>
      <c r="S104" s="340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40"/>
      <c r="R105" s="340"/>
      <c r="S105" s="340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41"/>
      <c r="R107" s="342"/>
      <c r="S107" s="343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44"/>
      <c r="R108" s="345"/>
      <c r="S108" s="346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47"/>
      <c r="R109" s="348"/>
      <c r="S109" s="349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40"/>
      <c r="R110" s="340"/>
      <c r="S110" s="340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50"/>
      <c r="R111" s="350"/>
      <c r="S111" s="35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50"/>
      <c r="R112" s="350"/>
      <c r="S112" s="35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40"/>
      <c r="R113" s="340"/>
      <c r="S113" s="340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40"/>
      <c r="R114" s="340"/>
      <c r="S114" s="340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40"/>
      <c r="R115" s="340"/>
      <c r="S115" s="340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29"/>
      <c r="R116" s="330"/>
      <c r="S116" s="33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2021-05-01(토) 오전 00:00</v>
      </c>
      <c r="C123" s="363"/>
      <c r="D123" s="364" t="str">
        <f>TEXT($G$1, "[$-ko-KR]yyyy-mm-dd(ddd) ") &amp; "오후 14:00"</f>
        <v>2021-05-01(토) 오후 14:00</v>
      </c>
      <c r="E123" s="365"/>
      <c r="F123" s="366"/>
      <c r="G123" s="364" t="str">
        <f>TEXT($G$1, "[$-ko-KR]yyyy-mm-dd(ddd) ") &amp; "오후 19:00"</f>
        <v>2021-05-01(토) 오후 19:00</v>
      </c>
      <c r="H123" s="365"/>
      <c r="I123" s="366"/>
      <c r="J123" s="364" t="str">
        <f>TEXT($G$1, "[$-ko-KR]yyyy-mm-dd(ddd) ") &amp; "오후 21:00"</f>
        <v>2021-05-01(토) 오후 21:00</v>
      </c>
      <c r="K123" s="365"/>
      <c r="L123" s="366"/>
      <c r="M123" s="364" t="str">
        <f>TEXT($G$1+1, "[$-ko-KR]yyyy-mm-dd(ddd) ") &amp; "오전 00:00"</f>
        <v>2021-05-02(일)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50"/>
      <c r="R125" s="350"/>
      <c r="S125" s="35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50"/>
      <c r="R126" s="350"/>
      <c r="S126" s="35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40"/>
      <c r="R127" s="340"/>
      <c r="S127" s="340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40"/>
      <c r="R128" s="340"/>
      <c r="S128" s="340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40"/>
      <c r="R129" s="340"/>
      <c r="S129" s="340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40"/>
      <c r="R130" s="340"/>
      <c r="S130" s="340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40"/>
      <c r="R131" s="340"/>
      <c r="S131" s="340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40"/>
      <c r="R132" s="340"/>
      <c r="S132" s="340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41"/>
      <c r="R134" s="342"/>
      <c r="S134" s="343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44"/>
      <c r="R135" s="345"/>
      <c r="S135" s="346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47"/>
      <c r="R136" s="348"/>
      <c r="S136" s="349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40"/>
      <c r="R137" s="340"/>
      <c r="S137" s="340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50"/>
      <c r="R138" s="350"/>
      <c r="S138" s="35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50"/>
      <c r="R139" s="350"/>
      <c r="S139" s="35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40"/>
      <c r="R140" s="340"/>
      <c r="S140" s="340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40"/>
      <c r="R141" s="340"/>
      <c r="S141" s="340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40"/>
      <c r="R142" s="340"/>
      <c r="S142" s="340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2021-05-01(토) 오전 00:00</v>
      </c>
      <c r="C150" s="363"/>
      <c r="D150" s="364" t="str">
        <f>TEXT($G$1, "[$-ko-KR]yyyy-mm-dd(ddd) ") &amp; "오후 14:00"</f>
        <v>2021-05-01(토) 오후 14:00</v>
      </c>
      <c r="E150" s="365"/>
      <c r="F150" s="366"/>
      <c r="G150" s="364" t="str">
        <f>TEXT($G$1, "[$-ko-KR]yyyy-mm-dd(ddd) ") &amp; "오후 19:00"</f>
        <v>2021-05-01(토) 오후 19:00</v>
      </c>
      <c r="H150" s="365"/>
      <c r="I150" s="366"/>
      <c r="J150" s="364" t="str">
        <f>TEXT($G$1, "[$-ko-KR]yyyy-mm-dd(ddd) ") &amp; "오후 21:00"</f>
        <v>2021-05-01(토) 오후 21:00</v>
      </c>
      <c r="K150" s="365"/>
      <c r="L150" s="366"/>
      <c r="M150" s="364" t="str">
        <f>TEXT($G$1+1, "[$-ko-KR]yyyy-mm-dd(ddd) ") &amp; "오전 00:00"</f>
        <v>2021-05-02(일)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50"/>
      <c r="R152" s="350"/>
      <c r="S152" s="35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50"/>
      <c r="R153" s="350"/>
      <c r="S153" s="35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40"/>
      <c r="R154" s="340"/>
      <c r="S154" s="340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40"/>
      <c r="R155" s="340"/>
      <c r="S155" s="340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40"/>
      <c r="R156" s="340"/>
      <c r="S156" s="340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40"/>
      <c r="R157" s="340"/>
      <c r="S157" s="340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40"/>
      <c r="R158" s="340"/>
      <c r="S158" s="340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40"/>
      <c r="R159" s="340"/>
      <c r="S159" s="340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41"/>
      <c r="R161" s="342"/>
      <c r="S161" s="343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44"/>
      <c r="R162" s="345"/>
      <c r="S162" s="346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47"/>
      <c r="R163" s="348"/>
      <c r="S163" s="349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40"/>
      <c r="R164" s="340"/>
      <c r="S164" s="340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50"/>
      <c r="R165" s="350"/>
      <c r="S165" s="35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50"/>
      <c r="R166" s="350"/>
      <c r="S166" s="35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40"/>
      <c r="R168" s="340"/>
      <c r="S168" s="340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40"/>
      <c r="R169" s="340"/>
      <c r="S169" s="340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29"/>
      <c r="R170" s="330"/>
      <c r="S170" s="33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2021-05-01(토) 오전 00:00</v>
      </c>
      <c r="C177" s="363"/>
      <c r="D177" s="364" t="str">
        <f>TEXT($G$1, "[$-ko-KR]yyyy-mm-dd(ddd) ") &amp; "오후 14:00"</f>
        <v>2021-05-01(토) 오후 14:00</v>
      </c>
      <c r="E177" s="365"/>
      <c r="F177" s="366"/>
      <c r="G177" s="364" t="str">
        <f>TEXT($G$1, "[$-ko-KR]yyyy-mm-dd(ddd) ") &amp; "오후 19:00"</f>
        <v>2021-05-01(토) 오후 19:00</v>
      </c>
      <c r="H177" s="365"/>
      <c r="I177" s="366"/>
      <c r="J177" s="364" t="str">
        <f>TEXT($G$1, "[$-ko-KR]yyyy-mm-dd(ddd) ") &amp; "오후 21:00"</f>
        <v>2021-05-01(토) 오후 21:00</v>
      </c>
      <c r="K177" s="365"/>
      <c r="L177" s="366"/>
      <c r="M177" s="364" t="str">
        <f>TEXT($G$1+1, "[$-ko-KR]yyyy-mm-dd(ddd) ") &amp; "오전 00:00"</f>
        <v>2021-05-02(일)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50"/>
      <c r="R179" s="350"/>
      <c r="S179" s="35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50"/>
      <c r="R180" s="350"/>
      <c r="S180" s="35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40"/>
      <c r="R181" s="340"/>
      <c r="S181" s="340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40"/>
      <c r="R182" s="340"/>
      <c r="S182" s="340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40"/>
      <c r="R183" s="340"/>
      <c r="S183" s="340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40"/>
      <c r="R184" s="340"/>
      <c r="S184" s="340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40"/>
      <c r="R185" s="340"/>
      <c r="S185" s="340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40"/>
      <c r="R186" s="340"/>
      <c r="S186" s="340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41"/>
      <c r="R188" s="342"/>
      <c r="S188" s="343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44"/>
      <c r="R189" s="345"/>
      <c r="S189" s="346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47"/>
      <c r="R190" s="348"/>
      <c r="S190" s="349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40"/>
      <c r="R191" s="340"/>
      <c r="S191" s="340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50"/>
      <c r="R192" s="350"/>
      <c r="S192" s="35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50"/>
      <c r="R193" s="350"/>
      <c r="S193" s="35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40"/>
      <c r="R194" s="340"/>
      <c r="S194" s="340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40"/>
      <c r="R195" s="340"/>
      <c r="S195" s="340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40"/>
      <c r="R196" s="340"/>
      <c r="S196" s="340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29"/>
      <c r="R197" s="330"/>
      <c r="S197" s="33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2021-05-02(일) 오전 00:00</v>
      </c>
      <c r="C15" s="368"/>
      <c r="D15" s="364" t="str">
        <f>TEXT($G$1, "[$-ko-KR]yyyy-mm-dd(ddd) ") &amp; "오후 14:00"</f>
        <v>2021-05-02(일) 오후 14:00</v>
      </c>
      <c r="E15" s="365"/>
      <c r="F15" s="366"/>
      <c r="G15" s="364" t="str">
        <f>TEXT($G$1, "[$-ko-KR]yyyy-mm-dd(ddd) ") &amp; "오후 19:00"</f>
        <v>2021-05-02(일) 오후 19:00</v>
      </c>
      <c r="H15" s="365"/>
      <c r="I15" s="366"/>
      <c r="J15" s="364" t="str">
        <f>TEXT($G$1, "[$-ko-KR]yyyy-mm-dd(ddd) ") &amp; "오후 21:00"</f>
        <v>2021-05-02(일) 오후 21:00</v>
      </c>
      <c r="K15" s="365"/>
      <c r="L15" s="366"/>
      <c r="M15" s="364" t="str">
        <f>TEXT($G$1+1, "[$-ko-KR]yyyy-mm-dd(ddd) ") &amp; "오전 00:00"</f>
        <v>2021-05-03(월)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50"/>
      <c r="R17" s="350"/>
      <c r="S17" s="35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50"/>
      <c r="R18" s="350"/>
      <c r="S18" s="35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40"/>
      <c r="R19" s="340"/>
      <c r="S19" s="340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40"/>
      <c r="R20" s="340"/>
      <c r="S20" s="340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2021-05-02(일) 오전 00:00</v>
      </c>
      <c r="C42" s="363"/>
      <c r="D42" s="364" t="str">
        <f>TEXT($G$1, "[$-ko-KR]yyyy-mm-dd(ddd) ") &amp; "오후 14:00"</f>
        <v>2021-05-02(일) 오후 14:00</v>
      </c>
      <c r="E42" s="365"/>
      <c r="F42" s="366"/>
      <c r="G42" s="364" t="str">
        <f>TEXT($G$1, "[$-ko-KR]yyyy-mm-dd(ddd) ") &amp; "오후 19:00"</f>
        <v>2021-05-02(일) 오후 19:00</v>
      </c>
      <c r="H42" s="365"/>
      <c r="I42" s="366"/>
      <c r="J42" s="364" t="str">
        <f>TEXT($G$1, "[$-ko-KR]yyyy-mm-dd(ddd) ") &amp; "오후 21:00"</f>
        <v>2021-05-02(일) 오후 21:00</v>
      </c>
      <c r="K42" s="365"/>
      <c r="L42" s="366"/>
      <c r="M42" s="364" t="str">
        <f>TEXT($G$1+1, "[$-ko-KR]yyyy-mm-dd(ddd) ") &amp; "오전 00:00"</f>
        <v>2021-05-03(월)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50"/>
      <c r="R44" s="350"/>
      <c r="S44" s="35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50"/>
      <c r="R45" s="350"/>
      <c r="S45" s="35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40"/>
      <c r="R46" s="340"/>
      <c r="S46" s="340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40"/>
      <c r="R47" s="340"/>
      <c r="S47" s="340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40"/>
      <c r="R48" s="340"/>
      <c r="S48" s="340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40"/>
      <c r="R49" s="340"/>
      <c r="S49" s="340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40"/>
      <c r="R50" s="340"/>
      <c r="S50" s="340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40"/>
      <c r="R51" s="340"/>
      <c r="S51" s="340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41"/>
      <c r="R53" s="342"/>
      <c r="S53" s="343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44"/>
      <c r="R54" s="345"/>
      <c r="S54" s="346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47"/>
      <c r="R55" s="348"/>
      <c r="S55" s="349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40"/>
      <c r="R56" s="340"/>
      <c r="S56" s="340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50"/>
      <c r="R57" s="350"/>
      <c r="S57" s="35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50"/>
      <c r="R58" s="350"/>
      <c r="S58" s="35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40"/>
      <c r="R59" s="340"/>
      <c r="S59" s="340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40"/>
      <c r="R60" s="340"/>
      <c r="S60" s="340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40"/>
      <c r="R61" s="340"/>
      <c r="S61" s="340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2021-05-02(일) 오전 00:00</v>
      </c>
      <c r="C69" s="363"/>
      <c r="D69" s="364" t="str">
        <f>TEXT($G$1, "[$-ko-KR]yyyy-mm-dd(ddd) ") &amp; "오후 14:00"</f>
        <v>2021-05-02(일) 오후 14:00</v>
      </c>
      <c r="E69" s="365"/>
      <c r="F69" s="366"/>
      <c r="G69" s="364" t="str">
        <f>TEXT($G$1, "[$-ko-KR]yyyy-mm-dd(ddd) ") &amp; "오후 19:00"</f>
        <v>2021-05-02(일) 오후 19:00</v>
      </c>
      <c r="H69" s="365"/>
      <c r="I69" s="366"/>
      <c r="J69" s="364" t="str">
        <f>TEXT($G$1, "[$-ko-KR]yyyy-mm-dd(ddd) ") &amp; "오후 21:00"</f>
        <v>2021-05-02(일) 오후 21:00</v>
      </c>
      <c r="K69" s="365"/>
      <c r="L69" s="366"/>
      <c r="M69" s="364" t="str">
        <f>TEXT($G$1+1, "[$-ko-KR]yyyy-mm-dd(ddd) ") &amp; "오전 00:00"</f>
        <v>2021-05-03(월)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50"/>
      <c r="R71" s="350"/>
      <c r="S71" s="35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50"/>
      <c r="R72" s="350"/>
      <c r="S72" s="35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40"/>
      <c r="R73" s="340"/>
      <c r="S73" s="340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40"/>
      <c r="R74" s="340"/>
      <c r="S74" s="340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40"/>
      <c r="R75" s="340"/>
      <c r="S75" s="340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40"/>
      <c r="R76" s="340"/>
      <c r="S76" s="340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40"/>
      <c r="R77" s="340"/>
      <c r="S77" s="340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40"/>
      <c r="R78" s="340"/>
      <c r="S78" s="340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41"/>
      <c r="R80" s="342"/>
      <c r="S80" s="343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44"/>
      <c r="R81" s="345"/>
      <c r="S81" s="346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47"/>
      <c r="R82" s="348"/>
      <c r="S82" s="349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40"/>
      <c r="R83" s="340"/>
      <c r="S83" s="340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50"/>
      <c r="R84" s="350"/>
      <c r="S84" s="35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50"/>
      <c r="R85" s="350"/>
      <c r="S85" s="35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40"/>
      <c r="R86" s="340"/>
      <c r="S86" s="340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40"/>
      <c r="R87" s="340"/>
      <c r="S87" s="340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40"/>
      <c r="R88" s="340"/>
      <c r="S88" s="340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29"/>
      <c r="R89" s="330"/>
      <c r="S89" s="33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2021-05-02(일) 오전 00:00</v>
      </c>
      <c r="C96" s="363"/>
      <c r="D96" s="364" t="str">
        <f>TEXT($G$1, "[$-ko-KR]yyyy-mm-dd(ddd) ") &amp; "오후 14:00"</f>
        <v>2021-05-02(일) 오후 14:00</v>
      </c>
      <c r="E96" s="365"/>
      <c r="F96" s="366"/>
      <c r="G96" s="364" t="str">
        <f>TEXT($G$1, "[$-ko-KR]yyyy-mm-dd(ddd) ") &amp; "오후 19:00"</f>
        <v>2021-05-02(일) 오후 19:00</v>
      </c>
      <c r="H96" s="365"/>
      <c r="I96" s="366"/>
      <c r="J96" s="364" t="str">
        <f>TEXT($G$1, "[$-ko-KR]yyyy-mm-dd(ddd) ") &amp; "오후 21:00"</f>
        <v>2021-05-02(일) 오후 21:00</v>
      </c>
      <c r="K96" s="365"/>
      <c r="L96" s="366"/>
      <c r="M96" s="364" t="str">
        <f>TEXT($G$1+1, "[$-ko-KR]yyyy-mm-dd(ddd) ") &amp; "오전 00:00"</f>
        <v>2021-05-03(월)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50"/>
      <c r="R98" s="350"/>
      <c r="S98" s="35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50"/>
      <c r="R99" s="350"/>
      <c r="S99" s="35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40"/>
      <c r="R100" s="340"/>
      <c r="S100" s="340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40"/>
      <c r="R101" s="340"/>
      <c r="S101" s="340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40"/>
      <c r="R102" s="340"/>
      <c r="S102" s="340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40"/>
      <c r="R103" s="340"/>
      <c r="S103" s="340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40"/>
      <c r="R104" s="340"/>
      <c r="S104" s="340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40"/>
      <c r="R105" s="340"/>
      <c r="S105" s="340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41"/>
      <c r="R107" s="342"/>
      <c r="S107" s="343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44"/>
      <c r="R108" s="345"/>
      <c r="S108" s="346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47"/>
      <c r="R109" s="348"/>
      <c r="S109" s="349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40"/>
      <c r="R110" s="340"/>
      <c r="S110" s="340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50"/>
      <c r="R111" s="350"/>
      <c r="S111" s="35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50"/>
      <c r="R112" s="350"/>
      <c r="S112" s="35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40"/>
      <c r="R113" s="340"/>
      <c r="S113" s="340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40"/>
      <c r="R114" s="340"/>
      <c r="S114" s="340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40"/>
      <c r="R115" s="340"/>
      <c r="S115" s="340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29"/>
      <c r="R116" s="330"/>
      <c r="S116" s="33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2021-05-02(일) 오전 00:00</v>
      </c>
      <c r="C123" s="363"/>
      <c r="D123" s="364" t="str">
        <f>TEXT($G$1, "[$-ko-KR]yyyy-mm-dd(ddd) ") &amp; "오후 14:00"</f>
        <v>2021-05-02(일) 오후 14:00</v>
      </c>
      <c r="E123" s="365"/>
      <c r="F123" s="366"/>
      <c r="G123" s="364" t="str">
        <f>TEXT($G$1, "[$-ko-KR]yyyy-mm-dd(ddd) ") &amp; "오후 19:00"</f>
        <v>2021-05-02(일) 오후 19:00</v>
      </c>
      <c r="H123" s="365"/>
      <c r="I123" s="366"/>
      <c r="J123" s="364" t="str">
        <f>TEXT($G$1, "[$-ko-KR]yyyy-mm-dd(ddd) ") &amp; "오후 21:00"</f>
        <v>2021-05-02(일) 오후 21:00</v>
      </c>
      <c r="K123" s="365"/>
      <c r="L123" s="366"/>
      <c r="M123" s="364" t="str">
        <f>TEXT($G$1+1, "[$-ko-KR]yyyy-mm-dd(ddd) ") &amp; "오전 00:00"</f>
        <v>2021-05-03(월)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50"/>
      <c r="R125" s="350"/>
      <c r="S125" s="35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50"/>
      <c r="R126" s="350"/>
      <c r="S126" s="35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40"/>
      <c r="R127" s="340"/>
      <c r="S127" s="340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40"/>
      <c r="R128" s="340"/>
      <c r="S128" s="340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40"/>
      <c r="R129" s="340"/>
      <c r="S129" s="340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40"/>
      <c r="R130" s="340"/>
      <c r="S130" s="340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40"/>
      <c r="R131" s="340"/>
      <c r="S131" s="340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40"/>
      <c r="R132" s="340"/>
      <c r="S132" s="340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41"/>
      <c r="R134" s="342"/>
      <c r="S134" s="343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44"/>
      <c r="R135" s="345"/>
      <c r="S135" s="346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47"/>
      <c r="R136" s="348"/>
      <c r="S136" s="349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40"/>
      <c r="R137" s="340"/>
      <c r="S137" s="340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50"/>
      <c r="R138" s="350"/>
      <c r="S138" s="35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50"/>
      <c r="R139" s="350"/>
      <c r="S139" s="35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40"/>
      <c r="R140" s="340"/>
      <c r="S140" s="340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40"/>
      <c r="R141" s="340"/>
      <c r="S141" s="340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40"/>
      <c r="R142" s="340"/>
      <c r="S142" s="340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2021-05-02(일) 오전 00:00</v>
      </c>
      <c r="C150" s="363"/>
      <c r="D150" s="364" t="str">
        <f>TEXT($G$1, "[$-ko-KR]yyyy-mm-dd(ddd) ") &amp; "오후 14:00"</f>
        <v>2021-05-02(일) 오후 14:00</v>
      </c>
      <c r="E150" s="365"/>
      <c r="F150" s="366"/>
      <c r="G150" s="364" t="str">
        <f>TEXT($G$1, "[$-ko-KR]yyyy-mm-dd(ddd) ") &amp; "오후 19:00"</f>
        <v>2021-05-02(일) 오후 19:00</v>
      </c>
      <c r="H150" s="365"/>
      <c r="I150" s="366"/>
      <c r="J150" s="364" t="str">
        <f>TEXT($G$1, "[$-ko-KR]yyyy-mm-dd(ddd) ") &amp; "오후 21:00"</f>
        <v>2021-05-02(일) 오후 21:00</v>
      </c>
      <c r="K150" s="365"/>
      <c r="L150" s="366"/>
      <c r="M150" s="364" t="str">
        <f>TEXT($G$1+1, "[$-ko-KR]yyyy-mm-dd(ddd) ") &amp; "오전 00:00"</f>
        <v>2021-05-03(월)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50"/>
      <c r="R152" s="350"/>
      <c r="S152" s="35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50"/>
      <c r="R153" s="350"/>
      <c r="S153" s="35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40"/>
      <c r="R154" s="340"/>
      <c r="S154" s="340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40"/>
      <c r="R155" s="340"/>
      <c r="S155" s="340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40"/>
      <c r="R156" s="340"/>
      <c r="S156" s="340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40"/>
      <c r="R157" s="340"/>
      <c r="S157" s="340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40"/>
      <c r="R158" s="340"/>
      <c r="S158" s="340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40"/>
      <c r="R159" s="340"/>
      <c r="S159" s="340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41"/>
      <c r="R161" s="342"/>
      <c r="S161" s="343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44"/>
      <c r="R162" s="345"/>
      <c r="S162" s="346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47"/>
      <c r="R163" s="348"/>
      <c r="S163" s="349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40"/>
      <c r="R164" s="340"/>
      <c r="S164" s="340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50"/>
      <c r="R165" s="350"/>
      <c r="S165" s="35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50"/>
      <c r="R166" s="350"/>
      <c r="S166" s="35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40"/>
      <c r="R167" s="340"/>
      <c r="S167" s="340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40"/>
      <c r="R168" s="340"/>
      <c r="S168" s="340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40"/>
      <c r="R169" s="340"/>
      <c r="S169" s="340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29"/>
      <c r="R170" s="330"/>
      <c r="S170" s="33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2021-05-02(일) 오전 00:00</v>
      </c>
      <c r="C177" s="363"/>
      <c r="D177" s="364" t="str">
        <f>TEXT($G$1, "[$-ko-KR]yyyy-mm-dd(ddd) ") &amp; "오후 14:00"</f>
        <v>2021-05-02(일) 오후 14:00</v>
      </c>
      <c r="E177" s="365"/>
      <c r="F177" s="366"/>
      <c r="G177" s="364" t="str">
        <f>TEXT($G$1, "[$-ko-KR]yyyy-mm-dd(ddd) ") &amp; "오후 19:00"</f>
        <v>2021-05-02(일) 오후 19:00</v>
      </c>
      <c r="H177" s="365"/>
      <c r="I177" s="366"/>
      <c r="J177" s="364" t="str">
        <f>TEXT($G$1, "[$-ko-KR]yyyy-mm-dd(ddd) ") &amp; "오후 21:00"</f>
        <v>2021-05-02(일) 오후 21:00</v>
      </c>
      <c r="K177" s="365"/>
      <c r="L177" s="366"/>
      <c r="M177" s="364" t="str">
        <f>TEXT($G$1+1, "[$-ko-KR]yyyy-mm-dd(ddd) ") &amp; "오전 00:00"</f>
        <v>2021-05-03(월)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50"/>
      <c r="R179" s="350"/>
      <c r="S179" s="35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50"/>
      <c r="R180" s="350"/>
      <c r="S180" s="35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40"/>
      <c r="R181" s="340"/>
      <c r="S181" s="340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40"/>
      <c r="R182" s="340"/>
      <c r="S182" s="340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40"/>
      <c r="R183" s="340"/>
      <c r="S183" s="340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40"/>
      <c r="R184" s="340"/>
      <c r="S184" s="340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40"/>
      <c r="R185" s="340"/>
      <c r="S185" s="340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40"/>
      <c r="R186" s="340"/>
      <c r="S186" s="340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41"/>
      <c r="R188" s="342"/>
      <c r="S188" s="343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44"/>
      <c r="R189" s="345"/>
      <c r="S189" s="346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47"/>
      <c r="R190" s="348"/>
      <c r="S190" s="349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40"/>
      <c r="R191" s="340"/>
      <c r="S191" s="340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50"/>
      <c r="R192" s="350"/>
      <c r="S192" s="35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50"/>
      <c r="R193" s="350"/>
      <c r="S193" s="35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40"/>
      <c r="R194" s="340"/>
      <c r="S194" s="340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40"/>
      <c r="R195" s="340"/>
      <c r="S195" s="340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40"/>
      <c r="R196" s="340"/>
      <c r="S196" s="340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29"/>
      <c r="R197" s="330"/>
      <c r="S197" s="33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2021-05-03(월) 오전 00:00</v>
      </c>
      <c r="C15" s="368"/>
      <c r="D15" s="364" t="str">
        <f>TEXT($G$1, "[$-ko-KR]yyyy-mm-dd(ddd) ") &amp; "오후 14:00"</f>
        <v>2021-05-03(월) 오후 14:00</v>
      </c>
      <c r="E15" s="365"/>
      <c r="F15" s="366"/>
      <c r="G15" s="364" t="str">
        <f>TEXT($G$1, "[$-ko-KR]yyyy-mm-dd(ddd) ") &amp; "오후 19:00"</f>
        <v>2021-05-03(월) 오후 19:00</v>
      </c>
      <c r="H15" s="365"/>
      <c r="I15" s="366"/>
      <c r="J15" s="364" t="str">
        <f>TEXT($G$1, "[$-ko-KR]yyyy-mm-dd(ddd) ") &amp; "오후 21:00"</f>
        <v>2021-05-03(월) 오후 21:00</v>
      </c>
      <c r="K15" s="365"/>
      <c r="L15" s="366"/>
      <c r="M15" s="364" t="str">
        <f>TEXT($G$1+1, "[$-ko-KR]yyyy-mm-dd(ddd) ") &amp; "오전 00:00"</f>
        <v>2021-05-04(화)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50"/>
      <c r="R17" s="350"/>
      <c r="S17" s="35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50"/>
      <c r="R18" s="350"/>
      <c r="S18" s="35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40"/>
      <c r="R19" s="340"/>
      <c r="S19" s="340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40"/>
      <c r="R20" s="340"/>
      <c r="S20" s="340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2021-05-03(월) 오전 00:00</v>
      </c>
      <c r="C42" s="363"/>
      <c r="D42" s="364" t="str">
        <f>TEXT($G$1, "[$-ko-KR]yyyy-mm-dd(ddd) ") &amp; "오후 14:00"</f>
        <v>2021-05-03(월) 오후 14:00</v>
      </c>
      <c r="E42" s="365"/>
      <c r="F42" s="366"/>
      <c r="G42" s="364" t="str">
        <f>TEXT($G$1, "[$-ko-KR]yyyy-mm-dd(ddd) ") &amp; "오후 19:00"</f>
        <v>2021-05-03(월) 오후 19:00</v>
      </c>
      <c r="H42" s="365"/>
      <c r="I42" s="366"/>
      <c r="J42" s="364" t="str">
        <f>TEXT($G$1, "[$-ko-KR]yyyy-mm-dd(ddd) ") &amp; "오후 21:00"</f>
        <v>2021-05-03(월) 오후 21:00</v>
      </c>
      <c r="K42" s="365"/>
      <c r="L42" s="366"/>
      <c r="M42" s="364" t="str">
        <f>TEXT($G$1+1, "[$-ko-KR]yyyy-mm-dd(ddd) ") &amp; "오전 00:00"</f>
        <v>2021-05-04(화)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50"/>
      <c r="R44" s="350"/>
      <c r="S44" s="35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50"/>
      <c r="R45" s="350"/>
      <c r="S45" s="35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40"/>
      <c r="R46" s="340"/>
      <c r="S46" s="340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40"/>
      <c r="R47" s="340"/>
      <c r="S47" s="340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40"/>
      <c r="R48" s="340"/>
      <c r="S48" s="340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40"/>
      <c r="R49" s="340"/>
      <c r="S49" s="340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40"/>
      <c r="R50" s="340"/>
      <c r="S50" s="340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40"/>
      <c r="R51" s="340"/>
      <c r="S51" s="340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41"/>
      <c r="R53" s="342"/>
      <c r="S53" s="343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44"/>
      <c r="R54" s="345"/>
      <c r="S54" s="346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47"/>
      <c r="R55" s="348"/>
      <c r="S55" s="349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40"/>
      <c r="R56" s="340"/>
      <c r="S56" s="340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50"/>
      <c r="R57" s="350"/>
      <c r="S57" s="35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50"/>
      <c r="R58" s="350"/>
      <c r="S58" s="35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40"/>
      <c r="R59" s="340"/>
      <c r="S59" s="340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40"/>
      <c r="R60" s="340"/>
      <c r="S60" s="340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40"/>
      <c r="R61" s="340"/>
      <c r="S61" s="340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2021-05-03(월) 오전 00:00</v>
      </c>
      <c r="C69" s="363"/>
      <c r="D69" s="364" t="str">
        <f>TEXT($G$1, "[$-ko-KR]yyyy-mm-dd(ddd) ") &amp; "오후 14:00"</f>
        <v>2021-05-03(월) 오후 14:00</v>
      </c>
      <c r="E69" s="365"/>
      <c r="F69" s="366"/>
      <c r="G69" s="364" t="str">
        <f>TEXT($G$1, "[$-ko-KR]yyyy-mm-dd(ddd) ") &amp; "오후 19:00"</f>
        <v>2021-05-03(월) 오후 19:00</v>
      </c>
      <c r="H69" s="365"/>
      <c r="I69" s="366"/>
      <c r="J69" s="364" t="str">
        <f>TEXT($G$1, "[$-ko-KR]yyyy-mm-dd(ddd) ") &amp; "오후 21:00"</f>
        <v>2021-05-03(월) 오후 21:00</v>
      </c>
      <c r="K69" s="365"/>
      <c r="L69" s="366"/>
      <c r="M69" s="364" t="str">
        <f>TEXT($G$1+1, "[$-ko-KR]yyyy-mm-dd(ddd) ") &amp; "오전 00:00"</f>
        <v>2021-05-04(화)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50"/>
      <c r="R71" s="350"/>
      <c r="S71" s="35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50"/>
      <c r="R72" s="350"/>
      <c r="S72" s="35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40"/>
      <c r="R73" s="340"/>
      <c r="S73" s="340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40"/>
      <c r="R74" s="340"/>
      <c r="S74" s="340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40"/>
      <c r="R75" s="340"/>
      <c r="S75" s="340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40"/>
      <c r="R76" s="340"/>
      <c r="S76" s="340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40"/>
      <c r="R77" s="340"/>
      <c r="S77" s="340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40"/>
      <c r="R78" s="340"/>
      <c r="S78" s="340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41"/>
      <c r="R80" s="342"/>
      <c r="S80" s="343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44"/>
      <c r="R81" s="345"/>
      <c r="S81" s="346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47"/>
      <c r="R82" s="348"/>
      <c r="S82" s="349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40"/>
      <c r="R83" s="340"/>
      <c r="S83" s="340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50"/>
      <c r="R84" s="350"/>
      <c r="S84" s="35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50"/>
      <c r="R85" s="350"/>
      <c r="S85" s="35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40"/>
      <c r="R86" s="340"/>
      <c r="S86" s="340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40"/>
      <c r="R87" s="340"/>
      <c r="S87" s="340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40"/>
      <c r="R88" s="340"/>
      <c r="S88" s="340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29"/>
      <c r="R89" s="330"/>
      <c r="S89" s="33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2021-05-03(월) 오전 00:00</v>
      </c>
      <c r="C96" s="363"/>
      <c r="D96" s="364" t="str">
        <f>TEXT($G$1, "[$-ko-KR]yyyy-mm-dd(ddd) ") &amp; "오후 14:00"</f>
        <v>2021-05-03(월) 오후 14:00</v>
      </c>
      <c r="E96" s="365"/>
      <c r="F96" s="366"/>
      <c r="G96" s="364" t="str">
        <f>TEXT($G$1, "[$-ko-KR]yyyy-mm-dd(ddd) ") &amp; "오후 19:00"</f>
        <v>2021-05-03(월) 오후 19:00</v>
      </c>
      <c r="H96" s="365"/>
      <c r="I96" s="366"/>
      <c r="J96" s="364" t="str">
        <f>TEXT($G$1, "[$-ko-KR]yyyy-mm-dd(ddd) ") &amp; "오후 21:00"</f>
        <v>2021-05-03(월) 오후 21:00</v>
      </c>
      <c r="K96" s="365"/>
      <c r="L96" s="366"/>
      <c r="M96" s="364" t="str">
        <f>TEXT($G$1+1, "[$-ko-KR]yyyy-mm-dd(ddd) ") &amp; "오전 00:00"</f>
        <v>2021-05-04(화)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50"/>
      <c r="R98" s="350"/>
      <c r="S98" s="35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50"/>
      <c r="R99" s="350"/>
      <c r="S99" s="35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40"/>
      <c r="R100" s="340"/>
      <c r="S100" s="340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40"/>
      <c r="R101" s="340"/>
      <c r="S101" s="340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40"/>
      <c r="R102" s="340"/>
      <c r="S102" s="340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40"/>
      <c r="R103" s="340"/>
      <c r="S103" s="340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40"/>
      <c r="R104" s="340"/>
      <c r="S104" s="340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40"/>
      <c r="R105" s="340"/>
      <c r="S105" s="340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41"/>
      <c r="R107" s="342"/>
      <c r="S107" s="343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44"/>
      <c r="R108" s="345"/>
      <c r="S108" s="346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47"/>
      <c r="R109" s="348"/>
      <c r="S109" s="349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40"/>
      <c r="R110" s="340"/>
      <c r="S110" s="340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50"/>
      <c r="R111" s="350"/>
      <c r="S111" s="35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50"/>
      <c r="R112" s="350"/>
      <c r="S112" s="35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40"/>
      <c r="R113" s="340"/>
      <c r="S113" s="340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40"/>
      <c r="R114" s="340"/>
      <c r="S114" s="340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40"/>
      <c r="R115" s="340"/>
      <c r="S115" s="340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29"/>
      <c r="R116" s="330"/>
      <c r="S116" s="33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2021-05-03(월) 오전 00:00</v>
      </c>
      <c r="C123" s="363"/>
      <c r="D123" s="364" t="str">
        <f>TEXT($G$1, "[$-ko-KR]yyyy-mm-dd(ddd) ") &amp; "오후 14:00"</f>
        <v>2021-05-03(월) 오후 14:00</v>
      </c>
      <c r="E123" s="365"/>
      <c r="F123" s="366"/>
      <c r="G123" s="364" t="str">
        <f>TEXT($G$1, "[$-ko-KR]yyyy-mm-dd(ddd) ") &amp; "오후 19:00"</f>
        <v>2021-05-03(월) 오후 19:00</v>
      </c>
      <c r="H123" s="365"/>
      <c r="I123" s="366"/>
      <c r="J123" s="364" t="str">
        <f>TEXT($G$1, "[$-ko-KR]yyyy-mm-dd(ddd) ") &amp; "오후 21:00"</f>
        <v>2021-05-03(월) 오후 21:00</v>
      </c>
      <c r="K123" s="365"/>
      <c r="L123" s="366"/>
      <c r="M123" s="364" t="str">
        <f>TEXT($G$1+1, "[$-ko-KR]yyyy-mm-dd(ddd) ") &amp; "오전 00:00"</f>
        <v>2021-05-04(화)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50"/>
      <c r="R125" s="350"/>
      <c r="S125" s="35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50"/>
      <c r="R126" s="350"/>
      <c r="S126" s="35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40"/>
      <c r="R127" s="340"/>
      <c r="S127" s="340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40"/>
      <c r="R128" s="340"/>
      <c r="S128" s="340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40"/>
      <c r="R129" s="340"/>
      <c r="S129" s="340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40"/>
      <c r="R130" s="340"/>
      <c r="S130" s="340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40"/>
      <c r="R131" s="340"/>
      <c r="S131" s="340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40"/>
      <c r="R132" s="340"/>
      <c r="S132" s="340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41"/>
      <c r="R134" s="342"/>
      <c r="S134" s="343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44"/>
      <c r="R135" s="345"/>
      <c r="S135" s="346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47"/>
      <c r="R136" s="348"/>
      <c r="S136" s="349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40"/>
      <c r="R137" s="340"/>
      <c r="S137" s="340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50"/>
      <c r="R138" s="350"/>
      <c r="S138" s="35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50"/>
      <c r="R139" s="350"/>
      <c r="S139" s="35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40"/>
      <c r="R140" s="340"/>
      <c r="S140" s="340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40"/>
      <c r="R141" s="340"/>
      <c r="S141" s="340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40"/>
      <c r="R142" s="340"/>
      <c r="S142" s="340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2021-05-03(월) 오전 00:00</v>
      </c>
      <c r="C150" s="363"/>
      <c r="D150" s="364" t="str">
        <f>TEXT($G$1, "[$-ko-KR]yyyy-mm-dd(ddd) ") &amp; "오후 14:00"</f>
        <v>2021-05-03(월) 오후 14:00</v>
      </c>
      <c r="E150" s="365"/>
      <c r="F150" s="366"/>
      <c r="G150" s="364" t="str">
        <f>TEXT($G$1, "[$-ko-KR]yyyy-mm-dd(ddd) ") &amp; "오후 19:00"</f>
        <v>2021-05-03(월) 오후 19:00</v>
      </c>
      <c r="H150" s="365"/>
      <c r="I150" s="366"/>
      <c r="J150" s="364" t="str">
        <f>TEXT($G$1, "[$-ko-KR]yyyy-mm-dd(ddd) ") &amp; "오후 21:00"</f>
        <v>2021-05-03(월) 오후 21:00</v>
      </c>
      <c r="K150" s="365"/>
      <c r="L150" s="366"/>
      <c r="M150" s="364" t="str">
        <f>TEXT($G$1+1, "[$-ko-KR]yyyy-mm-dd(ddd) ") &amp; "오전 00:00"</f>
        <v>2021-05-04(화)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50"/>
      <c r="R152" s="350"/>
      <c r="S152" s="35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50"/>
      <c r="R153" s="350"/>
      <c r="S153" s="35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40"/>
      <c r="R154" s="340"/>
      <c r="S154" s="340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40"/>
      <c r="R155" s="340"/>
      <c r="S155" s="340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40"/>
      <c r="R156" s="340"/>
      <c r="S156" s="340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40"/>
      <c r="R157" s="340"/>
      <c r="S157" s="340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40"/>
      <c r="R158" s="340"/>
      <c r="S158" s="340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40"/>
      <c r="R159" s="340"/>
      <c r="S159" s="340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41"/>
      <c r="R161" s="342"/>
      <c r="S161" s="343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44"/>
      <c r="R162" s="345"/>
      <c r="S162" s="346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47"/>
      <c r="R163" s="348"/>
      <c r="S163" s="349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40"/>
      <c r="R164" s="340"/>
      <c r="S164" s="340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50"/>
      <c r="R165" s="350"/>
      <c r="S165" s="35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50"/>
      <c r="R166" s="350"/>
      <c r="S166" s="35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40"/>
      <c r="R167" s="340"/>
      <c r="S167" s="340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40"/>
      <c r="R168" s="340"/>
      <c r="S168" s="340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40"/>
      <c r="R169" s="340"/>
      <c r="S169" s="340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29"/>
      <c r="R170" s="330"/>
      <c r="S170" s="33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2021-05-03(월) 오전 00:00</v>
      </c>
      <c r="C177" s="363"/>
      <c r="D177" s="364" t="str">
        <f>TEXT($G$1, "[$-ko-KR]yyyy-mm-dd(ddd) ") &amp; "오후 14:00"</f>
        <v>2021-05-03(월) 오후 14:00</v>
      </c>
      <c r="E177" s="365"/>
      <c r="F177" s="366"/>
      <c r="G177" s="364" t="str">
        <f>TEXT($G$1, "[$-ko-KR]yyyy-mm-dd(ddd) ") &amp; "오후 19:00"</f>
        <v>2021-05-03(월) 오후 19:00</v>
      </c>
      <c r="H177" s="365"/>
      <c r="I177" s="366"/>
      <c r="J177" s="364" t="str">
        <f>TEXT($G$1, "[$-ko-KR]yyyy-mm-dd(ddd) ") &amp; "오후 21:00"</f>
        <v>2021-05-03(월) 오후 21:00</v>
      </c>
      <c r="K177" s="365"/>
      <c r="L177" s="366"/>
      <c r="M177" s="364" t="str">
        <f>TEXT($G$1+1, "[$-ko-KR]yyyy-mm-dd(ddd) ") &amp; "오전 00:00"</f>
        <v>2021-05-04(화)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50"/>
      <c r="R179" s="350"/>
      <c r="S179" s="35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50"/>
      <c r="R180" s="350"/>
      <c r="S180" s="35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40"/>
      <c r="R181" s="340"/>
      <c r="S181" s="340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40"/>
      <c r="R182" s="340"/>
      <c r="S182" s="340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40"/>
      <c r="R183" s="340"/>
      <c r="S183" s="340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40"/>
      <c r="R184" s="340"/>
      <c r="S184" s="340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40"/>
      <c r="R185" s="340"/>
      <c r="S185" s="340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40"/>
      <c r="R186" s="340"/>
      <c r="S186" s="340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41"/>
      <c r="R188" s="342"/>
      <c r="S188" s="343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44"/>
      <c r="R189" s="345"/>
      <c r="S189" s="346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47"/>
      <c r="R190" s="348"/>
      <c r="S190" s="349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40"/>
      <c r="R191" s="340"/>
      <c r="S191" s="340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50"/>
      <c r="R192" s="350"/>
      <c r="S192" s="35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50"/>
      <c r="R193" s="350"/>
      <c r="S193" s="35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40"/>
      <c r="R194" s="340"/>
      <c r="S194" s="340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40"/>
      <c r="R195" s="340"/>
      <c r="S195" s="340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40"/>
      <c r="R196" s="340"/>
      <c r="S196" s="340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29"/>
      <c r="R197" s="330"/>
      <c r="S197" s="33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12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2021-05-04(화) 오전 00:00</v>
      </c>
      <c r="C15" s="396"/>
      <c r="D15" s="364" t="str">
        <f>TEXT($G$1, "[$-ko-KR]yyyy-mm-dd(ddd) ") &amp; "오후 14:00"</f>
        <v>2021-05-04(화) 오후 14:00</v>
      </c>
      <c r="E15" s="365"/>
      <c r="F15" s="366"/>
      <c r="G15" s="364" t="str">
        <f>TEXT($G$1, "[$-ko-KR]yyyy-mm-dd(ddd) ") &amp; "오후 19:00"</f>
        <v>2021-05-04(화) 오후 19:00</v>
      </c>
      <c r="H15" s="365"/>
      <c r="I15" s="366"/>
      <c r="J15" s="364" t="str">
        <f>TEXT($G$1, "[$-ko-KR]yyyy-mm-dd(ddd) ") &amp; "오후 21:00"</f>
        <v>2021-05-04(화) 오후 21:00</v>
      </c>
      <c r="K15" s="365"/>
      <c r="L15" s="366"/>
      <c r="M15" s="364" t="str">
        <f>TEXT($G$1+1, "[$-ko-KR]yyyy-mm-dd(ddd) ") &amp; "오전 00:00"</f>
        <v>2021-05-05(수)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50"/>
      <c r="R17" s="350"/>
      <c r="S17" s="35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50"/>
      <c r="R18" s="350"/>
      <c r="S18" s="35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40"/>
      <c r="R19" s="340"/>
      <c r="S19" s="340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40"/>
      <c r="R20" s="340"/>
      <c r="S20" s="340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300000</v>
      </c>
      <c r="C37" s="40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12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2021-05-04(화) 오전 00:00</v>
      </c>
      <c r="C42" s="401"/>
      <c r="D42" s="364" t="str">
        <f>TEXT($G$1, "[$-ko-KR]yyyy-mm-dd(ddd) ") &amp; "오후 14:00"</f>
        <v>2021-05-04(화) 오후 14:00</v>
      </c>
      <c r="E42" s="365"/>
      <c r="F42" s="366"/>
      <c r="G42" s="364" t="str">
        <f>TEXT($G$1, "[$-ko-KR]yyyy-mm-dd(ddd) ") &amp; "오후 19:00"</f>
        <v>2021-05-04(화) 오후 19:00</v>
      </c>
      <c r="H42" s="365"/>
      <c r="I42" s="366"/>
      <c r="J42" s="364" t="str">
        <f>TEXT($G$1, "[$-ko-KR]yyyy-mm-dd(ddd) ") &amp; "오후 21:00"</f>
        <v>2021-05-04(화) 오후 21:00</v>
      </c>
      <c r="K42" s="365"/>
      <c r="L42" s="366"/>
      <c r="M42" s="364" t="str">
        <f>TEXT($G$1+1, "[$-ko-KR]yyyy-mm-dd(ddd) ") &amp; "오전 00:00"</f>
        <v>2021-05-05(수)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50"/>
      <c r="R44" s="350"/>
      <c r="S44" s="35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50"/>
      <c r="R45" s="350"/>
      <c r="S45" s="35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40"/>
      <c r="R46" s="340"/>
      <c r="S46" s="340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40"/>
      <c r="R47" s="340"/>
      <c r="S47" s="340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40"/>
      <c r="R48" s="340"/>
      <c r="S48" s="340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40"/>
      <c r="R49" s="340"/>
      <c r="S49" s="340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40"/>
      <c r="R50" s="340"/>
      <c r="S50" s="340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40"/>
      <c r="R51" s="340"/>
      <c r="S51" s="340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41"/>
      <c r="R53" s="342"/>
      <c r="S53" s="343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44"/>
      <c r="R54" s="345"/>
      <c r="S54" s="346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47"/>
      <c r="R55" s="348"/>
      <c r="S55" s="349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40"/>
      <c r="R56" s="340"/>
      <c r="S56" s="340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50"/>
      <c r="R57" s="350"/>
      <c r="S57" s="35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50"/>
      <c r="R58" s="350"/>
      <c r="S58" s="35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40"/>
      <c r="R59" s="340"/>
      <c r="S59" s="340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40"/>
      <c r="R60" s="340"/>
      <c r="S60" s="34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300000</v>
      </c>
      <c r="C64" s="40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12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2021-05-04(화) 오전 00:00</v>
      </c>
      <c r="C69" s="401"/>
      <c r="D69" s="364" t="str">
        <f>TEXT($G$1, "[$-ko-KR]yyyy-mm-dd(ddd) ") &amp; "오후 14:00"</f>
        <v>2021-05-04(화) 오후 14:00</v>
      </c>
      <c r="E69" s="365"/>
      <c r="F69" s="366"/>
      <c r="G69" s="364" t="str">
        <f>TEXT($G$1, "[$-ko-KR]yyyy-mm-dd(ddd) ") &amp; "오후 19:00"</f>
        <v>2021-05-04(화) 오후 19:00</v>
      </c>
      <c r="H69" s="365"/>
      <c r="I69" s="366"/>
      <c r="J69" s="364" t="str">
        <f>TEXT($G$1, "[$-ko-KR]yyyy-mm-dd(ddd) ") &amp; "오후 21:00"</f>
        <v>2021-05-04(화) 오후 21:00</v>
      </c>
      <c r="K69" s="365"/>
      <c r="L69" s="366"/>
      <c r="M69" s="364" t="str">
        <f>TEXT($G$1+1, "[$-ko-KR]yyyy-mm-dd(ddd) ") &amp; "오전 00:00"</f>
        <v>2021-05-05(수)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50"/>
      <c r="R71" s="350"/>
      <c r="S71" s="35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50"/>
      <c r="R72" s="350"/>
      <c r="S72" s="35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40"/>
      <c r="R73" s="340"/>
      <c r="S73" s="340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40"/>
      <c r="R74" s="340"/>
      <c r="S74" s="340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40"/>
      <c r="R75" s="340"/>
      <c r="S75" s="340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40"/>
      <c r="R76" s="340"/>
      <c r="S76" s="340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40"/>
      <c r="R77" s="340"/>
      <c r="S77" s="340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40"/>
      <c r="R78" s="340"/>
      <c r="S78" s="340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41"/>
      <c r="R80" s="342"/>
      <c r="S80" s="343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44"/>
      <c r="R81" s="345"/>
      <c r="S81" s="346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47"/>
      <c r="R82" s="348"/>
      <c r="S82" s="349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40"/>
      <c r="R83" s="340"/>
      <c r="S83" s="340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50"/>
      <c r="R84" s="350"/>
      <c r="S84" s="35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50"/>
      <c r="R85" s="350"/>
      <c r="S85" s="35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40"/>
      <c r="R86" s="340"/>
      <c r="S86" s="340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40"/>
      <c r="R87" s="340"/>
      <c r="S87" s="340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40"/>
      <c r="R88" s="340"/>
      <c r="S88" s="340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29"/>
      <c r="R89" s="330"/>
      <c r="S89" s="33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300000</v>
      </c>
      <c r="C91" s="40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12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2021-05-04(화) 오전 00:00</v>
      </c>
      <c r="C96" s="401"/>
      <c r="D96" s="364" t="str">
        <f>TEXT($G$1, "[$-ko-KR]yyyy-mm-dd(ddd) ") &amp; "오후 14:00"</f>
        <v>2021-05-04(화) 오후 14:00</v>
      </c>
      <c r="E96" s="365"/>
      <c r="F96" s="366"/>
      <c r="G96" s="364" t="str">
        <f>TEXT($G$1, "[$-ko-KR]yyyy-mm-dd(ddd) ") &amp; "오후 19:00"</f>
        <v>2021-05-04(화) 오후 19:00</v>
      </c>
      <c r="H96" s="365"/>
      <c r="I96" s="366"/>
      <c r="J96" s="364" t="str">
        <f>TEXT($G$1, "[$-ko-KR]yyyy-mm-dd(ddd) ") &amp; "오후 21:00"</f>
        <v>2021-05-04(화) 오후 21:00</v>
      </c>
      <c r="K96" s="365"/>
      <c r="L96" s="366"/>
      <c r="M96" s="364" t="str">
        <f>TEXT($G$1+1, "[$-ko-KR]yyyy-mm-dd(ddd) ") &amp; "오전 00:00"</f>
        <v>2021-05-05(수)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50"/>
      <c r="R98" s="350"/>
      <c r="S98" s="35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50"/>
      <c r="R99" s="350"/>
      <c r="S99" s="35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40"/>
      <c r="R100" s="340"/>
      <c r="S100" s="340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40"/>
      <c r="R101" s="340"/>
      <c r="S101" s="340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40"/>
      <c r="R102" s="340"/>
      <c r="S102" s="340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40"/>
      <c r="R103" s="340"/>
      <c r="S103" s="340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40"/>
      <c r="R104" s="340"/>
      <c r="S104" s="340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40"/>
      <c r="R105" s="340"/>
      <c r="S105" s="340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41"/>
      <c r="R107" s="342"/>
      <c r="S107" s="343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44"/>
      <c r="R108" s="345"/>
      <c r="S108" s="346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47"/>
      <c r="R109" s="348"/>
      <c r="S109" s="349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40"/>
      <c r="R110" s="340"/>
      <c r="S110" s="340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50"/>
      <c r="R111" s="350"/>
      <c r="S111" s="35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50"/>
      <c r="R112" s="350"/>
      <c r="S112" s="35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40"/>
      <c r="R113" s="340"/>
      <c r="S113" s="340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40"/>
      <c r="R114" s="340"/>
      <c r="S114" s="340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40"/>
      <c r="R115" s="340"/>
      <c r="S115" s="340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29"/>
      <c r="R116" s="330"/>
      <c r="S116" s="33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300000</v>
      </c>
      <c r="C118" s="40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12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2021-05-04(화) 오전 00:00</v>
      </c>
      <c r="C123" s="401"/>
      <c r="D123" s="364" t="str">
        <f>TEXT($G$1, "[$-ko-KR]yyyy-mm-dd(ddd) ") &amp; "오후 14:00"</f>
        <v>2021-05-04(화) 오후 14:00</v>
      </c>
      <c r="E123" s="365"/>
      <c r="F123" s="366"/>
      <c r="G123" s="364" t="str">
        <f>TEXT($G$1, "[$-ko-KR]yyyy-mm-dd(ddd) ") &amp; "오후 19:00"</f>
        <v>2021-05-04(화) 오후 19:00</v>
      </c>
      <c r="H123" s="365"/>
      <c r="I123" s="366"/>
      <c r="J123" s="364" t="str">
        <f>TEXT($G$1, "[$-ko-KR]yyyy-mm-dd(ddd) ") &amp; "오후 21:00"</f>
        <v>2021-05-04(화) 오후 21:00</v>
      </c>
      <c r="K123" s="365"/>
      <c r="L123" s="366"/>
      <c r="M123" s="364" t="str">
        <f>TEXT($G$1+1, "[$-ko-KR]yyyy-mm-dd(ddd) ") &amp; "오전 00:00"</f>
        <v>2021-05-05(수)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50"/>
      <c r="R125" s="350"/>
      <c r="S125" s="35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50"/>
      <c r="R126" s="350"/>
      <c r="S126" s="35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40"/>
      <c r="R127" s="340"/>
      <c r="S127" s="340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40"/>
      <c r="R128" s="340"/>
      <c r="S128" s="340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40"/>
      <c r="R129" s="340"/>
      <c r="S129" s="340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40"/>
      <c r="R130" s="340"/>
      <c r="S130" s="340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40"/>
      <c r="R131" s="340"/>
      <c r="S131" s="340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40"/>
      <c r="R132" s="340"/>
      <c r="S132" s="340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41"/>
      <c r="R134" s="342"/>
      <c r="S134" s="343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44"/>
      <c r="R135" s="345"/>
      <c r="S135" s="346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47"/>
      <c r="R136" s="348"/>
      <c r="S136" s="349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40"/>
      <c r="R137" s="340"/>
      <c r="S137" s="340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50"/>
      <c r="R138" s="350"/>
      <c r="S138" s="35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50"/>
      <c r="R139" s="350"/>
      <c r="S139" s="35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40"/>
      <c r="R140" s="340"/>
      <c r="S140" s="340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40"/>
      <c r="R141" s="340"/>
      <c r="S141" s="34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300000</v>
      </c>
      <c r="C145" s="40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12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2021-05-04(화) 오전 00:00</v>
      </c>
      <c r="C150" s="401"/>
      <c r="D150" s="364" t="str">
        <f>TEXT($G$1, "[$-ko-KR]yyyy-mm-dd(ddd) ") &amp; "오후 14:00"</f>
        <v>2021-05-04(화) 오후 14:00</v>
      </c>
      <c r="E150" s="365"/>
      <c r="F150" s="366"/>
      <c r="G150" s="364" t="str">
        <f>TEXT($G$1, "[$-ko-KR]yyyy-mm-dd(ddd) ") &amp; "오후 19:00"</f>
        <v>2021-05-04(화) 오후 19:00</v>
      </c>
      <c r="H150" s="365"/>
      <c r="I150" s="366"/>
      <c r="J150" s="364" t="str">
        <f>TEXT($G$1, "[$-ko-KR]yyyy-mm-dd(ddd) ") &amp; "오후 21:00"</f>
        <v>2021-05-04(화) 오후 21:00</v>
      </c>
      <c r="K150" s="365"/>
      <c r="L150" s="366"/>
      <c r="M150" s="364" t="str">
        <f>TEXT($G$1+1, "[$-ko-KR]yyyy-mm-dd(ddd) ") &amp; "오전 00:00"</f>
        <v>2021-05-05(수)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50"/>
      <c r="R152" s="350"/>
      <c r="S152" s="35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50"/>
      <c r="R153" s="350"/>
      <c r="S153" s="35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40"/>
      <c r="R154" s="340"/>
      <c r="S154" s="340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40"/>
      <c r="R155" s="340"/>
      <c r="S155" s="340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40"/>
      <c r="R156" s="340"/>
      <c r="S156" s="340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40"/>
      <c r="R157" s="340"/>
      <c r="S157" s="340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40"/>
      <c r="R158" s="340"/>
      <c r="S158" s="340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40"/>
      <c r="R159" s="340"/>
      <c r="S159" s="340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41"/>
      <c r="R161" s="342"/>
      <c r="S161" s="343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44"/>
      <c r="R162" s="345"/>
      <c r="S162" s="346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47"/>
      <c r="R163" s="348"/>
      <c r="S163" s="349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40"/>
      <c r="R164" s="340"/>
      <c r="S164" s="340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50"/>
      <c r="R165" s="350"/>
      <c r="S165" s="35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50"/>
      <c r="R166" s="350"/>
      <c r="S166" s="35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40"/>
      <c r="R167" s="340"/>
      <c r="S167" s="340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40"/>
      <c r="R168" s="340"/>
      <c r="S168" s="340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40"/>
      <c r="R169" s="340"/>
      <c r="S169" s="340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29"/>
      <c r="R170" s="330"/>
      <c r="S170" s="33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300000</v>
      </c>
      <c r="C172" s="40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12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2021-05-04(화) 오전 00:00</v>
      </c>
      <c r="C177" s="401"/>
      <c r="D177" s="364" t="str">
        <f>TEXT($G$1, "[$-ko-KR]yyyy-mm-dd(ddd) ") &amp; "오후 14:00"</f>
        <v>2021-05-04(화) 오후 14:00</v>
      </c>
      <c r="E177" s="365"/>
      <c r="F177" s="366"/>
      <c r="G177" s="364" t="str">
        <f>TEXT($G$1, "[$-ko-KR]yyyy-mm-dd(ddd) ") &amp; "오후 19:00"</f>
        <v>2021-05-04(화) 오후 19:00</v>
      </c>
      <c r="H177" s="365"/>
      <c r="I177" s="366"/>
      <c r="J177" s="364" t="str">
        <f>TEXT($G$1, "[$-ko-KR]yyyy-mm-dd(ddd) ") &amp; "오후 21:00"</f>
        <v>2021-05-04(화) 오후 21:00</v>
      </c>
      <c r="K177" s="365"/>
      <c r="L177" s="366"/>
      <c r="M177" s="364" t="str">
        <f>TEXT($G$1+1, "[$-ko-KR]yyyy-mm-dd(ddd) ") &amp; "오전 00:00"</f>
        <v>2021-05-05(수)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50"/>
      <c r="R179" s="350"/>
      <c r="S179" s="35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50"/>
      <c r="R180" s="350"/>
      <c r="S180" s="35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40"/>
      <c r="R181" s="340"/>
      <c r="S181" s="340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40"/>
      <c r="R182" s="340"/>
      <c r="S182" s="340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40"/>
      <c r="R183" s="340"/>
      <c r="S183" s="340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40"/>
      <c r="R184" s="340"/>
      <c r="S184" s="340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40"/>
      <c r="R185" s="340"/>
      <c r="S185" s="340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40"/>
      <c r="R186" s="340"/>
      <c r="S186" s="340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41"/>
      <c r="R188" s="342"/>
      <c r="S188" s="343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44"/>
      <c r="R189" s="345"/>
      <c r="S189" s="346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47"/>
      <c r="R190" s="348"/>
      <c r="S190" s="349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40"/>
      <c r="R191" s="340"/>
      <c r="S191" s="340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50"/>
      <c r="R192" s="350"/>
      <c r="S192" s="35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50"/>
      <c r="R193" s="350"/>
      <c r="S193" s="35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40"/>
      <c r="R194" s="340"/>
      <c r="S194" s="340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40"/>
      <c r="R195" s="340"/>
      <c r="S195" s="340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40"/>
      <c r="R196" s="340"/>
      <c r="S196" s="340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29"/>
      <c r="R197" s="330"/>
      <c r="S197" s="33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300000</v>
      </c>
      <c r="C199" s="40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4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2021-05-05(수) 오전 00:00</v>
      </c>
      <c r="C15" s="396"/>
      <c r="D15" s="364" t="str">
        <f>TEXT($G$1, "[$-ko-KR]yyyy-mm-dd(ddd) ") &amp; "오후 14:00"</f>
        <v>2021-05-05(수) 오후 14:00</v>
      </c>
      <c r="E15" s="365"/>
      <c r="F15" s="366"/>
      <c r="G15" s="364" t="str">
        <f>TEXT($G$1, "[$-ko-KR]yyyy-mm-dd(ddd) ") &amp; "오후 19:00"</f>
        <v>2021-05-05(수) 오후 19:00</v>
      </c>
      <c r="H15" s="365"/>
      <c r="I15" s="366"/>
      <c r="J15" s="364" t="str">
        <f>TEXT($G$1, "[$-ko-KR]yyyy-mm-dd(ddd) ") &amp; "오후 21:00"</f>
        <v>2021-05-05(수) 오후 21:00</v>
      </c>
      <c r="K15" s="365"/>
      <c r="L15" s="366"/>
      <c r="M15" s="364" t="str">
        <f>TEXT($G$1+1, "[$-ko-KR]yyyy-mm-dd(ddd) ") &amp; "오전 00:00"</f>
        <v>2021-05-06(목)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0"/>
      <c r="R19" s="340"/>
      <c r="S19" s="34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0"/>
      <c r="R20" s="340"/>
      <c r="S20" s="34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4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2021-05-05(수) 오전 00:00</v>
      </c>
      <c r="C42" s="401"/>
      <c r="D42" s="364" t="str">
        <f>TEXT($G$1, "[$-ko-KR]yyyy-mm-dd(ddd) ") &amp; "오후 14:00"</f>
        <v>2021-05-05(수) 오후 14:00</v>
      </c>
      <c r="E42" s="365"/>
      <c r="F42" s="366"/>
      <c r="G42" s="364" t="str">
        <f>TEXT($G$1, "[$-ko-KR]yyyy-mm-dd(ddd) ") &amp; "오후 19:00"</f>
        <v>2021-05-05(수) 오후 19:00</v>
      </c>
      <c r="H42" s="365"/>
      <c r="I42" s="366"/>
      <c r="J42" s="364" t="str">
        <f>TEXT($G$1, "[$-ko-KR]yyyy-mm-dd(ddd) ") &amp; "오후 21:00"</f>
        <v>2021-05-05(수) 오후 21:00</v>
      </c>
      <c r="K42" s="365"/>
      <c r="L42" s="366"/>
      <c r="M42" s="364" t="str">
        <f>TEXT($G$1+1, "[$-ko-KR]yyyy-mm-dd(ddd) ") &amp; "오전 00:00"</f>
        <v>2021-05-06(목)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50"/>
      <c r="R44" s="350"/>
      <c r="S44" s="35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40"/>
      <c r="R46" s="340"/>
      <c r="S46" s="340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40"/>
      <c r="R47" s="340"/>
      <c r="S47" s="340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40"/>
      <c r="R48" s="340"/>
      <c r="S48" s="340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40"/>
      <c r="R49" s="340"/>
      <c r="S49" s="340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40"/>
      <c r="R50" s="340"/>
      <c r="S50" s="340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40"/>
      <c r="R51" s="340"/>
      <c r="S51" s="340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41"/>
      <c r="R53" s="342"/>
      <c r="S53" s="343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44"/>
      <c r="R54" s="345"/>
      <c r="S54" s="346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47"/>
      <c r="R55" s="348"/>
      <c r="S55" s="349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40"/>
      <c r="R56" s="340"/>
      <c r="S56" s="340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50"/>
      <c r="R57" s="350"/>
      <c r="S57" s="35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50"/>
      <c r="R58" s="350"/>
      <c r="S58" s="35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40"/>
      <c r="R59" s="340"/>
      <c r="S59" s="340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40"/>
      <c r="R60" s="340"/>
      <c r="S60" s="34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4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2021-05-05(수) 오전 00:00</v>
      </c>
      <c r="C69" s="401"/>
      <c r="D69" s="364" t="str">
        <f>TEXT($G$1, "[$-ko-KR]yyyy-mm-dd(ddd) ") &amp; "오후 14:00"</f>
        <v>2021-05-05(수) 오후 14:00</v>
      </c>
      <c r="E69" s="365"/>
      <c r="F69" s="366"/>
      <c r="G69" s="364" t="str">
        <f>TEXT($G$1, "[$-ko-KR]yyyy-mm-dd(ddd) ") &amp; "오후 19:00"</f>
        <v>2021-05-05(수) 오후 19:00</v>
      </c>
      <c r="H69" s="365"/>
      <c r="I69" s="366"/>
      <c r="J69" s="364" t="str">
        <f>TEXT($G$1, "[$-ko-KR]yyyy-mm-dd(ddd) ") &amp; "오후 21:00"</f>
        <v>2021-05-05(수) 오후 21:00</v>
      </c>
      <c r="K69" s="365"/>
      <c r="L69" s="366"/>
      <c r="M69" s="364" t="str">
        <f>TEXT($G$1+1, "[$-ko-KR]yyyy-mm-dd(ddd) ") &amp; "오전 00:00"</f>
        <v>2021-05-06(목)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50"/>
      <c r="R71" s="350"/>
      <c r="S71" s="35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50"/>
      <c r="R72" s="350"/>
      <c r="S72" s="35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40"/>
      <c r="R73" s="340"/>
      <c r="S73" s="340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40"/>
      <c r="R74" s="340"/>
      <c r="S74" s="340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40"/>
      <c r="R75" s="340"/>
      <c r="S75" s="340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40"/>
      <c r="R76" s="340"/>
      <c r="S76" s="340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40"/>
      <c r="R77" s="340"/>
      <c r="S77" s="340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40"/>
      <c r="R78" s="340"/>
      <c r="S78" s="340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41"/>
      <c r="R80" s="342"/>
      <c r="S80" s="343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44"/>
      <c r="R81" s="345"/>
      <c r="S81" s="346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47"/>
      <c r="R82" s="348"/>
      <c r="S82" s="349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40"/>
      <c r="R83" s="340"/>
      <c r="S83" s="340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50"/>
      <c r="R84" s="350"/>
      <c r="S84" s="35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50"/>
      <c r="R85" s="350"/>
      <c r="S85" s="35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40"/>
      <c r="R86" s="340"/>
      <c r="S86" s="340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40"/>
      <c r="R87" s="340"/>
      <c r="S87" s="340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40"/>
      <c r="R88" s="340"/>
      <c r="S88" s="340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29"/>
      <c r="R89" s="330"/>
      <c r="S89" s="33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4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2021-05-05(수) 오전 00:00</v>
      </c>
      <c r="C96" s="401"/>
      <c r="D96" s="364" t="str">
        <f>TEXT($G$1, "[$-ko-KR]yyyy-mm-dd(ddd) ") &amp; "오후 14:00"</f>
        <v>2021-05-05(수) 오후 14:00</v>
      </c>
      <c r="E96" s="365"/>
      <c r="F96" s="366"/>
      <c r="G96" s="364" t="str">
        <f>TEXT($G$1, "[$-ko-KR]yyyy-mm-dd(ddd) ") &amp; "오후 19:00"</f>
        <v>2021-05-05(수) 오후 19:00</v>
      </c>
      <c r="H96" s="365"/>
      <c r="I96" s="366"/>
      <c r="J96" s="364" t="str">
        <f>TEXT($G$1, "[$-ko-KR]yyyy-mm-dd(ddd) ") &amp; "오후 21:00"</f>
        <v>2021-05-05(수) 오후 21:00</v>
      </c>
      <c r="K96" s="365"/>
      <c r="L96" s="366"/>
      <c r="M96" s="364" t="str">
        <f>TEXT($G$1+1, "[$-ko-KR]yyyy-mm-dd(ddd) ") &amp; "오전 00:00"</f>
        <v>2021-05-06(목)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50"/>
      <c r="R98" s="350"/>
      <c r="S98" s="35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50"/>
      <c r="R99" s="350"/>
      <c r="S99" s="35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40"/>
      <c r="R100" s="340"/>
      <c r="S100" s="340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40"/>
      <c r="R101" s="340"/>
      <c r="S101" s="340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40"/>
      <c r="R102" s="340"/>
      <c r="S102" s="340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40"/>
      <c r="R103" s="340"/>
      <c r="S103" s="340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40"/>
      <c r="R104" s="340"/>
      <c r="S104" s="340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40"/>
      <c r="R105" s="340"/>
      <c r="S105" s="340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41"/>
      <c r="R107" s="342"/>
      <c r="S107" s="343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44"/>
      <c r="R108" s="345"/>
      <c r="S108" s="346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47"/>
      <c r="R109" s="348"/>
      <c r="S109" s="349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40"/>
      <c r="R110" s="340"/>
      <c r="S110" s="340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50"/>
      <c r="R111" s="350"/>
      <c r="S111" s="35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50"/>
      <c r="R112" s="350"/>
      <c r="S112" s="35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40"/>
      <c r="R113" s="340"/>
      <c r="S113" s="340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40"/>
      <c r="R114" s="340"/>
      <c r="S114" s="340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40"/>
      <c r="R115" s="340"/>
      <c r="S115" s="340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29"/>
      <c r="R116" s="330"/>
      <c r="S116" s="33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4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2021-05-05(수) 오전 00:00</v>
      </c>
      <c r="C123" s="401"/>
      <c r="D123" s="364" t="str">
        <f>TEXT($G$1, "[$-ko-KR]yyyy-mm-dd(ddd) ") &amp; "오후 14:00"</f>
        <v>2021-05-05(수) 오후 14:00</v>
      </c>
      <c r="E123" s="365"/>
      <c r="F123" s="366"/>
      <c r="G123" s="364" t="str">
        <f>TEXT($G$1, "[$-ko-KR]yyyy-mm-dd(ddd) ") &amp; "오후 19:00"</f>
        <v>2021-05-05(수) 오후 19:00</v>
      </c>
      <c r="H123" s="365"/>
      <c r="I123" s="366"/>
      <c r="J123" s="364" t="str">
        <f>TEXT($G$1, "[$-ko-KR]yyyy-mm-dd(ddd) ") &amp; "오후 21:00"</f>
        <v>2021-05-05(수) 오후 21:00</v>
      </c>
      <c r="K123" s="365"/>
      <c r="L123" s="366"/>
      <c r="M123" s="364" t="str">
        <f>TEXT($G$1+1, "[$-ko-KR]yyyy-mm-dd(ddd) ") &amp; "오전 00:00"</f>
        <v>2021-05-06(목)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50"/>
      <c r="R125" s="350"/>
      <c r="S125" s="35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50"/>
      <c r="R126" s="350"/>
      <c r="S126" s="35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40"/>
      <c r="R127" s="340"/>
      <c r="S127" s="340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40"/>
      <c r="R128" s="340"/>
      <c r="S128" s="340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40"/>
      <c r="R129" s="340"/>
      <c r="S129" s="340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40"/>
      <c r="R130" s="340"/>
      <c r="S130" s="340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40"/>
      <c r="R131" s="340"/>
      <c r="S131" s="340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40"/>
      <c r="R132" s="340"/>
      <c r="S132" s="340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41"/>
      <c r="R134" s="342"/>
      <c r="S134" s="343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44"/>
      <c r="R135" s="345"/>
      <c r="S135" s="346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47"/>
      <c r="R136" s="348"/>
      <c r="S136" s="349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40"/>
      <c r="R137" s="340"/>
      <c r="S137" s="340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50"/>
      <c r="R138" s="350"/>
      <c r="S138" s="35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50"/>
      <c r="R139" s="350"/>
      <c r="S139" s="35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40"/>
      <c r="R140" s="340"/>
      <c r="S140" s="340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40"/>
      <c r="R141" s="340"/>
      <c r="S141" s="34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4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2021-05-05(수) 오전 00:00</v>
      </c>
      <c r="C150" s="401"/>
      <c r="D150" s="364" t="str">
        <f>TEXT($G$1, "[$-ko-KR]yyyy-mm-dd(ddd) ") &amp; "오후 14:00"</f>
        <v>2021-05-05(수) 오후 14:00</v>
      </c>
      <c r="E150" s="365"/>
      <c r="F150" s="366"/>
      <c r="G150" s="364" t="str">
        <f>TEXT($G$1, "[$-ko-KR]yyyy-mm-dd(ddd) ") &amp; "오후 19:00"</f>
        <v>2021-05-05(수) 오후 19:00</v>
      </c>
      <c r="H150" s="365"/>
      <c r="I150" s="366"/>
      <c r="J150" s="364" t="str">
        <f>TEXT($G$1, "[$-ko-KR]yyyy-mm-dd(ddd) ") &amp; "오후 21:00"</f>
        <v>2021-05-05(수) 오후 21:00</v>
      </c>
      <c r="K150" s="365"/>
      <c r="L150" s="366"/>
      <c r="M150" s="364" t="str">
        <f>TEXT($G$1+1, "[$-ko-KR]yyyy-mm-dd(ddd) ") &amp; "오전 00:00"</f>
        <v>2021-05-06(목)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50"/>
      <c r="R152" s="350"/>
      <c r="S152" s="35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50"/>
      <c r="R153" s="350"/>
      <c r="S153" s="35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40"/>
      <c r="R154" s="340"/>
      <c r="S154" s="340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40"/>
      <c r="R155" s="340"/>
      <c r="S155" s="340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40"/>
      <c r="R156" s="340"/>
      <c r="S156" s="340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40"/>
      <c r="R157" s="340"/>
      <c r="S157" s="340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40"/>
      <c r="R158" s="340"/>
      <c r="S158" s="340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40"/>
      <c r="R159" s="340"/>
      <c r="S159" s="340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41"/>
      <c r="R161" s="342"/>
      <c r="S161" s="343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44"/>
      <c r="R162" s="345"/>
      <c r="S162" s="346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47"/>
      <c r="R163" s="348"/>
      <c r="S163" s="349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40"/>
      <c r="R164" s="340"/>
      <c r="S164" s="340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50"/>
      <c r="R165" s="350"/>
      <c r="S165" s="35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50"/>
      <c r="R166" s="350"/>
      <c r="S166" s="35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40"/>
      <c r="R167" s="340"/>
      <c r="S167" s="340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40"/>
      <c r="R168" s="340"/>
      <c r="S168" s="340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40"/>
      <c r="R169" s="340"/>
      <c r="S169" s="340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29"/>
      <c r="R170" s="330"/>
      <c r="S170" s="33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4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2021-05-05(수) 오전 00:00</v>
      </c>
      <c r="C177" s="401"/>
      <c r="D177" s="364" t="str">
        <f>TEXT($G$1, "[$-ko-KR]yyyy-mm-dd(ddd) ") &amp; "오후 14:00"</f>
        <v>2021-05-05(수) 오후 14:00</v>
      </c>
      <c r="E177" s="365"/>
      <c r="F177" s="366"/>
      <c r="G177" s="364" t="str">
        <f>TEXT($G$1, "[$-ko-KR]yyyy-mm-dd(ddd) ") &amp; "오후 19:00"</f>
        <v>2021-05-05(수) 오후 19:00</v>
      </c>
      <c r="H177" s="365"/>
      <c r="I177" s="366"/>
      <c r="J177" s="364" t="str">
        <f>TEXT($G$1, "[$-ko-KR]yyyy-mm-dd(ddd) ") &amp; "오후 21:00"</f>
        <v>2021-05-05(수) 오후 21:00</v>
      </c>
      <c r="K177" s="365"/>
      <c r="L177" s="366"/>
      <c r="M177" s="364" t="str">
        <f>TEXT($G$1+1, "[$-ko-KR]yyyy-mm-dd(ddd) ") &amp; "오전 00:00"</f>
        <v>2021-05-06(목)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50"/>
      <c r="R179" s="350"/>
      <c r="S179" s="35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50"/>
      <c r="R180" s="350"/>
      <c r="S180" s="35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40"/>
      <c r="R181" s="340"/>
      <c r="S181" s="340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40"/>
      <c r="R182" s="340"/>
      <c r="S182" s="340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40"/>
      <c r="R183" s="340"/>
      <c r="S183" s="340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40"/>
      <c r="R184" s="340"/>
      <c r="S184" s="340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40"/>
      <c r="R185" s="340"/>
      <c r="S185" s="340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40"/>
      <c r="R186" s="340"/>
      <c r="S186" s="340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41"/>
      <c r="R188" s="342"/>
      <c r="S188" s="343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44"/>
      <c r="R189" s="345"/>
      <c r="S189" s="346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47"/>
      <c r="R190" s="348"/>
      <c r="S190" s="349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40"/>
      <c r="R191" s="340"/>
      <c r="S191" s="340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50"/>
      <c r="R192" s="350"/>
      <c r="S192" s="35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50"/>
      <c r="R193" s="350"/>
      <c r="S193" s="35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40"/>
      <c r="R194" s="340"/>
      <c r="S194" s="340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40"/>
      <c r="R195" s="340"/>
      <c r="S195" s="340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40"/>
      <c r="R196" s="340"/>
      <c r="S196" s="340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29"/>
      <c r="R197" s="330"/>
      <c r="S197" s="33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5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2021-05-06(목) 오전 00:00</v>
      </c>
      <c r="C15" s="396"/>
      <c r="D15" s="364" t="str">
        <f>TEXT($G$1, "[$-ko-KR]yyyy-mm-dd(ddd) ") &amp; "오후 14:00"</f>
        <v>2021-05-06(목) 오후 14:00</v>
      </c>
      <c r="E15" s="365"/>
      <c r="F15" s="366"/>
      <c r="G15" s="364" t="str">
        <f>TEXT($G$1, "[$-ko-KR]yyyy-mm-dd(ddd) ") &amp; "오후 19:00"</f>
        <v>2021-05-06(목) 오후 19:00</v>
      </c>
      <c r="H15" s="365"/>
      <c r="I15" s="366"/>
      <c r="J15" s="364" t="str">
        <f>TEXT($G$1, "[$-ko-KR]yyyy-mm-dd(ddd) ") &amp; "오후 21:00"</f>
        <v>2021-05-06(목) 오후 21:00</v>
      </c>
      <c r="K15" s="365"/>
      <c r="L15" s="366"/>
      <c r="M15" s="364" t="str">
        <f>TEXT($G$1+1, "[$-ko-KR]yyyy-mm-dd(ddd) ") &amp; "오전 00:00"</f>
        <v>2021-05-07(금)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50"/>
      <c r="R17" s="350"/>
      <c r="S17" s="35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50"/>
      <c r="R18" s="350"/>
      <c r="S18" s="35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40"/>
      <c r="R19" s="340"/>
      <c r="S19" s="340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40"/>
      <c r="R20" s="340"/>
      <c r="S20" s="340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40"/>
      <c r="R21" s="340"/>
      <c r="S21" s="340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40"/>
      <c r="R22" s="340"/>
      <c r="S22" s="340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40"/>
      <c r="R23" s="340"/>
      <c r="S23" s="340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40"/>
      <c r="R24" s="340"/>
      <c r="S24" s="340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41"/>
      <c r="R26" s="342"/>
      <c r="S26" s="343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44"/>
      <c r="R27" s="345"/>
      <c r="S27" s="346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47"/>
      <c r="R28" s="348"/>
      <c r="S28" s="349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40"/>
      <c r="R29" s="340"/>
      <c r="S29" s="340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50"/>
      <c r="R31" s="350"/>
      <c r="S31" s="35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40"/>
      <c r="R32" s="340"/>
      <c r="S32" s="340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40"/>
      <c r="R33" s="340"/>
      <c r="S33" s="340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40"/>
      <c r="R34" s="340"/>
      <c r="S34" s="340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29"/>
      <c r="R35" s="330"/>
      <c r="S35" s="33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5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2021-05-06(목) 오전 00:00</v>
      </c>
      <c r="C42" s="401"/>
      <c r="D42" s="364" t="str">
        <f>TEXT($G$1, "[$-ko-KR]yyyy-mm-dd(ddd) ") &amp; "오후 14:00"</f>
        <v>2021-05-06(목) 오후 14:00</v>
      </c>
      <c r="E42" s="365"/>
      <c r="F42" s="366"/>
      <c r="G42" s="364" t="str">
        <f>TEXT($G$1, "[$-ko-KR]yyyy-mm-dd(ddd) ") &amp; "오후 19:00"</f>
        <v>2021-05-06(목) 오후 19:00</v>
      </c>
      <c r="H42" s="365"/>
      <c r="I42" s="366"/>
      <c r="J42" s="364" t="str">
        <f>TEXT($G$1, "[$-ko-KR]yyyy-mm-dd(ddd) ") &amp; "오후 21:00"</f>
        <v>2021-05-06(목) 오후 21:00</v>
      </c>
      <c r="K42" s="365"/>
      <c r="L42" s="366"/>
      <c r="M42" s="364" t="str">
        <f>TEXT($G$1+1, "[$-ko-KR]yyyy-mm-dd(ddd) ") &amp; "오전 00:00"</f>
        <v>2021-05-07(금)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50"/>
      <c r="R44" s="350"/>
      <c r="S44" s="35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40"/>
      <c r="R46" s="340"/>
      <c r="S46" s="340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40"/>
      <c r="R47" s="340"/>
      <c r="S47" s="340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40"/>
      <c r="R48" s="340"/>
      <c r="S48" s="340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40"/>
      <c r="R50" s="340"/>
      <c r="S50" s="340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40"/>
      <c r="R51" s="340"/>
      <c r="S51" s="340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41"/>
      <c r="R53" s="342"/>
      <c r="S53" s="343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44"/>
      <c r="R54" s="345"/>
      <c r="S54" s="346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47"/>
      <c r="R55" s="348"/>
      <c r="S55" s="349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40"/>
      <c r="R56" s="340"/>
      <c r="S56" s="340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50"/>
      <c r="R57" s="350"/>
      <c r="S57" s="35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50"/>
      <c r="R58" s="350"/>
      <c r="S58" s="35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40"/>
      <c r="R59" s="340"/>
      <c r="S59" s="340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40"/>
      <c r="R60" s="340"/>
      <c r="S60" s="340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5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2021-05-06(목) 오전 00:00</v>
      </c>
      <c r="C69" s="401"/>
      <c r="D69" s="364" t="str">
        <f>TEXT($G$1, "[$-ko-KR]yyyy-mm-dd(ddd) ") &amp; "오후 14:00"</f>
        <v>2021-05-06(목) 오후 14:00</v>
      </c>
      <c r="E69" s="365"/>
      <c r="F69" s="366"/>
      <c r="G69" s="364" t="str">
        <f>TEXT($G$1, "[$-ko-KR]yyyy-mm-dd(ddd) ") &amp; "오후 19:00"</f>
        <v>2021-05-06(목) 오후 19:00</v>
      </c>
      <c r="H69" s="365"/>
      <c r="I69" s="366"/>
      <c r="J69" s="364" t="str">
        <f>TEXT($G$1, "[$-ko-KR]yyyy-mm-dd(ddd) ") &amp; "오후 21:00"</f>
        <v>2021-05-06(목) 오후 21:00</v>
      </c>
      <c r="K69" s="365"/>
      <c r="L69" s="366"/>
      <c r="M69" s="364" t="str">
        <f>TEXT($G$1+1, "[$-ko-KR]yyyy-mm-dd(ddd) ") &amp; "오전 00:00"</f>
        <v>2021-05-07(금)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50"/>
      <c r="R71" s="350"/>
      <c r="S71" s="35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50"/>
      <c r="R72" s="350"/>
      <c r="S72" s="35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40"/>
      <c r="R73" s="340"/>
      <c r="S73" s="340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40"/>
      <c r="R74" s="340"/>
      <c r="S74" s="340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40"/>
      <c r="R75" s="340"/>
      <c r="S75" s="340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40"/>
      <c r="R76" s="340"/>
      <c r="S76" s="340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40"/>
      <c r="R77" s="340"/>
      <c r="S77" s="340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40"/>
      <c r="R78" s="340"/>
      <c r="S78" s="340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41"/>
      <c r="R80" s="342"/>
      <c r="S80" s="343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44"/>
      <c r="R81" s="345"/>
      <c r="S81" s="346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47"/>
      <c r="R82" s="348"/>
      <c r="S82" s="349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40"/>
      <c r="R83" s="340"/>
      <c r="S83" s="340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50"/>
      <c r="R84" s="350"/>
      <c r="S84" s="35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50"/>
      <c r="R85" s="350"/>
      <c r="S85" s="35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40"/>
      <c r="R86" s="340"/>
      <c r="S86" s="340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40"/>
      <c r="R87" s="340"/>
      <c r="S87" s="340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40"/>
      <c r="R88" s="340"/>
      <c r="S88" s="340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29"/>
      <c r="R89" s="330"/>
      <c r="S89" s="33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5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2021-05-06(목) 오전 00:00</v>
      </c>
      <c r="C96" s="401"/>
      <c r="D96" s="364" t="str">
        <f>TEXT($G$1, "[$-ko-KR]yyyy-mm-dd(ddd) ") &amp; "오후 14:00"</f>
        <v>2021-05-06(목) 오후 14:00</v>
      </c>
      <c r="E96" s="365"/>
      <c r="F96" s="366"/>
      <c r="G96" s="364" t="str">
        <f>TEXT($G$1, "[$-ko-KR]yyyy-mm-dd(ddd) ") &amp; "오후 19:00"</f>
        <v>2021-05-06(목) 오후 19:00</v>
      </c>
      <c r="H96" s="365"/>
      <c r="I96" s="366"/>
      <c r="J96" s="364" t="str">
        <f>TEXT($G$1, "[$-ko-KR]yyyy-mm-dd(ddd) ") &amp; "오후 21:00"</f>
        <v>2021-05-06(목) 오후 21:00</v>
      </c>
      <c r="K96" s="365"/>
      <c r="L96" s="366"/>
      <c r="M96" s="364" t="str">
        <f>TEXT($G$1+1, "[$-ko-KR]yyyy-mm-dd(ddd) ") &amp; "오전 00:00"</f>
        <v>2021-05-07(금)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50"/>
      <c r="R98" s="350"/>
      <c r="S98" s="35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50"/>
      <c r="R99" s="350"/>
      <c r="S99" s="35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40"/>
      <c r="R100" s="340"/>
      <c r="S100" s="340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40"/>
      <c r="R101" s="340"/>
      <c r="S101" s="340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40"/>
      <c r="R102" s="340"/>
      <c r="S102" s="340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40"/>
      <c r="R103" s="340"/>
      <c r="S103" s="340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40"/>
      <c r="R104" s="340"/>
      <c r="S104" s="340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40"/>
      <c r="R105" s="340"/>
      <c r="S105" s="340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41"/>
      <c r="R107" s="342"/>
      <c r="S107" s="343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44"/>
      <c r="R108" s="345"/>
      <c r="S108" s="346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47"/>
      <c r="R109" s="348"/>
      <c r="S109" s="349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40"/>
      <c r="R110" s="340"/>
      <c r="S110" s="340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50"/>
      <c r="R111" s="350"/>
      <c r="S111" s="35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50"/>
      <c r="R112" s="350"/>
      <c r="S112" s="35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40"/>
      <c r="R113" s="340"/>
      <c r="S113" s="340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40"/>
      <c r="R114" s="340"/>
      <c r="S114" s="340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40"/>
      <c r="R115" s="340"/>
      <c r="S115" s="340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29"/>
      <c r="R116" s="330"/>
      <c r="S116" s="33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5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2021-05-06(목) 오전 00:00</v>
      </c>
      <c r="C123" s="401"/>
      <c r="D123" s="364" t="str">
        <f>TEXT($G$1, "[$-ko-KR]yyyy-mm-dd(ddd) ") &amp; "오후 14:00"</f>
        <v>2021-05-06(목) 오후 14:00</v>
      </c>
      <c r="E123" s="365"/>
      <c r="F123" s="366"/>
      <c r="G123" s="364" t="str">
        <f>TEXT($G$1, "[$-ko-KR]yyyy-mm-dd(ddd) ") &amp; "오후 19:00"</f>
        <v>2021-05-06(목) 오후 19:00</v>
      </c>
      <c r="H123" s="365"/>
      <c r="I123" s="366"/>
      <c r="J123" s="364" t="str">
        <f>TEXT($G$1, "[$-ko-KR]yyyy-mm-dd(ddd) ") &amp; "오후 21:00"</f>
        <v>2021-05-06(목) 오후 21:00</v>
      </c>
      <c r="K123" s="365"/>
      <c r="L123" s="366"/>
      <c r="M123" s="364" t="str">
        <f>TEXT($G$1+1, "[$-ko-KR]yyyy-mm-dd(ddd) ") &amp; "오전 00:00"</f>
        <v>2021-05-07(금)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50"/>
      <c r="R125" s="350"/>
      <c r="S125" s="35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50"/>
      <c r="R126" s="350"/>
      <c r="S126" s="35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40"/>
      <c r="R127" s="340"/>
      <c r="S127" s="340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40"/>
      <c r="R128" s="340"/>
      <c r="S128" s="340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40"/>
      <c r="R129" s="340"/>
      <c r="S129" s="340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40"/>
      <c r="R130" s="340"/>
      <c r="S130" s="340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40"/>
      <c r="R131" s="340"/>
      <c r="S131" s="340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40"/>
      <c r="R132" s="340"/>
      <c r="S132" s="340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41"/>
      <c r="R134" s="342"/>
      <c r="S134" s="343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44"/>
      <c r="R135" s="345"/>
      <c r="S135" s="346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47"/>
      <c r="R136" s="348"/>
      <c r="S136" s="349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40"/>
      <c r="R137" s="340"/>
      <c r="S137" s="340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50"/>
      <c r="R138" s="350"/>
      <c r="S138" s="35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50"/>
      <c r="R139" s="350"/>
      <c r="S139" s="35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40"/>
      <c r="R140" s="340"/>
      <c r="S140" s="340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40"/>
      <c r="R141" s="340"/>
      <c r="S141" s="340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5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2021-05-06(목) 오전 00:00</v>
      </c>
      <c r="C150" s="401"/>
      <c r="D150" s="364" t="str">
        <f>TEXT($G$1, "[$-ko-KR]yyyy-mm-dd(ddd) ") &amp; "오후 14:00"</f>
        <v>2021-05-06(목) 오후 14:00</v>
      </c>
      <c r="E150" s="365"/>
      <c r="F150" s="366"/>
      <c r="G150" s="364" t="str">
        <f>TEXT($G$1, "[$-ko-KR]yyyy-mm-dd(ddd) ") &amp; "오후 19:00"</f>
        <v>2021-05-06(목) 오후 19:00</v>
      </c>
      <c r="H150" s="365"/>
      <c r="I150" s="366"/>
      <c r="J150" s="364" t="str">
        <f>TEXT($G$1, "[$-ko-KR]yyyy-mm-dd(ddd) ") &amp; "오후 21:00"</f>
        <v>2021-05-06(목) 오후 21:00</v>
      </c>
      <c r="K150" s="365"/>
      <c r="L150" s="366"/>
      <c r="M150" s="364" t="str">
        <f>TEXT($G$1+1, "[$-ko-KR]yyyy-mm-dd(ddd) ") &amp; "오전 00:00"</f>
        <v>2021-05-07(금)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50"/>
      <c r="R152" s="350"/>
      <c r="S152" s="35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50"/>
      <c r="R153" s="350"/>
      <c r="S153" s="35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40"/>
      <c r="R154" s="340"/>
      <c r="S154" s="340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40"/>
      <c r="R155" s="340"/>
      <c r="S155" s="340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40"/>
      <c r="R156" s="340"/>
      <c r="S156" s="340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40"/>
      <c r="R157" s="340"/>
      <c r="S157" s="340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40"/>
      <c r="R158" s="340"/>
      <c r="S158" s="340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40"/>
      <c r="R159" s="340"/>
      <c r="S159" s="340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41"/>
      <c r="R161" s="342"/>
      <c r="S161" s="343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44"/>
      <c r="R162" s="345"/>
      <c r="S162" s="346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47"/>
      <c r="R163" s="348"/>
      <c r="S163" s="349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40"/>
      <c r="R164" s="340"/>
      <c r="S164" s="340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50"/>
      <c r="R165" s="350"/>
      <c r="S165" s="35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50"/>
      <c r="R166" s="350"/>
      <c r="S166" s="35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40"/>
      <c r="R168" s="340"/>
      <c r="S168" s="340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40"/>
      <c r="R169" s="340"/>
      <c r="S169" s="340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29"/>
      <c r="R170" s="330"/>
      <c r="S170" s="33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5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2021-05-06(목) 오전 00:00</v>
      </c>
      <c r="C177" s="401"/>
      <c r="D177" s="364" t="str">
        <f>TEXT($G$1, "[$-ko-KR]yyyy-mm-dd(ddd) ") &amp; "오후 14:00"</f>
        <v>2021-05-06(목) 오후 14:00</v>
      </c>
      <c r="E177" s="365"/>
      <c r="F177" s="366"/>
      <c r="G177" s="364" t="str">
        <f>TEXT($G$1, "[$-ko-KR]yyyy-mm-dd(ddd) ") &amp; "오후 19:00"</f>
        <v>2021-05-06(목) 오후 19:00</v>
      </c>
      <c r="H177" s="365"/>
      <c r="I177" s="366"/>
      <c r="J177" s="364" t="str">
        <f>TEXT($G$1, "[$-ko-KR]yyyy-mm-dd(ddd) ") &amp; "오후 21:00"</f>
        <v>2021-05-06(목) 오후 21:00</v>
      </c>
      <c r="K177" s="365"/>
      <c r="L177" s="366"/>
      <c r="M177" s="364" t="str">
        <f>TEXT($G$1+1, "[$-ko-KR]yyyy-mm-dd(ddd) ") &amp; "오전 00:00"</f>
        <v>2021-05-07(금)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50"/>
      <c r="R179" s="350"/>
      <c r="S179" s="35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50"/>
      <c r="R180" s="350"/>
      <c r="S180" s="35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40"/>
      <c r="R181" s="340"/>
      <c r="S181" s="340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40"/>
      <c r="R182" s="340"/>
      <c r="S182" s="340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40"/>
      <c r="R183" s="340"/>
      <c r="S183" s="340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40"/>
      <c r="R184" s="340"/>
      <c r="S184" s="340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0"/>
      <c r="R185" s="340"/>
      <c r="S185" s="340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40"/>
      <c r="R186" s="340"/>
      <c r="S186" s="340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41"/>
      <c r="R188" s="342"/>
      <c r="S188" s="343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44"/>
      <c r="R189" s="345"/>
      <c r="S189" s="346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47"/>
      <c r="R190" s="348"/>
      <c r="S190" s="349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40"/>
      <c r="R191" s="340"/>
      <c r="S191" s="340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50"/>
      <c r="R192" s="350"/>
      <c r="S192" s="35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50"/>
      <c r="R193" s="350"/>
      <c r="S193" s="35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40"/>
      <c r="R194" s="340"/>
      <c r="S194" s="340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40"/>
      <c r="R195" s="340"/>
      <c r="S195" s="340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40"/>
      <c r="R196" s="340"/>
      <c r="S196" s="340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29"/>
      <c r="R197" s="330"/>
      <c r="S197" s="33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44323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6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2021-05-07(금) 오전 00:00</v>
      </c>
      <c r="C15" s="396"/>
      <c r="D15" s="364" t="str">
        <f>TEXT($G$1, "[$-ko-KR]yyyy-mm-dd(ddd) ") &amp; "오후 14:00"</f>
        <v>2021-05-07(금) 오후 14:00</v>
      </c>
      <c r="E15" s="365"/>
      <c r="F15" s="366"/>
      <c r="G15" s="364" t="str">
        <f>TEXT($G$1, "[$-ko-KR]yyyy-mm-dd(ddd) ") &amp; "오후 19:00"</f>
        <v>2021-05-07(금) 오후 19:00</v>
      </c>
      <c r="H15" s="365"/>
      <c r="I15" s="366"/>
      <c r="J15" s="364" t="str">
        <f>TEXT($G$1, "[$-ko-KR]yyyy-mm-dd(ddd) ") &amp; "오후 21:00"</f>
        <v>2021-05-07(금) 오후 21:00</v>
      </c>
      <c r="K15" s="365"/>
      <c r="L15" s="366"/>
      <c r="M15" s="364" t="str">
        <f>TEXT($G$1+1, "[$-ko-KR]yyyy-mm-dd(ddd) ") &amp; "오전 00:00"</f>
        <v>2021-05-08(토)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50"/>
      <c r="R17" s="350"/>
      <c r="S17" s="35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50"/>
      <c r="R18" s="350"/>
      <c r="S18" s="35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40"/>
      <c r="R19" s="340"/>
      <c r="S19" s="340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40"/>
      <c r="R20" s="340"/>
      <c r="S20" s="340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40"/>
      <c r="R21" s="340"/>
      <c r="S21" s="340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40"/>
      <c r="R22" s="340"/>
      <c r="S22" s="340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40"/>
      <c r="R23" s="340"/>
      <c r="S23" s="340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40"/>
      <c r="R24" s="340"/>
      <c r="S24" s="340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41"/>
      <c r="R26" s="342"/>
      <c r="S26" s="343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44"/>
      <c r="R27" s="345"/>
      <c r="S27" s="346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47"/>
      <c r="R28" s="348"/>
      <c r="S28" s="349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40"/>
      <c r="R29" s="340"/>
      <c r="S29" s="340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50"/>
      <c r="R31" s="350"/>
      <c r="S31" s="35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40"/>
      <c r="R32" s="340"/>
      <c r="S32" s="340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40"/>
      <c r="R33" s="340"/>
      <c r="S33" s="340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40"/>
      <c r="R34" s="340"/>
      <c r="S34" s="340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29"/>
      <c r="R35" s="330"/>
      <c r="S35" s="33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6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2021-05-07(금) 오전 00:00</v>
      </c>
      <c r="C42" s="401"/>
      <c r="D42" s="364" t="str">
        <f>TEXT($G$1, "[$-ko-KR]yyyy-mm-dd(ddd) ") &amp; "오후 14:00"</f>
        <v>2021-05-07(금) 오후 14:00</v>
      </c>
      <c r="E42" s="365"/>
      <c r="F42" s="366"/>
      <c r="G42" s="364" t="str">
        <f>TEXT($G$1, "[$-ko-KR]yyyy-mm-dd(ddd) ") &amp; "오후 19:00"</f>
        <v>2021-05-07(금) 오후 19:00</v>
      </c>
      <c r="H42" s="365"/>
      <c r="I42" s="366"/>
      <c r="J42" s="364" t="str">
        <f>TEXT($G$1, "[$-ko-KR]yyyy-mm-dd(ddd) ") &amp; "오후 21:00"</f>
        <v>2021-05-07(금) 오후 21:00</v>
      </c>
      <c r="K42" s="365"/>
      <c r="L42" s="366"/>
      <c r="M42" s="364" t="str">
        <f>TEXT($G$1+1, "[$-ko-KR]yyyy-mm-dd(ddd) ") &amp; "오전 00:00"</f>
        <v>2021-05-08(토)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50"/>
      <c r="R44" s="350"/>
      <c r="S44" s="35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50"/>
      <c r="R45" s="350"/>
      <c r="S45" s="35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40"/>
      <c r="R46" s="340"/>
      <c r="S46" s="340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40"/>
      <c r="R47" s="340"/>
      <c r="S47" s="340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40"/>
      <c r="R48" s="340"/>
      <c r="S48" s="340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40"/>
      <c r="R50" s="340"/>
      <c r="S50" s="340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40"/>
      <c r="R51" s="340"/>
      <c r="S51" s="340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41"/>
      <c r="R53" s="342"/>
      <c r="S53" s="343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44"/>
      <c r="R54" s="345"/>
      <c r="S54" s="346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47"/>
      <c r="R55" s="348"/>
      <c r="S55" s="349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40"/>
      <c r="R56" s="340"/>
      <c r="S56" s="340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50"/>
      <c r="R57" s="350"/>
      <c r="S57" s="35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50"/>
      <c r="R58" s="350"/>
      <c r="S58" s="35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40"/>
      <c r="R59" s="340"/>
      <c r="S59" s="340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40"/>
      <c r="R60" s="340"/>
      <c r="S60" s="340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40"/>
      <c r="R61" s="340"/>
      <c r="S61" s="340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6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2021-05-07(금) 오전 00:00</v>
      </c>
      <c r="C69" s="401"/>
      <c r="D69" s="364" t="str">
        <f>TEXT($G$1, "[$-ko-KR]yyyy-mm-dd(ddd) ") &amp; "오후 14:00"</f>
        <v>2021-05-07(금) 오후 14:00</v>
      </c>
      <c r="E69" s="365"/>
      <c r="F69" s="366"/>
      <c r="G69" s="364" t="str">
        <f>TEXT($G$1, "[$-ko-KR]yyyy-mm-dd(ddd) ") &amp; "오후 19:00"</f>
        <v>2021-05-07(금) 오후 19:00</v>
      </c>
      <c r="H69" s="365"/>
      <c r="I69" s="366"/>
      <c r="J69" s="364" t="str">
        <f>TEXT($G$1, "[$-ko-KR]yyyy-mm-dd(ddd) ") &amp; "오후 21:00"</f>
        <v>2021-05-07(금) 오후 21:00</v>
      </c>
      <c r="K69" s="365"/>
      <c r="L69" s="366"/>
      <c r="M69" s="364" t="str">
        <f>TEXT($G$1+1, "[$-ko-KR]yyyy-mm-dd(ddd) ") &amp; "오전 00:00"</f>
        <v>2021-05-08(토)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50"/>
      <c r="R71" s="350"/>
      <c r="S71" s="35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50"/>
      <c r="R72" s="350"/>
      <c r="S72" s="35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40"/>
      <c r="R73" s="340"/>
      <c r="S73" s="340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40"/>
      <c r="R74" s="340"/>
      <c r="S74" s="340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40"/>
      <c r="R75" s="340"/>
      <c r="S75" s="340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40"/>
      <c r="R76" s="340"/>
      <c r="S76" s="340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40"/>
      <c r="R77" s="340"/>
      <c r="S77" s="340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40"/>
      <c r="R78" s="340"/>
      <c r="S78" s="340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41"/>
      <c r="R80" s="342"/>
      <c r="S80" s="343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44"/>
      <c r="R81" s="345"/>
      <c r="S81" s="346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47"/>
      <c r="R82" s="348"/>
      <c r="S82" s="349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40"/>
      <c r="R83" s="340"/>
      <c r="S83" s="340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50"/>
      <c r="R84" s="350"/>
      <c r="S84" s="35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50"/>
      <c r="R85" s="350"/>
      <c r="S85" s="35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40"/>
      <c r="R86" s="340"/>
      <c r="S86" s="340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40"/>
      <c r="R87" s="340"/>
      <c r="S87" s="340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40"/>
      <c r="R88" s="340"/>
      <c r="S88" s="340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29"/>
      <c r="R89" s="330"/>
      <c r="S89" s="33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6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2021-05-07(금) 오전 00:00</v>
      </c>
      <c r="C96" s="401"/>
      <c r="D96" s="364" t="str">
        <f>TEXT($G$1, "[$-ko-KR]yyyy-mm-dd(ddd) ") &amp; "오후 14:00"</f>
        <v>2021-05-07(금) 오후 14:00</v>
      </c>
      <c r="E96" s="365"/>
      <c r="F96" s="366"/>
      <c r="G96" s="364" t="str">
        <f>TEXT($G$1, "[$-ko-KR]yyyy-mm-dd(ddd) ") &amp; "오후 19:00"</f>
        <v>2021-05-07(금) 오후 19:00</v>
      </c>
      <c r="H96" s="365"/>
      <c r="I96" s="366"/>
      <c r="J96" s="364" t="str">
        <f>TEXT($G$1, "[$-ko-KR]yyyy-mm-dd(ddd) ") &amp; "오후 21:00"</f>
        <v>2021-05-07(금) 오후 21:00</v>
      </c>
      <c r="K96" s="365"/>
      <c r="L96" s="366"/>
      <c r="M96" s="364" t="str">
        <f>TEXT($G$1+1, "[$-ko-KR]yyyy-mm-dd(ddd) ") &amp; "오전 00:00"</f>
        <v>2021-05-08(토)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50"/>
      <c r="R98" s="350"/>
      <c r="S98" s="35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50"/>
      <c r="R99" s="350"/>
      <c r="S99" s="35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40"/>
      <c r="R100" s="340"/>
      <c r="S100" s="340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40"/>
      <c r="R101" s="340"/>
      <c r="S101" s="340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40"/>
      <c r="R102" s="340"/>
      <c r="S102" s="340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40"/>
      <c r="R103" s="340"/>
      <c r="S103" s="340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40"/>
      <c r="R104" s="340"/>
      <c r="S104" s="340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40"/>
      <c r="R105" s="340"/>
      <c r="S105" s="340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41"/>
      <c r="R107" s="342"/>
      <c r="S107" s="343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44"/>
      <c r="R108" s="345"/>
      <c r="S108" s="346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47"/>
      <c r="R109" s="348"/>
      <c r="S109" s="349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40"/>
      <c r="R110" s="340"/>
      <c r="S110" s="340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50"/>
      <c r="R111" s="350"/>
      <c r="S111" s="35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50"/>
      <c r="R112" s="350"/>
      <c r="S112" s="35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40"/>
      <c r="R113" s="340"/>
      <c r="S113" s="340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40"/>
      <c r="R114" s="340"/>
      <c r="S114" s="340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40"/>
      <c r="R115" s="340"/>
      <c r="S115" s="340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29"/>
      <c r="R116" s="330"/>
      <c r="S116" s="33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6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2021-05-07(금) 오전 00:00</v>
      </c>
      <c r="C123" s="401"/>
      <c r="D123" s="364" t="str">
        <f>TEXT($G$1, "[$-ko-KR]yyyy-mm-dd(ddd) ") &amp; "오후 14:00"</f>
        <v>2021-05-07(금) 오후 14:00</v>
      </c>
      <c r="E123" s="365"/>
      <c r="F123" s="366"/>
      <c r="G123" s="364" t="str">
        <f>TEXT($G$1, "[$-ko-KR]yyyy-mm-dd(ddd) ") &amp; "오후 19:00"</f>
        <v>2021-05-07(금) 오후 19:00</v>
      </c>
      <c r="H123" s="365"/>
      <c r="I123" s="366"/>
      <c r="J123" s="364" t="str">
        <f>TEXT($G$1, "[$-ko-KR]yyyy-mm-dd(ddd) ") &amp; "오후 21:00"</f>
        <v>2021-05-07(금) 오후 21:00</v>
      </c>
      <c r="K123" s="365"/>
      <c r="L123" s="366"/>
      <c r="M123" s="364" t="str">
        <f>TEXT($G$1+1, "[$-ko-KR]yyyy-mm-dd(ddd) ") &amp; "오전 00:00"</f>
        <v>2021-05-08(토)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50"/>
      <c r="R125" s="350"/>
      <c r="S125" s="35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50"/>
      <c r="R126" s="350"/>
      <c r="S126" s="35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40"/>
      <c r="R127" s="340"/>
      <c r="S127" s="340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40"/>
      <c r="R128" s="340"/>
      <c r="S128" s="340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40"/>
      <c r="R129" s="340"/>
      <c r="S129" s="340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40"/>
      <c r="R130" s="340"/>
      <c r="S130" s="340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40"/>
      <c r="R131" s="340"/>
      <c r="S131" s="340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40"/>
      <c r="R132" s="340"/>
      <c r="S132" s="340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41"/>
      <c r="R134" s="342"/>
      <c r="S134" s="343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44"/>
      <c r="R135" s="345"/>
      <c r="S135" s="346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47"/>
      <c r="R136" s="348"/>
      <c r="S136" s="349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40"/>
      <c r="R137" s="340"/>
      <c r="S137" s="340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50"/>
      <c r="R138" s="350"/>
      <c r="S138" s="35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50"/>
      <c r="R139" s="350"/>
      <c r="S139" s="35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40"/>
      <c r="R140" s="340"/>
      <c r="S140" s="340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40"/>
      <c r="R141" s="340"/>
      <c r="S141" s="340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40"/>
      <c r="R142" s="340"/>
      <c r="S142" s="340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6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2021-05-07(금) 오전 00:00</v>
      </c>
      <c r="C150" s="401"/>
      <c r="D150" s="364" t="str">
        <f>TEXT($G$1, "[$-ko-KR]yyyy-mm-dd(ddd) ") &amp; "오후 14:00"</f>
        <v>2021-05-07(금) 오후 14:00</v>
      </c>
      <c r="E150" s="365"/>
      <c r="F150" s="366"/>
      <c r="G150" s="364" t="str">
        <f>TEXT($G$1, "[$-ko-KR]yyyy-mm-dd(ddd) ") &amp; "오후 19:00"</f>
        <v>2021-05-07(금) 오후 19:00</v>
      </c>
      <c r="H150" s="365"/>
      <c r="I150" s="366"/>
      <c r="J150" s="364" t="str">
        <f>TEXT($G$1, "[$-ko-KR]yyyy-mm-dd(ddd) ") &amp; "오후 21:00"</f>
        <v>2021-05-07(금) 오후 21:00</v>
      </c>
      <c r="K150" s="365"/>
      <c r="L150" s="366"/>
      <c r="M150" s="364" t="str">
        <f>TEXT($G$1+1, "[$-ko-KR]yyyy-mm-dd(ddd) ") &amp; "오전 00:00"</f>
        <v>2021-05-08(토)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50"/>
      <c r="R152" s="350"/>
      <c r="S152" s="35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50"/>
      <c r="R153" s="350"/>
      <c r="S153" s="35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40"/>
      <c r="R154" s="340"/>
      <c r="S154" s="340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40"/>
      <c r="R155" s="340"/>
      <c r="S155" s="340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40"/>
      <c r="R156" s="340"/>
      <c r="S156" s="340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40"/>
      <c r="R157" s="340"/>
      <c r="S157" s="340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40"/>
      <c r="R158" s="340"/>
      <c r="S158" s="340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40"/>
      <c r="R159" s="340"/>
      <c r="S159" s="340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41"/>
      <c r="R161" s="342"/>
      <c r="S161" s="343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44"/>
      <c r="R162" s="345"/>
      <c r="S162" s="346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47"/>
      <c r="R163" s="348"/>
      <c r="S163" s="349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40"/>
      <c r="R164" s="340"/>
      <c r="S164" s="340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50"/>
      <c r="R165" s="350"/>
      <c r="S165" s="35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50"/>
      <c r="R166" s="350"/>
      <c r="S166" s="35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40"/>
      <c r="R167" s="340"/>
      <c r="S167" s="340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40"/>
      <c r="R168" s="340"/>
      <c r="S168" s="340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40"/>
      <c r="R169" s="340"/>
      <c r="S169" s="340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29"/>
      <c r="R170" s="330"/>
      <c r="S170" s="33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6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2021-05-07(금) 오전 00:00</v>
      </c>
      <c r="C177" s="401"/>
      <c r="D177" s="364" t="str">
        <f>TEXT($G$1, "[$-ko-KR]yyyy-mm-dd(ddd) ") &amp; "오후 14:00"</f>
        <v>2021-05-07(금) 오후 14:00</v>
      </c>
      <c r="E177" s="365"/>
      <c r="F177" s="366"/>
      <c r="G177" s="364" t="str">
        <f>TEXT($G$1, "[$-ko-KR]yyyy-mm-dd(ddd) ") &amp; "오후 19:00"</f>
        <v>2021-05-07(금) 오후 19:00</v>
      </c>
      <c r="H177" s="365"/>
      <c r="I177" s="366"/>
      <c r="J177" s="364" t="str">
        <f>TEXT($G$1, "[$-ko-KR]yyyy-mm-dd(ddd) ") &amp; "오후 21:00"</f>
        <v>2021-05-07(금) 오후 21:00</v>
      </c>
      <c r="K177" s="365"/>
      <c r="L177" s="366"/>
      <c r="M177" s="364" t="str">
        <f>TEXT($G$1+1, "[$-ko-KR]yyyy-mm-dd(ddd) ") &amp; "오전 00:00"</f>
        <v>2021-05-08(토)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50"/>
      <c r="R179" s="350"/>
      <c r="S179" s="35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50"/>
      <c r="R180" s="350"/>
      <c r="S180" s="35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40"/>
      <c r="R181" s="340"/>
      <c r="S181" s="340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40"/>
      <c r="R182" s="340"/>
      <c r="S182" s="340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40"/>
      <c r="R183" s="340"/>
      <c r="S183" s="340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40"/>
      <c r="R184" s="340"/>
      <c r="S184" s="340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0"/>
      <c r="R185" s="340"/>
      <c r="S185" s="340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40"/>
      <c r="R186" s="340"/>
      <c r="S186" s="340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41"/>
      <c r="R188" s="342"/>
      <c r="S188" s="343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44"/>
      <c r="R189" s="345"/>
      <c r="S189" s="346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47"/>
      <c r="R190" s="348"/>
      <c r="S190" s="349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40"/>
      <c r="R191" s="340"/>
      <c r="S191" s="340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50"/>
      <c r="R192" s="350"/>
      <c r="S192" s="35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50"/>
      <c r="R193" s="350"/>
      <c r="S193" s="35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40"/>
      <c r="R194" s="340"/>
      <c r="S194" s="340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40"/>
      <c r="R195" s="340"/>
      <c r="S195" s="340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40"/>
      <c r="R196" s="340"/>
      <c r="S196" s="340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29"/>
      <c r="R197" s="330"/>
      <c r="S197" s="33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44324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73"/>
      <c r="I7" s="374"/>
      <c r="J7" s="4" t="s">
        <v>21</v>
      </c>
      <c r="K7" s="376" t="s">
        <v>375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6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2021-05-08(토) 오전 00:00</v>
      </c>
      <c r="C15" s="396"/>
      <c r="D15" s="364" t="str">
        <f>TEXT($G$1, "[$-ko-KR]yyyy-mm-dd(ddd) ") &amp; "오후 14:00"</f>
        <v>2021-05-08(토) 오후 14:00</v>
      </c>
      <c r="E15" s="365"/>
      <c r="F15" s="366"/>
      <c r="G15" s="364" t="str">
        <f>TEXT($G$1, "[$-ko-KR]yyyy-mm-dd(ddd) ") &amp; "오후 19:00"</f>
        <v>2021-05-08(토) 오후 19:00</v>
      </c>
      <c r="H15" s="365"/>
      <c r="I15" s="366"/>
      <c r="J15" s="364" t="str">
        <f>TEXT($G$1, "[$-ko-KR]yyyy-mm-dd(ddd) ") &amp; "오후 21:00"</f>
        <v>2021-05-08(토) 오후 21:00</v>
      </c>
      <c r="K15" s="365"/>
      <c r="L15" s="366"/>
      <c r="M15" s="364" t="str">
        <f>TEXT($G$1+1, "[$-ko-KR]yyyy-mm-dd(ddd) ") &amp; "오전 00:00"</f>
        <v>2021-05-09(일)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50"/>
      <c r="R17" s="350"/>
      <c r="S17" s="35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50"/>
      <c r="R18" s="350"/>
      <c r="S18" s="35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40"/>
      <c r="R19" s="340"/>
      <c r="S19" s="340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40"/>
      <c r="R20" s="340"/>
      <c r="S20" s="340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40"/>
      <c r="R21" s="340"/>
      <c r="S21" s="340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40"/>
      <c r="R22" s="340"/>
      <c r="S22" s="340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40"/>
      <c r="R23" s="340"/>
      <c r="S23" s="340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40"/>
      <c r="R24" s="340"/>
      <c r="S24" s="340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41"/>
      <c r="R26" s="342"/>
      <c r="S26" s="343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44"/>
      <c r="R27" s="345"/>
      <c r="S27" s="346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47"/>
      <c r="R28" s="348"/>
      <c r="S28" s="349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40"/>
      <c r="R29" s="340"/>
      <c r="S29" s="340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50"/>
      <c r="R30" s="350"/>
      <c r="S30" s="35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50"/>
      <c r="R31" s="350"/>
      <c r="S31" s="35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40"/>
      <c r="R32" s="340"/>
      <c r="S32" s="340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40"/>
      <c r="R33" s="340"/>
      <c r="S33" s="340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40"/>
      <c r="R34" s="340"/>
      <c r="S34" s="340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29"/>
      <c r="R35" s="330"/>
      <c r="S35" s="33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6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2021-05-08(토) 오전 00:00</v>
      </c>
      <c r="C42" s="401"/>
      <c r="D42" s="364" t="str">
        <f>TEXT($G$1, "[$-ko-KR]yyyy-mm-dd(ddd) ") &amp; "오후 14:00"</f>
        <v>2021-05-08(토) 오후 14:00</v>
      </c>
      <c r="E42" s="365"/>
      <c r="F42" s="366"/>
      <c r="G42" s="364" t="str">
        <f>TEXT($G$1, "[$-ko-KR]yyyy-mm-dd(ddd) ") &amp; "오후 19:00"</f>
        <v>2021-05-08(토) 오후 19:00</v>
      </c>
      <c r="H42" s="365"/>
      <c r="I42" s="366"/>
      <c r="J42" s="364" t="str">
        <f>TEXT($G$1, "[$-ko-KR]yyyy-mm-dd(ddd) ") &amp; "오후 21:00"</f>
        <v>2021-05-08(토) 오후 21:00</v>
      </c>
      <c r="K42" s="365"/>
      <c r="L42" s="366"/>
      <c r="M42" s="364" t="str">
        <f>TEXT($G$1+1, "[$-ko-KR]yyyy-mm-dd(ddd) ") &amp; "오전 00:00"</f>
        <v>2021-05-09(일)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50"/>
      <c r="R45" s="350"/>
      <c r="S45" s="35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40"/>
      <c r="R46" s="340"/>
      <c r="S46" s="340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40"/>
      <c r="R47" s="340"/>
      <c r="S47" s="340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40"/>
      <c r="R48" s="340"/>
      <c r="S48" s="340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40"/>
      <c r="R50" s="340"/>
      <c r="S50" s="340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40"/>
      <c r="R51" s="340"/>
      <c r="S51" s="340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41"/>
      <c r="R53" s="342"/>
      <c r="S53" s="343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44"/>
      <c r="R54" s="345"/>
      <c r="S54" s="346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47"/>
      <c r="R55" s="348"/>
      <c r="S55" s="349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40"/>
      <c r="R56" s="340"/>
      <c r="S56" s="340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50"/>
      <c r="R57" s="350"/>
      <c r="S57" s="35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40"/>
      <c r="R59" s="340"/>
      <c r="S59" s="340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40"/>
      <c r="R60" s="340"/>
      <c r="S60" s="340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40"/>
      <c r="R61" s="340"/>
      <c r="S61" s="340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6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2021-05-08(토) 오전 00:00</v>
      </c>
      <c r="C69" s="401"/>
      <c r="D69" s="364" t="str">
        <f>TEXT($G$1, "[$-ko-KR]yyyy-mm-dd(ddd) ") &amp; "오후 14:00"</f>
        <v>2021-05-08(토) 오후 14:00</v>
      </c>
      <c r="E69" s="365"/>
      <c r="F69" s="366"/>
      <c r="G69" s="364" t="str">
        <f>TEXT($G$1, "[$-ko-KR]yyyy-mm-dd(ddd) ") &amp; "오후 19:00"</f>
        <v>2021-05-08(토) 오후 19:00</v>
      </c>
      <c r="H69" s="365"/>
      <c r="I69" s="366"/>
      <c r="J69" s="364" t="str">
        <f>TEXT($G$1, "[$-ko-KR]yyyy-mm-dd(ddd) ") &amp; "오후 21:00"</f>
        <v>2021-05-08(토) 오후 21:00</v>
      </c>
      <c r="K69" s="365"/>
      <c r="L69" s="366"/>
      <c r="M69" s="364" t="str">
        <f>TEXT($G$1+1, "[$-ko-KR]yyyy-mm-dd(ddd) ") &amp; "오전 00:00"</f>
        <v>2021-05-09(일)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50"/>
      <c r="R71" s="350"/>
      <c r="S71" s="35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50"/>
      <c r="R72" s="350"/>
      <c r="S72" s="35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40"/>
      <c r="R73" s="340"/>
      <c r="S73" s="340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40"/>
      <c r="R74" s="340"/>
      <c r="S74" s="340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40"/>
      <c r="R75" s="340"/>
      <c r="S75" s="340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40"/>
      <c r="R76" s="340"/>
      <c r="S76" s="340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40"/>
      <c r="R77" s="340"/>
      <c r="S77" s="340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40"/>
      <c r="R78" s="340"/>
      <c r="S78" s="340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41"/>
      <c r="R80" s="342"/>
      <c r="S80" s="343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44"/>
      <c r="R81" s="345"/>
      <c r="S81" s="346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47"/>
      <c r="R82" s="348"/>
      <c r="S82" s="349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40"/>
      <c r="R83" s="340"/>
      <c r="S83" s="340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50"/>
      <c r="R84" s="350"/>
      <c r="S84" s="35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50"/>
      <c r="R85" s="350"/>
      <c r="S85" s="35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40"/>
      <c r="R86" s="340"/>
      <c r="S86" s="340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40"/>
      <c r="R87" s="340"/>
      <c r="S87" s="340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40"/>
      <c r="R88" s="340"/>
      <c r="S88" s="340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29"/>
      <c r="R89" s="330"/>
      <c r="S89" s="33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6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2021-05-08(토) 오전 00:00</v>
      </c>
      <c r="C96" s="401"/>
      <c r="D96" s="364" t="str">
        <f>TEXT($G$1, "[$-ko-KR]yyyy-mm-dd(ddd) ") &amp; "오후 14:00"</f>
        <v>2021-05-08(토) 오후 14:00</v>
      </c>
      <c r="E96" s="365"/>
      <c r="F96" s="366"/>
      <c r="G96" s="364" t="str">
        <f>TEXT($G$1, "[$-ko-KR]yyyy-mm-dd(ddd) ") &amp; "오후 19:00"</f>
        <v>2021-05-08(토) 오후 19:00</v>
      </c>
      <c r="H96" s="365"/>
      <c r="I96" s="366"/>
      <c r="J96" s="364" t="str">
        <f>TEXT($G$1, "[$-ko-KR]yyyy-mm-dd(ddd) ") &amp; "오후 21:00"</f>
        <v>2021-05-08(토) 오후 21:00</v>
      </c>
      <c r="K96" s="365"/>
      <c r="L96" s="366"/>
      <c r="M96" s="364" t="str">
        <f>TEXT($G$1+1, "[$-ko-KR]yyyy-mm-dd(ddd) ") &amp; "오전 00:00"</f>
        <v>2021-05-09(일)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50"/>
      <c r="R98" s="350"/>
      <c r="S98" s="35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50"/>
      <c r="R99" s="350"/>
      <c r="S99" s="35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40"/>
      <c r="R100" s="340"/>
      <c r="S100" s="340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40"/>
      <c r="R101" s="340"/>
      <c r="S101" s="340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40"/>
      <c r="R102" s="340"/>
      <c r="S102" s="340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40"/>
      <c r="R103" s="340"/>
      <c r="S103" s="340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40"/>
      <c r="R104" s="340"/>
      <c r="S104" s="340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40"/>
      <c r="R105" s="340"/>
      <c r="S105" s="340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41"/>
      <c r="R107" s="342"/>
      <c r="S107" s="343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44"/>
      <c r="R108" s="345"/>
      <c r="S108" s="346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47"/>
      <c r="R109" s="348"/>
      <c r="S109" s="349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40"/>
      <c r="R110" s="340"/>
      <c r="S110" s="340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50"/>
      <c r="R111" s="350"/>
      <c r="S111" s="35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50"/>
      <c r="R112" s="350"/>
      <c r="S112" s="35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40"/>
      <c r="R113" s="340"/>
      <c r="S113" s="340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40"/>
      <c r="R114" s="340"/>
      <c r="S114" s="340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40"/>
      <c r="R115" s="340"/>
      <c r="S115" s="340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29"/>
      <c r="R116" s="330"/>
      <c r="S116" s="33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6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2021-05-08(토) 오전 00:00</v>
      </c>
      <c r="C123" s="401"/>
      <c r="D123" s="364" t="str">
        <f>TEXT($G$1, "[$-ko-KR]yyyy-mm-dd(ddd) ") &amp; "오후 14:00"</f>
        <v>2021-05-08(토) 오후 14:00</v>
      </c>
      <c r="E123" s="365"/>
      <c r="F123" s="366"/>
      <c r="G123" s="364" t="str">
        <f>TEXT($G$1, "[$-ko-KR]yyyy-mm-dd(ddd) ") &amp; "오후 19:00"</f>
        <v>2021-05-08(토) 오후 19:00</v>
      </c>
      <c r="H123" s="365"/>
      <c r="I123" s="366"/>
      <c r="J123" s="364" t="str">
        <f>TEXT($G$1, "[$-ko-KR]yyyy-mm-dd(ddd) ") &amp; "오후 21:00"</f>
        <v>2021-05-08(토) 오후 21:00</v>
      </c>
      <c r="K123" s="365"/>
      <c r="L123" s="366"/>
      <c r="M123" s="364" t="str">
        <f>TEXT($G$1+1, "[$-ko-KR]yyyy-mm-dd(ddd) ") &amp; "오전 00:00"</f>
        <v>2021-05-09(일)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50"/>
      <c r="R125" s="350"/>
      <c r="S125" s="35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50"/>
      <c r="R126" s="350"/>
      <c r="S126" s="35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40"/>
      <c r="R127" s="340"/>
      <c r="S127" s="340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40"/>
      <c r="R128" s="340"/>
      <c r="S128" s="340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40"/>
      <c r="R129" s="340"/>
      <c r="S129" s="340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40"/>
      <c r="R130" s="340"/>
      <c r="S130" s="340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40"/>
      <c r="R131" s="340"/>
      <c r="S131" s="340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40"/>
      <c r="R132" s="340"/>
      <c r="S132" s="340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41"/>
      <c r="R134" s="342"/>
      <c r="S134" s="343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44"/>
      <c r="R135" s="345"/>
      <c r="S135" s="346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47"/>
      <c r="R136" s="348"/>
      <c r="S136" s="349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40"/>
      <c r="R137" s="340"/>
      <c r="S137" s="340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50"/>
      <c r="R138" s="350"/>
      <c r="S138" s="35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40"/>
      <c r="R140" s="340"/>
      <c r="S140" s="340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40"/>
      <c r="R141" s="340"/>
      <c r="S141" s="340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40"/>
      <c r="R142" s="340"/>
      <c r="S142" s="340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6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2021-05-08(토) 오전 00:00</v>
      </c>
      <c r="C150" s="401"/>
      <c r="D150" s="364" t="str">
        <f>TEXT($G$1, "[$-ko-KR]yyyy-mm-dd(ddd) ") &amp; "오후 14:00"</f>
        <v>2021-05-08(토) 오후 14:00</v>
      </c>
      <c r="E150" s="365"/>
      <c r="F150" s="366"/>
      <c r="G150" s="364" t="str">
        <f>TEXT($G$1, "[$-ko-KR]yyyy-mm-dd(ddd) ") &amp; "오후 19:00"</f>
        <v>2021-05-08(토) 오후 19:00</v>
      </c>
      <c r="H150" s="365"/>
      <c r="I150" s="366"/>
      <c r="J150" s="364" t="str">
        <f>TEXT($G$1, "[$-ko-KR]yyyy-mm-dd(ddd) ") &amp; "오후 21:00"</f>
        <v>2021-05-08(토) 오후 21:00</v>
      </c>
      <c r="K150" s="365"/>
      <c r="L150" s="366"/>
      <c r="M150" s="364" t="str">
        <f>TEXT($G$1+1, "[$-ko-KR]yyyy-mm-dd(ddd) ") &amp; "오전 00:00"</f>
        <v>2021-05-09(일)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50"/>
      <c r="R152" s="350"/>
      <c r="S152" s="35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50"/>
      <c r="R153" s="350"/>
      <c r="S153" s="35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40"/>
      <c r="R154" s="340"/>
      <c r="S154" s="340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40"/>
      <c r="R155" s="340"/>
      <c r="S155" s="340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40"/>
      <c r="R156" s="340"/>
      <c r="S156" s="340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40"/>
      <c r="R157" s="340"/>
      <c r="S157" s="340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40"/>
      <c r="R158" s="340"/>
      <c r="S158" s="340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40"/>
      <c r="R159" s="340"/>
      <c r="S159" s="340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41"/>
      <c r="R161" s="342"/>
      <c r="S161" s="343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44"/>
      <c r="R162" s="345"/>
      <c r="S162" s="346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47"/>
      <c r="R163" s="348"/>
      <c r="S163" s="349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40"/>
      <c r="R164" s="340"/>
      <c r="S164" s="340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50"/>
      <c r="R165" s="350"/>
      <c r="S165" s="35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50"/>
      <c r="R166" s="350"/>
      <c r="S166" s="35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40"/>
      <c r="R168" s="340"/>
      <c r="S168" s="340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40"/>
      <c r="R169" s="340"/>
      <c r="S169" s="340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29"/>
      <c r="R170" s="330"/>
      <c r="S170" s="33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6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2021-05-08(토) 오전 00:00</v>
      </c>
      <c r="C177" s="401"/>
      <c r="D177" s="364" t="str">
        <f>TEXT($G$1, "[$-ko-KR]yyyy-mm-dd(ddd) ") &amp; "오후 14:00"</f>
        <v>2021-05-08(토) 오후 14:00</v>
      </c>
      <c r="E177" s="365"/>
      <c r="F177" s="366"/>
      <c r="G177" s="364" t="str">
        <f>TEXT($G$1, "[$-ko-KR]yyyy-mm-dd(ddd) ") &amp; "오후 19:00"</f>
        <v>2021-05-08(토) 오후 19:00</v>
      </c>
      <c r="H177" s="365"/>
      <c r="I177" s="366"/>
      <c r="J177" s="364" t="str">
        <f>TEXT($G$1, "[$-ko-KR]yyyy-mm-dd(ddd) ") &amp; "오후 21:00"</f>
        <v>2021-05-08(토) 오후 21:00</v>
      </c>
      <c r="K177" s="365"/>
      <c r="L177" s="366"/>
      <c r="M177" s="364" t="str">
        <f>TEXT($G$1+1, "[$-ko-KR]yyyy-mm-dd(ddd) ") &amp; "오전 00:00"</f>
        <v>2021-05-09(일)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50"/>
      <c r="R179" s="350"/>
      <c r="S179" s="35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50"/>
      <c r="R180" s="350"/>
      <c r="S180" s="35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40"/>
      <c r="R181" s="340"/>
      <c r="S181" s="340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40"/>
      <c r="R182" s="340"/>
      <c r="S182" s="340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40"/>
      <c r="R183" s="340"/>
      <c r="S183" s="340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40"/>
      <c r="R184" s="340"/>
      <c r="S184" s="340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40"/>
      <c r="R185" s="340"/>
      <c r="S185" s="340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40"/>
      <c r="R186" s="340"/>
      <c r="S186" s="340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41"/>
      <c r="R188" s="342"/>
      <c r="S188" s="343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44"/>
      <c r="R189" s="345"/>
      <c r="S189" s="346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47"/>
      <c r="R190" s="348"/>
      <c r="S190" s="349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40"/>
      <c r="R191" s="340"/>
      <c r="S191" s="340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50"/>
      <c r="R192" s="350"/>
      <c r="S192" s="35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50"/>
      <c r="R193" s="350"/>
      <c r="S193" s="35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40"/>
      <c r="R194" s="340"/>
      <c r="S194" s="340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40"/>
      <c r="R195" s="340"/>
      <c r="S195" s="340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40"/>
      <c r="R196" s="340"/>
      <c r="S196" s="340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29"/>
      <c r="R197" s="330"/>
      <c r="S197" s="33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44325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7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2021-05-09(일) 오전 00:00</v>
      </c>
      <c r="C15" s="396"/>
      <c r="D15" s="364" t="str">
        <f>TEXT($G$1, "[$-ko-KR]yyyy-mm-dd(ddd) ") &amp; "오후 14:00"</f>
        <v>2021-05-09(일) 오후 14:00</v>
      </c>
      <c r="E15" s="365"/>
      <c r="F15" s="366"/>
      <c r="G15" s="364" t="str">
        <f>TEXT($G$1, "[$-ko-KR]yyyy-mm-dd(ddd) ") &amp; "오후 19:00"</f>
        <v>2021-05-09(일) 오후 19:00</v>
      </c>
      <c r="H15" s="365"/>
      <c r="I15" s="366"/>
      <c r="J15" s="364" t="str">
        <f>TEXT($G$1, "[$-ko-KR]yyyy-mm-dd(ddd) ") &amp; "오후 21:00"</f>
        <v>2021-05-09(일) 오후 21:00</v>
      </c>
      <c r="K15" s="365"/>
      <c r="L15" s="366"/>
      <c r="M15" s="364" t="str">
        <f>TEXT($G$1+1, "[$-ko-KR]yyyy-mm-dd(ddd) ") &amp; "오전 00:00"</f>
        <v>2021-05-10(월)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50"/>
      <c r="R17" s="350"/>
      <c r="S17" s="35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50"/>
      <c r="R18" s="350"/>
      <c r="S18" s="35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40"/>
      <c r="R19" s="340"/>
      <c r="S19" s="340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40"/>
      <c r="R20" s="340"/>
      <c r="S20" s="340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40"/>
      <c r="R21" s="340"/>
      <c r="S21" s="340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40"/>
      <c r="R22" s="340"/>
      <c r="S22" s="340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40"/>
      <c r="R23" s="340"/>
      <c r="S23" s="340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40"/>
      <c r="R24" s="340"/>
      <c r="S24" s="340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41"/>
      <c r="R26" s="342"/>
      <c r="S26" s="343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44"/>
      <c r="R27" s="345"/>
      <c r="S27" s="346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47"/>
      <c r="R28" s="348"/>
      <c r="S28" s="349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40"/>
      <c r="R29" s="340"/>
      <c r="S29" s="340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50"/>
      <c r="R30" s="350"/>
      <c r="S30" s="35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50"/>
      <c r="R31" s="350"/>
      <c r="S31" s="35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40"/>
      <c r="R32" s="340"/>
      <c r="S32" s="340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40"/>
      <c r="R33" s="340"/>
      <c r="S33" s="340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40"/>
      <c r="R34" s="340"/>
      <c r="S34" s="340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29"/>
      <c r="R35" s="330"/>
      <c r="S35" s="33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7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2021-05-09(일) 오전 00:00</v>
      </c>
      <c r="C42" s="401"/>
      <c r="D42" s="364" t="str">
        <f>TEXT($G$1, "[$-ko-KR]yyyy-mm-dd(ddd) ") &amp; "오후 14:00"</f>
        <v>2021-05-09(일) 오후 14:00</v>
      </c>
      <c r="E42" s="365"/>
      <c r="F42" s="366"/>
      <c r="G42" s="364" t="str">
        <f>TEXT($G$1, "[$-ko-KR]yyyy-mm-dd(ddd) ") &amp; "오후 19:00"</f>
        <v>2021-05-09(일) 오후 19:00</v>
      </c>
      <c r="H42" s="365"/>
      <c r="I42" s="366"/>
      <c r="J42" s="364" t="str">
        <f>TEXT($G$1, "[$-ko-KR]yyyy-mm-dd(ddd) ") &amp; "오후 21:00"</f>
        <v>2021-05-09(일) 오후 21:00</v>
      </c>
      <c r="K42" s="365"/>
      <c r="L42" s="366"/>
      <c r="M42" s="364" t="str">
        <f>TEXT($G$1+1, "[$-ko-KR]yyyy-mm-dd(ddd) ") &amp; "오전 00:00"</f>
        <v>2021-05-10(월)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50"/>
      <c r="R45" s="350"/>
      <c r="S45" s="35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40"/>
      <c r="R46" s="340"/>
      <c r="S46" s="340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40"/>
      <c r="R47" s="340"/>
      <c r="S47" s="340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40"/>
      <c r="R48" s="340"/>
      <c r="S48" s="340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40"/>
      <c r="R49" s="340"/>
      <c r="S49" s="340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40"/>
      <c r="R50" s="340"/>
      <c r="S50" s="340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40"/>
      <c r="R51" s="340"/>
      <c r="S51" s="340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41"/>
      <c r="R53" s="342"/>
      <c r="S53" s="343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44"/>
      <c r="R54" s="345"/>
      <c r="S54" s="346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47"/>
      <c r="R55" s="348"/>
      <c r="S55" s="349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40"/>
      <c r="R56" s="340"/>
      <c r="S56" s="340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50"/>
      <c r="R57" s="350"/>
      <c r="S57" s="35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40"/>
      <c r="R59" s="340"/>
      <c r="S59" s="340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40"/>
      <c r="R60" s="340"/>
      <c r="S60" s="340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40"/>
      <c r="R61" s="340"/>
      <c r="S61" s="340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7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2021-05-09(일) 오전 00:00</v>
      </c>
      <c r="C69" s="401"/>
      <c r="D69" s="364" t="str">
        <f>TEXT($G$1, "[$-ko-KR]yyyy-mm-dd(ddd) ") &amp; "오후 14:00"</f>
        <v>2021-05-09(일) 오후 14:00</v>
      </c>
      <c r="E69" s="365"/>
      <c r="F69" s="366"/>
      <c r="G69" s="364" t="str">
        <f>TEXT($G$1, "[$-ko-KR]yyyy-mm-dd(ddd) ") &amp; "오후 19:00"</f>
        <v>2021-05-09(일) 오후 19:00</v>
      </c>
      <c r="H69" s="365"/>
      <c r="I69" s="366"/>
      <c r="J69" s="364" t="str">
        <f>TEXT($G$1, "[$-ko-KR]yyyy-mm-dd(ddd) ") &amp; "오후 21:00"</f>
        <v>2021-05-09(일) 오후 21:00</v>
      </c>
      <c r="K69" s="365"/>
      <c r="L69" s="366"/>
      <c r="M69" s="364" t="str">
        <f>TEXT($G$1+1, "[$-ko-KR]yyyy-mm-dd(ddd) ") &amp; "오전 00:00"</f>
        <v>2021-05-10(월)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50"/>
      <c r="R71" s="350"/>
      <c r="S71" s="35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50"/>
      <c r="R72" s="350"/>
      <c r="S72" s="35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40"/>
      <c r="R73" s="340"/>
      <c r="S73" s="340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40"/>
      <c r="R74" s="340"/>
      <c r="S74" s="340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40"/>
      <c r="R75" s="340"/>
      <c r="S75" s="340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40"/>
      <c r="R76" s="340"/>
      <c r="S76" s="340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40"/>
      <c r="R77" s="340"/>
      <c r="S77" s="340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40"/>
      <c r="R78" s="340"/>
      <c r="S78" s="340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41"/>
      <c r="R80" s="342"/>
      <c r="S80" s="343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44"/>
      <c r="R81" s="345"/>
      <c r="S81" s="346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47"/>
      <c r="R82" s="348"/>
      <c r="S82" s="349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40"/>
      <c r="R83" s="340"/>
      <c r="S83" s="340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50"/>
      <c r="R84" s="350"/>
      <c r="S84" s="35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50"/>
      <c r="R85" s="350"/>
      <c r="S85" s="35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40"/>
      <c r="R86" s="340"/>
      <c r="S86" s="340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40"/>
      <c r="R87" s="340"/>
      <c r="S87" s="340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40"/>
      <c r="R88" s="340"/>
      <c r="S88" s="340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29"/>
      <c r="R89" s="330"/>
      <c r="S89" s="33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7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2021-05-09(일) 오전 00:00</v>
      </c>
      <c r="C96" s="401"/>
      <c r="D96" s="364" t="str">
        <f>TEXT($G$1, "[$-ko-KR]yyyy-mm-dd(ddd) ") &amp; "오후 14:00"</f>
        <v>2021-05-09(일) 오후 14:00</v>
      </c>
      <c r="E96" s="365"/>
      <c r="F96" s="366"/>
      <c r="G96" s="364" t="str">
        <f>TEXT($G$1, "[$-ko-KR]yyyy-mm-dd(ddd) ") &amp; "오후 19:00"</f>
        <v>2021-05-09(일) 오후 19:00</v>
      </c>
      <c r="H96" s="365"/>
      <c r="I96" s="366"/>
      <c r="J96" s="364" t="str">
        <f>TEXT($G$1, "[$-ko-KR]yyyy-mm-dd(ddd) ") &amp; "오후 21:00"</f>
        <v>2021-05-09(일) 오후 21:00</v>
      </c>
      <c r="K96" s="365"/>
      <c r="L96" s="366"/>
      <c r="M96" s="364" t="str">
        <f>TEXT($G$1+1, "[$-ko-KR]yyyy-mm-dd(ddd) ") &amp; "오전 00:00"</f>
        <v>2021-05-10(월)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50"/>
      <c r="R98" s="350"/>
      <c r="S98" s="35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50"/>
      <c r="R99" s="350"/>
      <c r="S99" s="35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40"/>
      <c r="R100" s="340"/>
      <c r="S100" s="340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40"/>
      <c r="R101" s="340"/>
      <c r="S101" s="340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40"/>
      <c r="R102" s="340"/>
      <c r="S102" s="340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40"/>
      <c r="R103" s="340"/>
      <c r="S103" s="340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40"/>
      <c r="R104" s="340"/>
      <c r="S104" s="340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40"/>
      <c r="R105" s="340"/>
      <c r="S105" s="340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41"/>
      <c r="R107" s="342"/>
      <c r="S107" s="343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44"/>
      <c r="R108" s="345"/>
      <c r="S108" s="346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47"/>
      <c r="R109" s="348"/>
      <c r="S109" s="349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40"/>
      <c r="R110" s="340"/>
      <c r="S110" s="340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50"/>
      <c r="R111" s="350"/>
      <c r="S111" s="35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50"/>
      <c r="R112" s="350"/>
      <c r="S112" s="35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40"/>
      <c r="R113" s="340"/>
      <c r="S113" s="340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40"/>
      <c r="R114" s="340"/>
      <c r="S114" s="340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40"/>
      <c r="R115" s="340"/>
      <c r="S115" s="340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29"/>
      <c r="R116" s="330"/>
      <c r="S116" s="33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7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2021-05-09(일) 오전 00:00</v>
      </c>
      <c r="C123" s="401"/>
      <c r="D123" s="364" t="str">
        <f>TEXT($G$1, "[$-ko-KR]yyyy-mm-dd(ddd) ") &amp; "오후 14:00"</f>
        <v>2021-05-09(일) 오후 14:00</v>
      </c>
      <c r="E123" s="365"/>
      <c r="F123" s="366"/>
      <c r="G123" s="364" t="str">
        <f>TEXT($G$1, "[$-ko-KR]yyyy-mm-dd(ddd) ") &amp; "오후 19:00"</f>
        <v>2021-05-09(일) 오후 19:00</v>
      </c>
      <c r="H123" s="365"/>
      <c r="I123" s="366"/>
      <c r="J123" s="364" t="str">
        <f>TEXT($G$1, "[$-ko-KR]yyyy-mm-dd(ddd) ") &amp; "오후 21:00"</f>
        <v>2021-05-09(일) 오후 21:00</v>
      </c>
      <c r="K123" s="365"/>
      <c r="L123" s="366"/>
      <c r="M123" s="364" t="str">
        <f>TEXT($G$1+1, "[$-ko-KR]yyyy-mm-dd(ddd) ") &amp; "오전 00:00"</f>
        <v>2021-05-10(월)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50"/>
      <c r="R125" s="350"/>
      <c r="S125" s="35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50"/>
      <c r="R126" s="350"/>
      <c r="S126" s="35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40"/>
      <c r="R127" s="340"/>
      <c r="S127" s="340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40"/>
      <c r="R128" s="340"/>
      <c r="S128" s="340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40"/>
      <c r="R129" s="340"/>
      <c r="S129" s="340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40"/>
      <c r="R130" s="340"/>
      <c r="S130" s="340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40"/>
      <c r="R131" s="340"/>
      <c r="S131" s="340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40"/>
      <c r="R132" s="340"/>
      <c r="S132" s="340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41"/>
      <c r="R134" s="342"/>
      <c r="S134" s="343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44"/>
      <c r="R135" s="345"/>
      <c r="S135" s="346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47"/>
      <c r="R136" s="348"/>
      <c r="S136" s="349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40"/>
      <c r="R137" s="340"/>
      <c r="S137" s="340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50"/>
      <c r="R138" s="350"/>
      <c r="S138" s="35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40"/>
      <c r="R140" s="340"/>
      <c r="S140" s="340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40"/>
      <c r="R141" s="340"/>
      <c r="S141" s="340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40"/>
      <c r="R142" s="340"/>
      <c r="S142" s="340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7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2021-05-09(일) 오전 00:00</v>
      </c>
      <c r="C150" s="401"/>
      <c r="D150" s="364" t="str">
        <f>TEXT($G$1, "[$-ko-KR]yyyy-mm-dd(ddd) ") &amp; "오후 14:00"</f>
        <v>2021-05-09(일) 오후 14:00</v>
      </c>
      <c r="E150" s="365"/>
      <c r="F150" s="366"/>
      <c r="G150" s="364" t="str">
        <f>TEXT($G$1, "[$-ko-KR]yyyy-mm-dd(ddd) ") &amp; "오후 19:00"</f>
        <v>2021-05-09(일) 오후 19:00</v>
      </c>
      <c r="H150" s="365"/>
      <c r="I150" s="366"/>
      <c r="J150" s="364" t="str">
        <f>TEXT($G$1, "[$-ko-KR]yyyy-mm-dd(ddd) ") &amp; "오후 21:00"</f>
        <v>2021-05-09(일) 오후 21:00</v>
      </c>
      <c r="K150" s="365"/>
      <c r="L150" s="366"/>
      <c r="M150" s="364" t="str">
        <f>TEXT($G$1+1, "[$-ko-KR]yyyy-mm-dd(ddd) ") &amp; "오전 00:00"</f>
        <v>2021-05-10(월)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50"/>
      <c r="R152" s="350"/>
      <c r="S152" s="35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50"/>
      <c r="R153" s="350"/>
      <c r="S153" s="35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40"/>
      <c r="R154" s="340"/>
      <c r="S154" s="340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40"/>
      <c r="R155" s="340"/>
      <c r="S155" s="340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40"/>
      <c r="R156" s="340"/>
      <c r="S156" s="340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40"/>
      <c r="R157" s="340"/>
      <c r="S157" s="340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40"/>
      <c r="R158" s="340"/>
      <c r="S158" s="340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40"/>
      <c r="R159" s="340"/>
      <c r="S159" s="340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41"/>
      <c r="R161" s="342"/>
      <c r="S161" s="343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44"/>
      <c r="R162" s="345"/>
      <c r="S162" s="346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47"/>
      <c r="R163" s="348"/>
      <c r="S163" s="349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40"/>
      <c r="R164" s="340"/>
      <c r="S164" s="340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50"/>
      <c r="R165" s="350"/>
      <c r="S165" s="35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50"/>
      <c r="R166" s="350"/>
      <c r="S166" s="35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40"/>
      <c r="R167" s="340"/>
      <c r="S167" s="340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40"/>
      <c r="R168" s="340"/>
      <c r="S168" s="340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40"/>
      <c r="R169" s="340"/>
      <c r="S169" s="340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29"/>
      <c r="R170" s="330"/>
      <c r="S170" s="33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7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2021-05-09(일) 오전 00:00</v>
      </c>
      <c r="C177" s="401"/>
      <c r="D177" s="364" t="str">
        <f>TEXT($G$1, "[$-ko-KR]yyyy-mm-dd(ddd) ") &amp; "오후 14:00"</f>
        <v>2021-05-09(일) 오후 14:00</v>
      </c>
      <c r="E177" s="365"/>
      <c r="F177" s="366"/>
      <c r="G177" s="364" t="str">
        <f>TEXT($G$1, "[$-ko-KR]yyyy-mm-dd(ddd) ") &amp; "오후 19:00"</f>
        <v>2021-05-09(일) 오후 19:00</v>
      </c>
      <c r="H177" s="365"/>
      <c r="I177" s="366"/>
      <c r="J177" s="364" t="str">
        <f>TEXT($G$1, "[$-ko-KR]yyyy-mm-dd(ddd) ") &amp; "오후 21:00"</f>
        <v>2021-05-09(일) 오후 21:00</v>
      </c>
      <c r="K177" s="365"/>
      <c r="L177" s="366"/>
      <c r="M177" s="364" t="str">
        <f>TEXT($G$1+1, "[$-ko-KR]yyyy-mm-dd(ddd) ") &amp; "오전 00:00"</f>
        <v>2021-05-10(월)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50"/>
      <c r="R179" s="350"/>
      <c r="S179" s="35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50"/>
      <c r="R180" s="350"/>
      <c r="S180" s="35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40"/>
      <c r="R181" s="340"/>
      <c r="S181" s="340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40"/>
      <c r="R182" s="340"/>
      <c r="S182" s="340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40"/>
      <c r="R183" s="340"/>
      <c r="S183" s="340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40"/>
      <c r="R184" s="340"/>
      <c r="S184" s="340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40"/>
      <c r="R185" s="340"/>
      <c r="S185" s="340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40"/>
      <c r="R186" s="340"/>
      <c r="S186" s="340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41"/>
      <c r="R188" s="342"/>
      <c r="S188" s="343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44"/>
      <c r="R189" s="345"/>
      <c r="S189" s="346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47"/>
      <c r="R190" s="348"/>
      <c r="S190" s="349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40"/>
      <c r="R191" s="340"/>
      <c r="S191" s="340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50"/>
      <c r="R192" s="350"/>
      <c r="S192" s="35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50"/>
      <c r="R193" s="350"/>
      <c r="S193" s="35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40"/>
      <c r="R194" s="340"/>
      <c r="S194" s="340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40"/>
      <c r="R195" s="340"/>
      <c r="S195" s="340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40"/>
      <c r="R196" s="340"/>
      <c r="S196" s="340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29"/>
      <c r="R197" s="330"/>
      <c r="S197" s="33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44326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7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185" t="s">
        <v>39</v>
      </c>
      <c r="B15" s="400" t="str">
        <f>TEXT($G$1, "[$-ko-KR]yyyy-mm-dd(ddd) ") &amp; "오전 00:00"</f>
        <v>2021-05-10(월) 오전 00:00</v>
      </c>
      <c r="C15" s="401"/>
      <c r="D15" s="364" t="str">
        <f>TEXT($G$1, "[$-ko-KR]yyyy-mm-dd(ddd) ") &amp; "오후 14:00"</f>
        <v>2021-05-10(월) 오후 14:00</v>
      </c>
      <c r="E15" s="365"/>
      <c r="F15" s="366"/>
      <c r="G15" s="364" t="str">
        <f>TEXT($G$1, "[$-ko-KR]yyyy-mm-dd(ddd) ") &amp; "오후 19:00"</f>
        <v>2021-05-10(월) 오후 19:00</v>
      </c>
      <c r="H15" s="365"/>
      <c r="I15" s="366"/>
      <c r="J15" s="364" t="str">
        <f>TEXT($G$1, "[$-ko-KR]yyyy-mm-dd(ddd) ") &amp; "오후 21:00"</f>
        <v>2021-05-10(월) 오후 21:00</v>
      </c>
      <c r="K15" s="365"/>
      <c r="L15" s="366"/>
      <c r="M15" s="364" t="str">
        <f>TEXT($G$1+1, "[$-ko-KR]yyyy-mm-dd(ddd) ") &amp; "오전 00:00"</f>
        <v>2021-05-11(화) 오전 00:00</v>
      </c>
      <c r="N15" s="365"/>
      <c r="O15" s="366"/>
      <c r="Q15" s="350"/>
      <c r="R15" s="350"/>
      <c r="S15" s="35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50"/>
      <c r="R17" s="350"/>
      <c r="S17" s="35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50"/>
      <c r="R18" s="350"/>
      <c r="S18" s="35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40"/>
      <c r="R19" s="340"/>
      <c r="S19" s="340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40"/>
      <c r="R20" s="340"/>
      <c r="S20" s="340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40"/>
      <c r="R21" s="340"/>
      <c r="S21" s="340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40"/>
      <c r="R22" s="340"/>
      <c r="S22" s="340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40"/>
      <c r="R24" s="340"/>
      <c r="S24" s="340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41"/>
      <c r="R26" s="342"/>
      <c r="S26" s="343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44"/>
      <c r="R27" s="345"/>
      <c r="S27" s="346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47"/>
      <c r="R28" s="348"/>
      <c r="S28" s="349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40"/>
      <c r="R29" s="340"/>
      <c r="S29" s="340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50"/>
      <c r="R30" s="350"/>
      <c r="S30" s="35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50"/>
      <c r="R31" s="350"/>
      <c r="S31" s="35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40"/>
      <c r="R32" s="340"/>
      <c r="S32" s="340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40"/>
      <c r="R33" s="340"/>
      <c r="S33" s="340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40"/>
      <c r="R34" s="340"/>
      <c r="S34" s="340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29"/>
      <c r="R35" s="330"/>
      <c r="S35" s="33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32"/>
      <c r="R36" s="333"/>
      <c r="S36" s="33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7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2021-05-10(월) 오전 00:00</v>
      </c>
      <c r="C42" s="401"/>
      <c r="D42" s="364" t="str">
        <f>TEXT($G$1, "[$-ko-KR]yyyy-mm-dd(ddd) ") &amp; "오후 14:00"</f>
        <v>2021-05-10(월) 오후 14:00</v>
      </c>
      <c r="E42" s="365"/>
      <c r="F42" s="366"/>
      <c r="G42" s="364" t="str">
        <f>TEXT($G$1, "[$-ko-KR]yyyy-mm-dd(ddd) ") &amp; "오후 19:00"</f>
        <v>2021-05-10(월) 오후 19:00</v>
      </c>
      <c r="H42" s="365"/>
      <c r="I42" s="366"/>
      <c r="J42" s="364" t="str">
        <f>TEXT($G$1, "[$-ko-KR]yyyy-mm-dd(ddd) ") &amp; "오후 21:00"</f>
        <v>2021-05-10(월) 오후 21:00</v>
      </c>
      <c r="K42" s="365"/>
      <c r="L42" s="366"/>
      <c r="M42" s="364" t="str">
        <f>TEXT($G$1+1, "[$-ko-KR]yyyy-mm-dd(ddd) ") &amp; "오전 00:00"</f>
        <v>2021-05-11(화)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50"/>
      <c r="R44" s="350"/>
      <c r="S44" s="35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50"/>
      <c r="R45" s="350"/>
      <c r="S45" s="35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40"/>
      <c r="R46" s="340"/>
      <c r="S46" s="340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40"/>
      <c r="R47" s="340"/>
      <c r="S47" s="340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40"/>
      <c r="R48" s="340"/>
      <c r="S48" s="340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40"/>
      <c r="R49" s="340"/>
      <c r="S49" s="340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40"/>
      <c r="R50" s="340"/>
      <c r="S50" s="340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40"/>
      <c r="R51" s="340"/>
      <c r="S51" s="340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41"/>
      <c r="R53" s="342"/>
      <c r="S53" s="343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44"/>
      <c r="R54" s="345"/>
      <c r="S54" s="346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47"/>
      <c r="R55" s="348"/>
      <c r="S55" s="349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40"/>
      <c r="R56" s="340"/>
      <c r="S56" s="340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50"/>
      <c r="R57" s="350"/>
      <c r="S57" s="35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50"/>
      <c r="R58" s="350"/>
      <c r="S58" s="35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40"/>
      <c r="R59" s="340"/>
      <c r="S59" s="340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40"/>
      <c r="R60" s="340"/>
      <c r="S60" s="340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40"/>
      <c r="R61" s="340"/>
      <c r="S61" s="340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7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2021-05-10(월) 오전 00:00</v>
      </c>
      <c r="C69" s="401"/>
      <c r="D69" s="364" t="str">
        <f>TEXT($G$1, "[$-ko-KR]yyyy-mm-dd(ddd) ") &amp; "오후 14:00"</f>
        <v>2021-05-10(월) 오후 14:00</v>
      </c>
      <c r="E69" s="365"/>
      <c r="F69" s="366"/>
      <c r="G69" s="364" t="str">
        <f>TEXT($G$1, "[$-ko-KR]yyyy-mm-dd(ddd) ") &amp; "오후 19:00"</f>
        <v>2021-05-10(월) 오후 19:00</v>
      </c>
      <c r="H69" s="365"/>
      <c r="I69" s="366"/>
      <c r="J69" s="364" t="str">
        <f>TEXT($G$1, "[$-ko-KR]yyyy-mm-dd(ddd) ") &amp; "오후 21:00"</f>
        <v>2021-05-10(월) 오후 21:00</v>
      </c>
      <c r="K69" s="365"/>
      <c r="L69" s="366"/>
      <c r="M69" s="364" t="str">
        <f>TEXT($G$1+1, "[$-ko-KR]yyyy-mm-dd(ddd) ") &amp; "오전 00:00"</f>
        <v>2021-05-11(화)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50"/>
      <c r="R71" s="350"/>
      <c r="S71" s="35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50"/>
      <c r="R72" s="350"/>
      <c r="S72" s="35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40"/>
      <c r="R73" s="340"/>
      <c r="S73" s="340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40"/>
      <c r="R74" s="340"/>
      <c r="S74" s="340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40"/>
      <c r="R75" s="340"/>
      <c r="S75" s="340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40"/>
      <c r="R76" s="340"/>
      <c r="S76" s="340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40"/>
      <c r="R77" s="340"/>
      <c r="S77" s="340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40"/>
      <c r="R78" s="340"/>
      <c r="S78" s="340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41"/>
      <c r="R80" s="342"/>
      <c r="S80" s="343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44"/>
      <c r="R81" s="345"/>
      <c r="S81" s="346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47"/>
      <c r="R82" s="348"/>
      <c r="S82" s="349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40"/>
      <c r="R83" s="340"/>
      <c r="S83" s="340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50"/>
      <c r="R84" s="350"/>
      <c r="S84" s="35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50"/>
      <c r="R85" s="350"/>
      <c r="S85" s="35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40"/>
      <c r="R86" s="340"/>
      <c r="S86" s="340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40"/>
      <c r="R87" s="340"/>
      <c r="S87" s="340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40"/>
      <c r="R88" s="340"/>
      <c r="S88" s="340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29"/>
      <c r="R89" s="330"/>
      <c r="S89" s="33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7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2021-05-10(월) 오전 00:00</v>
      </c>
      <c r="C96" s="401"/>
      <c r="D96" s="364" t="str">
        <f>TEXT($G$1, "[$-ko-KR]yyyy-mm-dd(ddd) ") &amp; "오후 14:00"</f>
        <v>2021-05-10(월) 오후 14:00</v>
      </c>
      <c r="E96" s="365"/>
      <c r="F96" s="366"/>
      <c r="G96" s="364" t="str">
        <f>TEXT($G$1, "[$-ko-KR]yyyy-mm-dd(ddd) ") &amp; "오후 19:00"</f>
        <v>2021-05-10(월) 오후 19:00</v>
      </c>
      <c r="H96" s="365"/>
      <c r="I96" s="366"/>
      <c r="J96" s="364" t="str">
        <f>TEXT($G$1, "[$-ko-KR]yyyy-mm-dd(ddd) ") &amp; "오후 21:00"</f>
        <v>2021-05-10(월) 오후 21:00</v>
      </c>
      <c r="K96" s="365"/>
      <c r="L96" s="366"/>
      <c r="M96" s="364" t="str">
        <f>TEXT($G$1+1, "[$-ko-KR]yyyy-mm-dd(ddd) ") &amp; "오전 00:00"</f>
        <v>2021-05-11(화)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50"/>
      <c r="R98" s="350"/>
      <c r="S98" s="35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50"/>
      <c r="R99" s="350"/>
      <c r="S99" s="35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40"/>
      <c r="R100" s="340"/>
      <c r="S100" s="340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40"/>
      <c r="R101" s="340"/>
      <c r="S101" s="340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40"/>
      <c r="R102" s="340"/>
      <c r="S102" s="340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40"/>
      <c r="R103" s="340"/>
      <c r="S103" s="340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40"/>
      <c r="R104" s="340"/>
      <c r="S104" s="340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40"/>
      <c r="R105" s="340"/>
      <c r="S105" s="340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41"/>
      <c r="R107" s="342"/>
      <c r="S107" s="343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44"/>
      <c r="R108" s="345"/>
      <c r="S108" s="346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47"/>
      <c r="R109" s="348"/>
      <c r="S109" s="349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40"/>
      <c r="R110" s="340"/>
      <c r="S110" s="340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50"/>
      <c r="R111" s="350"/>
      <c r="S111" s="35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50"/>
      <c r="R112" s="350"/>
      <c r="S112" s="35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40"/>
      <c r="R113" s="340"/>
      <c r="S113" s="340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40"/>
      <c r="R114" s="340"/>
      <c r="S114" s="340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40"/>
      <c r="R115" s="340"/>
      <c r="S115" s="340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29"/>
      <c r="R116" s="330"/>
      <c r="S116" s="33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7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2021-05-10(월) 오전 00:00</v>
      </c>
      <c r="C123" s="401"/>
      <c r="D123" s="364" t="str">
        <f>TEXT($G$1, "[$-ko-KR]yyyy-mm-dd(ddd) ") &amp; "오후 14:00"</f>
        <v>2021-05-10(월) 오후 14:00</v>
      </c>
      <c r="E123" s="365"/>
      <c r="F123" s="366"/>
      <c r="G123" s="364" t="str">
        <f>TEXT($G$1, "[$-ko-KR]yyyy-mm-dd(ddd) ") &amp; "오후 19:00"</f>
        <v>2021-05-10(월) 오후 19:00</v>
      </c>
      <c r="H123" s="365"/>
      <c r="I123" s="366"/>
      <c r="J123" s="364" t="str">
        <f>TEXT($G$1, "[$-ko-KR]yyyy-mm-dd(ddd) ") &amp; "오후 21:00"</f>
        <v>2021-05-10(월) 오후 21:00</v>
      </c>
      <c r="K123" s="365"/>
      <c r="L123" s="366"/>
      <c r="M123" s="364" t="str">
        <f>TEXT($G$1+1, "[$-ko-KR]yyyy-mm-dd(ddd) ") &amp; "오전 00:00"</f>
        <v>2021-05-11(화)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50"/>
      <c r="R125" s="350"/>
      <c r="S125" s="35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50"/>
      <c r="R126" s="350"/>
      <c r="S126" s="35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40"/>
      <c r="R127" s="340"/>
      <c r="S127" s="340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40"/>
      <c r="R128" s="340"/>
      <c r="S128" s="340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40"/>
      <c r="R129" s="340"/>
      <c r="S129" s="340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40"/>
      <c r="R130" s="340"/>
      <c r="S130" s="340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40"/>
      <c r="R131" s="340"/>
      <c r="S131" s="340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40"/>
      <c r="R132" s="340"/>
      <c r="S132" s="340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41"/>
      <c r="R134" s="342"/>
      <c r="S134" s="343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44"/>
      <c r="R135" s="345"/>
      <c r="S135" s="346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47"/>
      <c r="R136" s="348"/>
      <c r="S136" s="349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40"/>
      <c r="R137" s="340"/>
      <c r="S137" s="340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50"/>
      <c r="R138" s="350"/>
      <c r="S138" s="35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50"/>
      <c r="R139" s="350"/>
      <c r="S139" s="35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40"/>
      <c r="R140" s="340"/>
      <c r="S140" s="340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40"/>
      <c r="R141" s="340"/>
      <c r="S141" s="340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40"/>
      <c r="R142" s="340"/>
      <c r="S142" s="340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7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2021-05-10(월) 오전 00:00</v>
      </c>
      <c r="C150" s="401"/>
      <c r="D150" s="364" t="str">
        <f>TEXT($G$1, "[$-ko-KR]yyyy-mm-dd(ddd) ") &amp; "오후 14:00"</f>
        <v>2021-05-10(월) 오후 14:00</v>
      </c>
      <c r="E150" s="365"/>
      <c r="F150" s="366"/>
      <c r="G150" s="364" t="str">
        <f>TEXT($G$1, "[$-ko-KR]yyyy-mm-dd(ddd) ") &amp; "오후 19:00"</f>
        <v>2021-05-10(월) 오후 19:00</v>
      </c>
      <c r="H150" s="365"/>
      <c r="I150" s="366"/>
      <c r="J150" s="364" t="str">
        <f>TEXT($G$1, "[$-ko-KR]yyyy-mm-dd(ddd) ") &amp; "오후 21:00"</f>
        <v>2021-05-10(월) 오후 21:00</v>
      </c>
      <c r="K150" s="365"/>
      <c r="L150" s="366"/>
      <c r="M150" s="364" t="str">
        <f>TEXT($G$1+1, "[$-ko-KR]yyyy-mm-dd(ddd) ") &amp; "오전 00:00"</f>
        <v>2021-05-11(화)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50"/>
      <c r="R152" s="350"/>
      <c r="S152" s="35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50"/>
      <c r="R153" s="350"/>
      <c r="S153" s="35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40"/>
      <c r="R154" s="340"/>
      <c r="S154" s="340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40"/>
      <c r="R155" s="340"/>
      <c r="S155" s="340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40"/>
      <c r="R156" s="340"/>
      <c r="S156" s="340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40"/>
      <c r="R157" s="340"/>
      <c r="S157" s="340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40"/>
      <c r="R158" s="340"/>
      <c r="S158" s="340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40"/>
      <c r="R159" s="340"/>
      <c r="S159" s="340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41"/>
      <c r="R161" s="342"/>
      <c r="S161" s="343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44"/>
      <c r="R162" s="345"/>
      <c r="S162" s="346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47"/>
      <c r="R163" s="348"/>
      <c r="S163" s="349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40"/>
      <c r="R164" s="340"/>
      <c r="S164" s="340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50"/>
      <c r="R165" s="350"/>
      <c r="S165" s="35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50"/>
      <c r="R166" s="350"/>
      <c r="S166" s="35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40"/>
      <c r="R167" s="340"/>
      <c r="S167" s="340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40"/>
      <c r="R168" s="340"/>
      <c r="S168" s="340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40"/>
      <c r="R169" s="340"/>
      <c r="S169" s="340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29"/>
      <c r="R170" s="330"/>
      <c r="S170" s="33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7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2021-05-10(월) 오전 00:00</v>
      </c>
      <c r="C177" s="401"/>
      <c r="D177" s="364" t="str">
        <f>TEXT($G$1, "[$-ko-KR]yyyy-mm-dd(ddd) ") &amp; "오후 14:00"</f>
        <v>2021-05-10(월) 오후 14:00</v>
      </c>
      <c r="E177" s="365"/>
      <c r="F177" s="366"/>
      <c r="G177" s="364" t="str">
        <f>TEXT($G$1, "[$-ko-KR]yyyy-mm-dd(ddd) ") &amp; "오후 19:00"</f>
        <v>2021-05-10(월) 오후 19:00</v>
      </c>
      <c r="H177" s="365"/>
      <c r="I177" s="366"/>
      <c r="J177" s="364" t="str">
        <f>TEXT($G$1, "[$-ko-KR]yyyy-mm-dd(ddd) ") &amp; "오후 21:00"</f>
        <v>2021-05-10(월) 오후 21:00</v>
      </c>
      <c r="K177" s="365"/>
      <c r="L177" s="366"/>
      <c r="M177" s="364" t="str">
        <f>TEXT($G$1+1, "[$-ko-KR]yyyy-mm-dd(ddd) ") &amp; "오전 00:00"</f>
        <v>2021-05-11(화)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50"/>
      <c r="R179" s="350"/>
      <c r="S179" s="35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50"/>
      <c r="R180" s="350"/>
      <c r="S180" s="35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40"/>
      <c r="R181" s="340"/>
      <c r="S181" s="340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40"/>
      <c r="R182" s="340"/>
      <c r="S182" s="340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40"/>
      <c r="R183" s="340"/>
      <c r="S183" s="340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40"/>
      <c r="R184" s="340"/>
      <c r="S184" s="340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40"/>
      <c r="R185" s="340"/>
      <c r="S185" s="340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40"/>
      <c r="R186" s="340"/>
      <c r="S186" s="340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41"/>
      <c r="R188" s="342"/>
      <c r="S188" s="343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44"/>
      <c r="R189" s="345"/>
      <c r="S189" s="346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47"/>
      <c r="R190" s="348"/>
      <c r="S190" s="349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40"/>
      <c r="R191" s="340"/>
      <c r="S191" s="340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50"/>
      <c r="R192" s="350"/>
      <c r="S192" s="35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50"/>
      <c r="R193" s="350"/>
      <c r="S193" s="35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40"/>
      <c r="R194" s="340"/>
      <c r="S194" s="340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40"/>
      <c r="R195" s="340"/>
      <c r="S195" s="340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40"/>
      <c r="R196" s="340"/>
      <c r="S196" s="340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29"/>
      <c r="R197" s="330"/>
      <c r="S197" s="33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35"/>
      <c r="R199" s="336"/>
      <c r="S199" s="337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6:F16 E37:F37 D15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6:I16 H37:I37 G15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6:L16 K37:L37 J15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6:O16 N37:O37 M15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86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2021-05-11(화) 오전 00:00</v>
      </c>
      <c r="C15" s="396"/>
      <c r="D15" s="364" t="str">
        <f>TEXT($G$1, "[$-ko-KR]yyyy-mm-dd(ddd) ") &amp; "오후 14:00"</f>
        <v>2021-05-11(화) 오후 14:00</v>
      </c>
      <c r="E15" s="365"/>
      <c r="F15" s="366"/>
      <c r="G15" s="364" t="str">
        <f>TEXT($G$1, "[$-ko-KR]yyyy-mm-dd(ddd) ") &amp; "오후 19:00"</f>
        <v>2021-05-11(화) 오후 19:00</v>
      </c>
      <c r="H15" s="365"/>
      <c r="I15" s="366"/>
      <c r="J15" s="364" t="str">
        <f>TEXT($G$1, "[$-ko-KR]yyyy-mm-dd(ddd) ") &amp; "오후 21:00"</f>
        <v>2021-05-11(화) 오후 21:00</v>
      </c>
      <c r="K15" s="365"/>
      <c r="L15" s="366"/>
      <c r="M15" s="364" t="str">
        <f>TEXT($G$1+1, "[$-ko-KR]yyyy-mm-dd(ddd) ") &amp; "오전 00:00"</f>
        <v>2021-05-12(수)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50"/>
      <c r="R17" s="350"/>
      <c r="S17" s="35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50"/>
      <c r="R18" s="350"/>
      <c r="S18" s="35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40"/>
      <c r="R19" s="340"/>
      <c r="S19" s="340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40"/>
      <c r="R20" s="340"/>
      <c r="S20" s="340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40"/>
      <c r="R21" s="340"/>
      <c r="S21" s="340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40"/>
      <c r="R22" s="340"/>
      <c r="S22" s="340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40"/>
      <c r="R23" s="340"/>
      <c r="S23" s="340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40"/>
      <c r="R24" s="340"/>
      <c r="S24" s="340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41"/>
      <c r="R26" s="342"/>
      <c r="S26" s="343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44"/>
      <c r="R27" s="345"/>
      <c r="S27" s="346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47"/>
      <c r="R28" s="348"/>
      <c r="S28" s="349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40"/>
      <c r="R29" s="340"/>
      <c r="S29" s="340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50"/>
      <c r="R30" s="350"/>
      <c r="S30" s="35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50"/>
      <c r="R31" s="350"/>
      <c r="S31" s="35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40"/>
      <c r="R32" s="340"/>
      <c r="S32" s="340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40"/>
      <c r="R33" s="340"/>
      <c r="S33" s="340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40"/>
      <c r="R34" s="340"/>
      <c r="S34" s="340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29"/>
      <c r="R35" s="330"/>
      <c r="S35" s="33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86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2021-05-11(화) 오전 00:00</v>
      </c>
      <c r="C42" s="401"/>
      <c r="D42" s="364" t="str">
        <f>TEXT($G$1, "[$-ko-KR]yyyy-mm-dd(ddd) ") &amp; "오후 14:00"</f>
        <v>2021-05-11(화) 오후 14:00</v>
      </c>
      <c r="E42" s="365"/>
      <c r="F42" s="366"/>
      <c r="G42" s="364" t="str">
        <f>TEXT($G$1, "[$-ko-KR]yyyy-mm-dd(ddd) ") &amp; "오후 19:00"</f>
        <v>2021-05-11(화) 오후 19:00</v>
      </c>
      <c r="H42" s="365"/>
      <c r="I42" s="366"/>
      <c r="J42" s="364" t="str">
        <f>TEXT($G$1, "[$-ko-KR]yyyy-mm-dd(ddd) ") &amp; "오후 21:00"</f>
        <v>2021-05-11(화) 오후 21:00</v>
      </c>
      <c r="K42" s="365"/>
      <c r="L42" s="366"/>
      <c r="M42" s="364" t="str">
        <f>TEXT($G$1+1, "[$-ko-KR]yyyy-mm-dd(ddd) ") &amp; "오전 00:00"</f>
        <v>2021-05-12(수)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50"/>
      <c r="R44" s="350"/>
      <c r="S44" s="35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50"/>
      <c r="R45" s="350"/>
      <c r="S45" s="35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40"/>
      <c r="R46" s="340"/>
      <c r="S46" s="340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40"/>
      <c r="R47" s="340"/>
      <c r="S47" s="340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40"/>
      <c r="R48" s="340"/>
      <c r="S48" s="340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40"/>
      <c r="R49" s="340"/>
      <c r="S49" s="340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40"/>
      <c r="R50" s="340"/>
      <c r="S50" s="340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40"/>
      <c r="R51" s="340"/>
      <c r="S51" s="340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41"/>
      <c r="R53" s="342"/>
      <c r="S53" s="343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44"/>
      <c r="R54" s="345"/>
      <c r="S54" s="346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47"/>
      <c r="R55" s="348"/>
      <c r="S55" s="349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40"/>
      <c r="R56" s="340"/>
      <c r="S56" s="340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50"/>
      <c r="R58" s="350"/>
      <c r="S58" s="35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40"/>
      <c r="R59" s="340"/>
      <c r="S59" s="340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40"/>
      <c r="R60" s="340"/>
      <c r="S60" s="340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40"/>
      <c r="R61" s="340"/>
      <c r="S61" s="340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86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2021-05-11(화) 오전 00:00</v>
      </c>
      <c r="C69" s="401"/>
      <c r="D69" s="364" t="str">
        <f>TEXT($G$1, "[$-ko-KR]yyyy-mm-dd(ddd) ") &amp; "오후 14:00"</f>
        <v>2021-05-11(화) 오후 14:00</v>
      </c>
      <c r="E69" s="365"/>
      <c r="F69" s="366"/>
      <c r="G69" s="364" t="str">
        <f>TEXT($G$1, "[$-ko-KR]yyyy-mm-dd(ddd) ") &amp; "오후 19:00"</f>
        <v>2021-05-11(화) 오후 19:00</v>
      </c>
      <c r="H69" s="365"/>
      <c r="I69" s="366"/>
      <c r="J69" s="364" t="str">
        <f>TEXT($G$1, "[$-ko-KR]yyyy-mm-dd(ddd) ") &amp; "오후 21:00"</f>
        <v>2021-05-11(화) 오후 21:00</v>
      </c>
      <c r="K69" s="365"/>
      <c r="L69" s="366"/>
      <c r="M69" s="364" t="str">
        <f>TEXT($G$1+1, "[$-ko-KR]yyyy-mm-dd(ddd) ") &amp; "오전 00:00"</f>
        <v>2021-05-12(수)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50"/>
      <c r="R71" s="350"/>
      <c r="S71" s="35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40"/>
      <c r="R73" s="340"/>
      <c r="S73" s="340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40"/>
      <c r="R74" s="340"/>
      <c r="S74" s="340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40"/>
      <c r="R75" s="340"/>
      <c r="S75" s="340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40"/>
      <c r="R76" s="340"/>
      <c r="S76" s="340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40"/>
      <c r="R77" s="340"/>
      <c r="S77" s="340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40"/>
      <c r="R78" s="340"/>
      <c r="S78" s="340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41"/>
      <c r="R80" s="342"/>
      <c r="S80" s="343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44"/>
      <c r="R81" s="345"/>
      <c r="S81" s="346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47"/>
      <c r="R82" s="348"/>
      <c r="S82" s="349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40"/>
      <c r="R83" s="340"/>
      <c r="S83" s="340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50"/>
      <c r="R84" s="350"/>
      <c r="S84" s="35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50"/>
      <c r="R85" s="350"/>
      <c r="S85" s="35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40"/>
      <c r="R86" s="340"/>
      <c r="S86" s="340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40"/>
      <c r="R87" s="340"/>
      <c r="S87" s="340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40"/>
      <c r="R88" s="340"/>
      <c r="S88" s="340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29"/>
      <c r="R89" s="330"/>
      <c r="S89" s="33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86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2021-05-11(화) 오전 00:00</v>
      </c>
      <c r="C96" s="401"/>
      <c r="D96" s="364" t="str">
        <f>TEXT($G$1, "[$-ko-KR]yyyy-mm-dd(ddd) ") &amp; "오후 14:00"</f>
        <v>2021-05-11(화) 오후 14:00</v>
      </c>
      <c r="E96" s="365"/>
      <c r="F96" s="366"/>
      <c r="G96" s="364" t="str">
        <f>TEXT($G$1, "[$-ko-KR]yyyy-mm-dd(ddd) ") &amp; "오후 19:00"</f>
        <v>2021-05-11(화) 오후 19:00</v>
      </c>
      <c r="H96" s="365"/>
      <c r="I96" s="366"/>
      <c r="J96" s="364" t="str">
        <f>TEXT($G$1, "[$-ko-KR]yyyy-mm-dd(ddd) ") &amp; "오후 21:00"</f>
        <v>2021-05-11(화) 오후 21:00</v>
      </c>
      <c r="K96" s="365"/>
      <c r="L96" s="366"/>
      <c r="M96" s="364" t="str">
        <f>TEXT($G$1+1, "[$-ko-KR]yyyy-mm-dd(ddd) ") &amp; "오전 00:00"</f>
        <v>2021-05-12(수)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50"/>
      <c r="R98" s="350"/>
      <c r="S98" s="35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50"/>
      <c r="R99" s="350"/>
      <c r="S99" s="35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40"/>
      <c r="R100" s="340"/>
      <c r="S100" s="340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40"/>
      <c r="R101" s="340"/>
      <c r="S101" s="340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40"/>
      <c r="R102" s="340"/>
      <c r="S102" s="340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40"/>
      <c r="R103" s="340"/>
      <c r="S103" s="340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40"/>
      <c r="R104" s="340"/>
      <c r="S104" s="340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40"/>
      <c r="R105" s="340"/>
      <c r="S105" s="340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41"/>
      <c r="R107" s="342"/>
      <c r="S107" s="343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44"/>
      <c r="R108" s="345"/>
      <c r="S108" s="346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47"/>
      <c r="R109" s="348"/>
      <c r="S109" s="349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40"/>
      <c r="R110" s="340"/>
      <c r="S110" s="340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50"/>
      <c r="R111" s="350"/>
      <c r="S111" s="35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50"/>
      <c r="R112" s="350"/>
      <c r="S112" s="35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40"/>
      <c r="R113" s="340"/>
      <c r="S113" s="340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40"/>
      <c r="R114" s="340"/>
      <c r="S114" s="340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40"/>
      <c r="R115" s="340"/>
      <c r="S115" s="340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29"/>
      <c r="R116" s="330"/>
      <c r="S116" s="33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86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2021-05-11(화) 오전 00:00</v>
      </c>
      <c r="C123" s="401"/>
      <c r="D123" s="364" t="str">
        <f>TEXT($G$1, "[$-ko-KR]yyyy-mm-dd(ddd) ") &amp; "오후 14:00"</f>
        <v>2021-05-11(화) 오후 14:00</v>
      </c>
      <c r="E123" s="365"/>
      <c r="F123" s="366"/>
      <c r="G123" s="364" t="str">
        <f>TEXT($G$1, "[$-ko-KR]yyyy-mm-dd(ddd) ") &amp; "오후 19:00"</f>
        <v>2021-05-11(화) 오후 19:00</v>
      </c>
      <c r="H123" s="365"/>
      <c r="I123" s="366"/>
      <c r="J123" s="364" t="str">
        <f>TEXT($G$1, "[$-ko-KR]yyyy-mm-dd(ddd) ") &amp; "오후 21:00"</f>
        <v>2021-05-11(화) 오후 21:00</v>
      </c>
      <c r="K123" s="365"/>
      <c r="L123" s="366"/>
      <c r="M123" s="364" t="str">
        <f>TEXT($G$1+1, "[$-ko-KR]yyyy-mm-dd(ddd) ") &amp; "오전 00:00"</f>
        <v>2021-05-12(수)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50"/>
      <c r="R125" s="350"/>
      <c r="S125" s="35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50"/>
      <c r="R126" s="350"/>
      <c r="S126" s="35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40"/>
      <c r="R127" s="340"/>
      <c r="S127" s="340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40"/>
      <c r="R128" s="340"/>
      <c r="S128" s="340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40"/>
      <c r="R129" s="340"/>
      <c r="S129" s="340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40"/>
      <c r="R130" s="340"/>
      <c r="S130" s="340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40"/>
      <c r="R131" s="340"/>
      <c r="S131" s="340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40"/>
      <c r="R132" s="340"/>
      <c r="S132" s="340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41"/>
      <c r="R134" s="342"/>
      <c r="S134" s="343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44"/>
      <c r="R135" s="345"/>
      <c r="S135" s="346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47"/>
      <c r="R136" s="348"/>
      <c r="S136" s="349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40"/>
      <c r="R137" s="340"/>
      <c r="S137" s="340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50"/>
      <c r="R138" s="350"/>
      <c r="S138" s="35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50"/>
      <c r="R139" s="350"/>
      <c r="S139" s="35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40"/>
      <c r="R140" s="340"/>
      <c r="S140" s="340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40"/>
      <c r="R141" s="340"/>
      <c r="S141" s="340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40"/>
      <c r="R142" s="340"/>
      <c r="S142" s="340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29"/>
      <c r="R143" s="330"/>
      <c r="S143" s="33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86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2021-05-11(화) 오전 00:00</v>
      </c>
      <c r="C150" s="401"/>
      <c r="D150" s="364" t="str">
        <f>TEXT($G$1, "[$-ko-KR]yyyy-mm-dd(ddd) ") &amp; "오후 14:00"</f>
        <v>2021-05-11(화) 오후 14:00</v>
      </c>
      <c r="E150" s="365"/>
      <c r="F150" s="366"/>
      <c r="G150" s="364" t="str">
        <f>TEXT($G$1, "[$-ko-KR]yyyy-mm-dd(ddd) ") &amp; "오후 19:00"</f>
        <v>2021-05-11(화) 오후 19:00</v>
      </c>
      <c r="H150" s="365"/>
      <c r="I150" s="366"/>
      <c r="J150" s="364" t="str">
        <f>TEXT($G$1, "[$-ko-KR]yyyy-mm-dd(ddd) ") &amp; "오후 21:00"</f>
        <v>2021-05-11(화) 오후 21:00</v>
      </c>
      <c r="K150" s="365"/>
      <c r="L150" s="366"/>
      <c r="M150" s="364" t="str">
        <f>TEXT($G$1+1, "[$-ko-KR]yyyy-mm-dd(ddd) ") &amp; "오전 00:00"</f>
        <v>2021-05-12(수)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50"/>
      <c r="R152" s="350"/>
      <c r="S152" s="35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50"/>
      <c r="R153" s="350"/>
      <c r="S153" s="35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40"/>
      <c r="R154" s="340"/>
      <c r="S154" s="340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40"/>
      <c r="R155" s="340"/>
      <c r="S155" s="340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40"/>
      <c r="R156" s="340"/>
      <c r="S156" s="340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40"/>
      <c r="R157" s="340"/>
      <c r="S157" s="340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40"/>
      <c r="R158" s="340"/>
      <c r="S158" s="340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40"/>
      <c r="R159" s="340"/>
      <c r="S159" s="340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41"/>
      <c r="R161" s="342"/>
      <c r="S161" s="343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44"/>
      <c r="R162" s="345"/>
      <c r="S162" s="346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47"/>
      <c r="R163" s="348"/>
      <c r="S163" s="349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40"/>
      <c r="R164" s="340"/>
      <c r="S164" s="340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50"/>
      <c r="R165" s="350"/>
      <c r="S165" s="35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50"/>
      <c r="R166" s="350"/>
      <c r="S166" s="35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40"/>
      <c r="R167" s="340"/>
      <c r="S167" s="340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40"/>
      <c r="R168" s="340"/>
      <c r="S168" s="340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40"/>
      <c r="R169" s="340"/>
      <c r="S169" s="340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29"/>
      <c r="R170" s="330"/>
      <c r="S170" s="33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86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2021-05-11(화) 오전 00:00</v>
      </c>
      <c r="C177" s="401"/>
      <c r="D177" s="364" t="str">
        <f>TEXT($G$1, "[$-ko-KR]yyyy-mm-dd(ddd) ") &amp; "오후 14:00"</f>
        <v>2021-05-11(화) 오후 14:00</v>
      </c>
      <c r="E177" s="365"/>
      <c r="F177" s="366"/>
      <c r="G177" s="364" t="str">
        <f>TEXT($G$1, "[$-ko-KR]yyyy-mm-dd(ddd) ") &amp; "오후 19:00"</f>
        <v>2021-05-11(화) 오후 19:00</v>
      </c>
      <c r="H177" s="365"/>
      <c r="I177" s="366"/>
      <c r="J177" s="364" t="str">
        <f>TEXT($G$1, "[$-ko-KR]yyyy-mm-dd(ddd) ") &amp; "오후 21:00"</f>
        <v>2021-05-11(화) 오후 21:00</v>
      </c>
      <c r="K177" s="365"/>
      <c r="L177" s="366"/>
      <c r="M177" s="364" t="str">
        <f>TEXT($G$1+1, "[$-ko-KR]yyyy-mm-dd(ddd) ") &amp; "오전 00:00"</f>
        <v>2021-05-12(수)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50"/>
      <c r="R179" s="350"/>
      <c r="S179" s="35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50"/>
      <c r="R180" s="350"/>
      <c r="S180" s="35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40"/>
      <c r="R181" s="340"/>
      <c r="S181" s="340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40"/>
      <c r="R182" s="340"/>
      <c r="S182" s="340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40"/>
      <c r="R183" s="340"/>
      <c r="S183" s="340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40"/>
      <c r="R184" s="340"/>
      <c r="S184" s="340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40"/>
      <c r="R185" s="340"/>
      <c r="S185" s="340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40"/>
      <c r="R186" s="340"/>
      <c r="S186" s="340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41"/>
      <c r="R188" s="342"/>
      <c r="S188" s="343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44"/>
      <c r="R189" s="345"/>
      <c r="S189" s="346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47"/>
      <c r="R190" s="348"/>
      <c r="S190" s="349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40"/>
      <c r="R191" s="340"/>
      <c r="S191" s="340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50"/>
      <c r="R192" s="350"/>
      <c r="S192" s="35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50"/>
      <c r="R193" s="350"/>
      <c r="S193" s="35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40"/>
      <c r="R194" s="340"/>
      <c r="S194" s="340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40"/>
      <c r="R195" s="340"/>
      <c r="S195" s="340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40"/>
      <c r="R196" s="340"/>
      <c r="S196" s="340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29"/>
      <c r="R197" s="330"/>
      <c r="S197" s="33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0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2021-05-12(수) 오전 00:00</v>
      </c>
      <c r="C15" s="396"/>
      <c r="D15" s="351" t="str">
        <f>TEXT($G$1, "[$-ko-KR]yyyy-mm-dd(ddd) ") &amp; "오후 14:00"</f>
        <v>2021-05-12(수) 오후 14:00</v>
      </c>
      <c r="E15" s="352"/>
      <c r="F15" s="353"/>
      <c r="G15" s="351" t="str">
        <f>TEXT($G$1, "[$-ko-KR]yyyy-mm-dd(ddd) ") &amp; "오후 19:00"</f>
        <v>2021-05-12(수) 오후 19:00</v>
      </c>
      <c r="H15" s="352"/>
      <c r="I15" s="353"/>
      <c r="J15" s="351" t="str">
        <f>TEXT($G$1, "[$-ko-KR]yyyy-mm-dd(ddd) ") &amp; "오후 21:00"</f>
        <v>2021-05-12(수) 오후 21:00</v>
      </c>
      <c r="K15" s="352"/>
      <c r="L15" s="353"/>
      <c r="M15" s="351" t="str">
        <f>TEXT($G$1+1, "[$-ko-KR]yyyy-mm-dd(ddd) ") &amp; "오전 00:00"</f>
        <v>2021-05-13(목)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40"/>
      <c r="R16" s="340"/>
      <c r="S16" s="340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50"/>
      <c r="R17" s="350"/>
      <c r="S17" s="35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50"/>
      <c r="R18" s="350"/>
      <c r="S18" s="35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40"/>
      <c r="R19" s="340"/>
      <c r="S19" s="340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40"/>
      <c r="R20" s="340"/>
      <c r="S20" s="340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40"/>
      <c r="R21" s="340"/>
      <c r="S21" s="340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40"/>
      <c r="R22" s="340"/>
      <c r="S22" s="340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40"/>
      <c r="R23" s="340"/>
      <c r="S23" s="340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40"/>
      <c r="R24" s="340"/>
      <c r="S24" s="340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41"/>
      <c r="R26" s="342"/>
      <c r="S26" s="343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44"/>
      <c r="R27" s="345"/>
      <c r="S27" s="346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47"/>
      <c r="R28" s="348"/>
      <c r="S28" s="349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40"/>
      <c r="R29" s="340"/>
      <c r="S29" s="340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50"/>
      <c r="R30" s="350"/>
      <c r="S30" s="35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50"/>
      <c r="R31" s="350"/>
      <c r="S31" s="35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40"/>
      <c r="R32" s="340"/>
      <c r="S32" s="340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40"/>
      <c r="R33" s="340"/>
      <c r="S33" s="340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40"/>
      <c r="R34" s="340"/>
      <c r="S34" s="340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29"/>
      <c r="R35" s="330"/>
      <c r="S35" s="33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0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2021-05-12(수) 오전 00:00</v>
      </c>
      <c r="C42" s="401"/>
      <c r="D42" s="351" t="str">
        <f>TEXT($G$1, "[$-ko-KR]yyyy-mm-dd(ddd) ") &amp; "오후 14:00"</f>
        <v>2021-05-12(수) 오후 14:00</v>
      </c>
      <c r="E42" s="352"/>
      <c r="F42" s="353"/>
      <c r="G42" s="351" t="str">
        <f>TEXT($G$1, "[$-ko-KR]yyyy-mm-dd(ddd) ") &amp; "오후 19:00"</f>
        <v>2021-05-12(수) 오후 19:00</v>
      </c>
      <c r="H42" s="352"/>
      <c r="I42" s="353"/>
      <c r="J42" s="351" t="str">
        <f>TEXT($G$1, "[$-ko-KR]yyyy-mm-dd(ddd) ") &amp; "오후 21:00"</f>
        <v>2021-05-12(수) 오후 21:00</v>
      </c>
      <c r="K42" s="352"/>
      <c r="L42" s="353"/>
      <c r="M42" s="351" t="str">
        <f>TEXT($G$1+1, "[$-ko-KR]yyyy-mm-dd(ddd) ") &amp; "오전 00:00"</f>
        <v>2021-05-13(목)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40"/>
      <c r="R43" s="340"/>
      <c r="S43" s="340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50"/>
      <c r="R44" s="350"/>
      <c r="S44" s="35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50"/>
      <c r="R45" s="350"/>
      <c r="S45" s="35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40"/>
      <c r="R46" s="340"/>
      <c r="S46" s="340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40"/>
      <c r="R47" s="340"/>
      <c r="S47" s="340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40"/>
      <c r="R48" s="340"/>
      <c r="S48" s="340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40"/>
      <c r="R49" s="340"/>
      <c r="S49" s="340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40"/>
      <c r="R50" s="340"/>
      <c r="S50" s="340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40"/>
      <c r="R51" s="340"/>
      <c r="S51" s="340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41"/>
      <c r="R53" s="342"/>
      <c r="S53" s="343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44"/>
      <c r="R54" s="345"/>
      <c r="S54" s="346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47"/>
      <c r="R55" s="348"/>
      <c r="S55" s="349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40"/>
      <c r="R56" s="340"/>
      <c r="S56" s="340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50"/>
      <c r="R58" s="350"/>
      <c r="S58" s="35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40"/>
      <c r="R59" s="340"/>
      <c r="S59" s="340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40"/>
      <c r="R60" s="340"/>
      <c r="S60" s="340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40"/>
      <c r="R61" s="340"/>
      <c r="S61" s="340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0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2021-05-12(수) 오전 00:00</v>
      </c>
      <c r="C69" s="401"/>
      <c r="D69" s="351" t="str">
        <f>TEXT($G$1, "[$-ko-KR]yyyy-mm-dd(ddd) ") &amp; "오후 14:00"</f>
        <v>2021-05-12(수) 오후 14:00</v>
      </c>
      <c r="E69" s="352"/>
      <c r="F69" s="353"/>
      <c r="G69" s="351" t="str">
        <f>TEXT($G$1, "[$-ko-KR]yyyy-mm-dd(ddd) ") &amp; "오후 19:00"</f>
        <v>2021-05-12(수) 오후 19:00</v>
      </c>
      <c r="H69" s="352"/>
      <c r="I69" s="353"/>
      <c r="J69" s="351" t="str">
        <f>TEXT($G$1, "[$-ko-KR]yyyy-mm-dd(ddd) ") &amp; "오후 21:00"</f>
        <v>2021-05-12(수) 오후 21:00</v>
      </c>
      <c r="K69" s="352"/>
      <c r="L69" s="353"/>
      <c r="M69" s="351" t="str">
        <f>TEXT($G$1+1, "[$-ko-KR]yyyy-mm-dd(ddd) ") &amp; "오전 00:00"</f>
        <v>2021-05-13(목)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40"/>
      <c r="R70" s="340"/>
      <c r="S70" s="340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50"/>
      <c r="R71" s="350"/>
      <c r="S71" s="35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50"/>
      <c r="R72" s="350"/>
      <c r="S72" s="35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40"/>
      <c r="R73" s="340"/>
      <c r="S73" s="340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40"/>
      <c r="R74" s="340"/>
      <c r="S74" s="340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40"/>
      <c r="R75" s="340"/>
      <c r="S75" s="340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40"/>
      <c r="R76" s="340"/>
      <c r="S76" s="340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40"/>
      <c r="R77" s="340"/>
      <c r="S77" s="340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40"/>
      <c r="R78" s="340"/>
      <c r="S78" s="340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41"/>
      <c r="R80" s="342"/>
      <c r="S80" s="343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44"/>
      <c r="R81" s="345"/>
      <c r="S81" s="346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47"/>
      <c r="R82" s="348"/>
      <c r="S82" s="349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40"/>
      <c r="R83" s="340"/>
      <c r="S83" s="340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50"/>
      <c r="R84" s="350"/>
      <c r="S84" s="35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50"/>
      <c r="R85" s="350"/>
      <c r="S85" s="35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40"/>
      <c r="R86" s="340"/>
      <c r="S86" s="340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40"/>
      <c r="R87" s="340"/>
      <c r="S87" s="340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40"/>
      <c r="R88" s="340"/>
      <c r="S88" s="340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29"/>
      <c r="R89" s="330"/>
      <c r="S89" s="33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0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2021-05-12(수) 오전 00:00</v>
      </c>
      <c r="C96" s="401"/>
      <c r="D96" s="351" t="str">
        <f>TEXT($G$1, "[$-ko-KR]yyyy-mm-dd(ddd) ") &amp; "오후 14:00"</f>
        <v>2021-05-12(수) 오후 14:00</v>
      </c>
      <c r="E96" s="352"/>
      <c r="F96" s="353"/>
      <c r="G96" s="351" t="str">
        <f>TEXT($G$1, "[$-ko-KR]yyyy-mm-dd(ddd) ") &amp; "오후 19:00"</f>
        <v>2021-05-12(수) 오후 19:00</v>
      </c>
      <c r="H96" s="352"/>
      <c r="I96" s="353"/>
      <c r="J96" s="351" t="str">
        <f>TEXT($G$1, "[$-ko-KR]yyyy-mm-dd(ddd) ") &amp; "오후 21:00"</f>
        <v>2021-05-12(수) 오후 21:00</v>
      </c>
      <c r="K96" s="352"/>
      <c r="L96" s="353"/>
      <c r="M96" s="351" t="str">
        <f>TEXT($G$1+1, "[$-ko-KR]yyyy-mm-dd(ddd) ") &amp; "오전 00:00"</f>
        <v>2021-05-13(목)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40"/>
      <c r="R97" s="340"/>
      <c r="S97" s="340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50"/>
      <c r="R98" s="350"/>
      <c r="S98" s="35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50"/>
      <c r="R99" s="350"/>
      <c r="S99" s="35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40"/>
      <c r="R100" s="340"/>
      <c r="S100" s="340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40"/>
      <c r="R101" s="340"/>
      <c r="S101" s="340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40"/>
      <c r="R102" s="340"/>
      <c r="S102" s="340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40"/>
      <c r="R103" s="340"/>
      <c r="S103" s="340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40"/>
      <c r="R104" s="340"/>
      <c r="S104" s="340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40"/>
      <c r="R105" s="340"/>
      <c r="S105" s="340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41"/>
      <c r="R107" s="342"/>
      <c r="S107" s="343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44"/>
      <c r="R108" s="345"/>
      <c r="S108" s="346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47"/>
      <c r="R109" s="348"/>
      <c r="S109" s="349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40"/>
      <c r="R110" s="340"/>
      <c r="S110" s="340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50"/>
      <c r="R111" s="350"/>
      <c r="S111" s="35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50"/>
      <c r="R112" s="350"/>
      <c r="S112" s="35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40"/>
      <c r="R113" s="340"/>
      <c r="S113" s="340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40"/>
      <c r="R114" s="340"/>
      <c r="S114" s="340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40"/>
      <c r="R115" s="340"/>
      <c r="S115" s="340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29"/>
      <c r="R116" s="330"/>
      <c r="S116" s="33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0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2021-05-12(수) 오전 00:00</v>
      </c>
      <c r="C123" s="401"/>
      <c r="D123" s="351" t="str">
        <f>TEXT($G$1, "[$-ko-KR]yyyy-mm-dd(ddd) ") &amp; "오후 14:00"</f>
        <v>2021-05-12(수) 오후 14:00</v>
      </c>
      <c r="E123" s="352"/>
      <c r="F123" s="353"/>
      <c r="G123" s="351" t="str">
        <f>TEXT($G$1, "[$-ko-KR]yyyy-mm-dd(ddd) ") &amp; "오후 19:00"</f>
        <v>2021-05-12(수) 오후 19:00</v>
      </c>
      <c r="H123" s="352"/>
      <c r="I123" s="353"/>
      <c r="J123" s="351" t="str">
        <f>TEXT($G$1, "[$-ko-KR]yyyy-mm-dd(ddd) ") &amp; "오후 21:00"</f>
        <v>2021-05-12(수) 오후 21:00</v>
      </c>
      <c r="K123" s="352"/>
      <c r="L123" s="353"/>
      <c r="M123" s="351" t="str">
        <f>TEXT($G$1+1, "[$-ko-KR]yyyy-mm-dd(ddd) ") &amp; "오전 00:00"</f>
        <v>2021-05-13(목)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40"/>
      <c r="R124" s="340"/>
      <c r="S124" s="340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50"/>
      <c r="R125" s="350"/>
      <c r="S125" s="35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50"/>
      <c r="R126" s="350"/>
      <c r="S126" s="35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40"/>
      <c r="R127" s="340"/>
      <c r="S127" s="340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40"/>
      <c r="R128" s="340"/>
      <c r="S128" s="340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40"/>
      <c r="R129" s="340"/>
      <c r="S129" s="340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40"/>
      <c r="R130" s="340"/>
      <c r="S130" s="340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40"/>
      <c r="R131" s="340"/>
      <c r="S131" s="340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40"/>
      <c r="R132" s="340"/>
      <c r="S132" s="340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41"/>
      <c r="R134" s="342"/>
      <c r="S134" s="343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44"/>
      <c r="R135" s="345"/>
      <c r="S135" s="346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47"/>
      <c r="R136" s="348"/>
      <c r="S136" s="349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40"/>
      <c r="R137" s="340"/>
      <c r="S137" s="340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50"/>
      <c r="R138" s="350"/>
      <c r="S138" s="35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50"/>
      <c r="R139" s="350"/>
      <c r="S139" s="35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40"/>
      <c r="R140" s="340"/>
      <c r="S140" s="340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40"/>
      <c r="R141" s="340"/>
      <c r="S141" s="340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40"/>
      <c r="R142" s="340"/>
      <c r="S142" s="340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0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2021-05-12(수) 오전 00:00</v>
      </c>
      <c r="C150" s="401"/>
      <c r="D150" s="351" t="str">
        <f>TEXT($G$1, "[$-ko-KR]yyyy-mm-dd(ddd) ") &amp; "오후 14:00"</f>
        <v>2021-05-12(수) 오후 14:00</v>
      </c>
      <c r="E150" s="352"/>
      <c r="F150" s="353"/>
      <c r="G150" s="351" t="str">
        <f>TEXT($G$1, "[$-ko-KR]yyyy-mm-dd(ddd) ") &amp; "오후 19:00"</f>
        <v>2021-05-12(수) 오후 19:00</v>
      </c>
      <c r="H150" s="352"/>
      <c r="I150" s="353"/>
      <c r="J150" s="351" t="str">
        <f>TEXT($G$1, "[$-ko-KR]yyyy-mm-dd(ddd) ") &amp; "오후 21:00"</f>
        <v>2021-05-12(수) 오후 21:00</v>
      </c>
      <c r="K150" s="352"/>
      <c r="L150" s="353"/>
      <c r="M150" s="351" t="str">
        <f>TEXT($G$1+1, "[$-ko-KR]yyyy-mm-dd(ddd) ") &amp; "오전 00:00"</f>
        <v>2021-05-13(목)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40"/>
      <c r="R151" s="340"/>
      <c r="S151" s="340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50"/>
      <c r="R152" s="350"/>
      <c r="S152" s="35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50"/>
      <c r="R153" s="350"/>
      <c r="S153" s="35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40"/>
      <c r="R154" s="340"/>
      <c r="S154" s="340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40"/>
      <c r="R155" s="340"/>
      <c r="S155" s="340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40"/>
      <c r="R156" s="340"/>
      <c r="S156" s="340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40"/>
      <c r="R157" s="340"/>
      <c r="S157" s="340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40"/>
      <c r="R158" s="340"/>
      <c r="S158" s="340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40"/>
      <c r="R159" s="340"/>
      <c r="S159" s="340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41"/>
      <c r="R161" s="342"/>
      <c r="S161" s="343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44"/>
      <c r="R162" s="345"/>
      <c r="S162" s="346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47"/>
      <c r="R163" s="348"/>
      <c r="S163" s="349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40"/>
      <c r="R164" s="340"/>
      <c r="S164" s="340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50"/>
      <c r="R165" s="350"/>
      <c r="S165" s="35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50"/>
      <c r="R166" s="350"/>
      <c r="S166" s="35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40"/>
      <c r="R167" s="340"/>
      <c r="S167" s="340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40"/>
      <c r="R168" s="340"/>
      <c r="S168" s="340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40"/>
      <c r="R169" s="340"/>
      <c r="S169" s="340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29"/>
      <c r="R170" s="330"/>
      <c r="S170" s="33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0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2021-05-12(수) 오전 00:00</v>
      </c>
      <c r="C177" s="401"/>
      <c r="D177" s="351" t="str">
        <f>TEXT($G$1, "[$-ko-KR]yyyy-mm-dd(ddd) ") &amp; "오후 14:00"</f>
        <v>2021-05-12(수) 오후 14:00</v>
      </c>
      <c r="E177" s="352"/>
      <c r="F177" s="353"/>
      <c r="G177" s="351" t="str">
        <f>TEXT($G$1, "[$-ko-KR]yyyy-mm-dd(ddd) ") &amp; "오후 19:00"</f>
        <v>2021-05-12(수) 오후 19:00</v>
      </c>
      <c r="H177" s="352"/>
      <c r="I177" s="353"/>
      <c r="J177" s="351" t="str">
        <f>TEXT($G$1, "[$-ko-KR]yyyy-mm-dd(ddd) ") &amp; "오후 21:00"</f>
        <v>2021-05-12(수) 오후 21:00</v>
      </c>
      <c r="K177" s="352"/>
      <c r="L177" s="353"/>
      <c r="M177" s="351" t="str">
        <f>TEXT($G$1+1, "[$-ko-KR]yyyy-mm-dd(ddd) ") &amp; "오전 00:00"</f>
        <v>2021-05-13(목)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40"/>
      <c r="R178" s="340"/>
      <c r="S178" s="340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50"/>
      <c r="R179" s="350"/>
      <c r="S179" s="35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40"/>
      <c r="R181" s="340"/>
      <c r="S181" s="340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40"/>
      <c r="R182" s="340"/>
      <c r="S182" s="340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40"/>
      <c r="R183" s="340"/>
      <c r="S183" s="340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40"/>
      <c r="R184" s="340"/>
      <c r="S184" s="340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40"/>
      <c r="R185" s="340"/>
      <c r="S185" s="340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40"/>
      <c r="R186" s="340"/>
      <c r="S186" s="340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41"/>
      <c r="R188" s="342"/>
      <c r="S188" s="343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44"/>
      <c r="R189" s="345"/>
      <c r="S189" s="346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47"/>
      <c r="R190" s="348"/>
      <c r="S190" s="349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40"/>
      <c r="R191" s="340"/>
      <c r="S191" s="340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50"/>
      <c r="R192" s="350"/>
      <c r="S192" s="35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50"/>
      <c r="R193" s="350"/>
      <c r="S193" s="35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40"/>
      <c r="R194" s="340"/>
      <c r="S194" s="340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40"/>
      <c r="R195" s="340"/>
      <c r="S195" s="340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40"/>
      <c r="R196" s="340"/>
      <c r="S196" s="340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29"/>
      <c r="R197" s="330"/>
      <c r="S197" s="33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1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2021-05-13(목) 오전 00:00</v>
      </c>
      <c r="C15" s="396"/>
      <c r="D15" s="351" t="str">
        <f>TEXT($G$1, "[$-ko-KR]yyyy-mm-dd(ddd) ") &amp; "오후 14:00"</f>
        <v>2021-05-13(목) 오후 14:00</v>
      </c>
      <c r="E15" s="352"/>
      <c r="F15" s="353"/>
      <c r="G15" s="351" t="str">
        <f>TEXT($G$1, "[$-ko-KR]yyyy-mm-dd(ddd) ") &amp; "오후 19:00"</f>
        <v>2021-05-13(목) 오후 19:00</v>
      </c>
      <c r="H15" s="352"/>
      <c r="I15" s="353"/>
      <c r="J15" s="351" t="str">
        <f>TEXT($G$1, "[$-ko-KR]yyyy-mm-dd(ddd) ") &amp; "오후 21:00"</f>
        <v>2021-05-13(목) 오후 21:00</v>
      </c>
      <c r="K15" s="352"/>
      <c r="L15" s="353"/>
      <c r="M15" s="351" t="str">
        <f>TEXT($G$1+1, "[$-ko-KR]yyyy-mm-dd(ddd) ") &amp; "오전 00:00"</f>
        <v>2021-05-14(금)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40"/>
      <c r="R19" s="340"/>
      <c r="S19" s="340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40"/>
      <c r="R20" s="340"/>
      <c r="S20" s="340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40"/>
      <c r="R21" s="340"/>
      <c r="S21" s="340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40"/>
      <c r="R22" s="340"/>
      <c r="S22" s="340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40"/>
      <c r="R23" s="340"/>
      <c r="S23" s="340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40"/>
      <c r="R24" s="340"/>
      <c r="S24" s="340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41"/>
      <c r="R26" s="342"/>
      <c r="S26" s="343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44"/>
      <c r="R27" s="345"/>
      <c r="S27" s="346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47"/>
      <c r="R28" s="348"/>
      <c r="S28" s="349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40"/>
      <c r="R29" s="340"/>
      <c r="S29" s="340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40"/>
      <c r="R32" s="340"/>
      <c r="S32" s="340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40"/>
      <c r="R33" s="340"/>
      <c r="S33" s="340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40"/>
      <c r="R34" s="340"/>
      <c r="S34" s="340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29"/>
      <c r="R35" s="330"/>
      <c r="S35" s="33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1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2021-05-13(목) 오전 00:00</v>
      </c>
      <c r="C42" s="401"/>
      <c r="D42" s="351" t="str">
        <f>TEXT($G$1, "[$-ko-KR]yyyy-mm-dd(ddd) ") &amp; "오후 14:00"</f>
        <v>2021-05-13(목) 오후 14:00</v>
      </c>
      <c r="E42" s="352"/>
      <c r="F42" s="353"/>
      <c r="G42" s="351" t="str">
        <f>TEXT($G$1, "[$-ko-KR]yyyy-mm-dd(ddd) ") &amp; "오후 19:00"</f>
        <v>2021-05-13(목) 오후 19:00</v>
      </c>
      <c r="H42" s="352"/>
      <c r="I42" s="353"/>
      <c r="J42" s="351" t="str">
        <f>TEXT($G$1, "[$-ko-KR]yyyy-mm-dd(ddd) ") &amp; "오후 21:00"</f>
        <v>2021-05-13(목) 오후 21:00</v>
      </c>
      <c r="K42" s="352"/>
      <c r="L42" s="353"/>
      <c r="M42" s="351" t="str">
        <f>TEXT($G$1+1, "[$-ko-KR]yyyy-mm-dd(ddd) ") &amp; "오전 00:00"</f>
        <v>2021-05-14(금)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40"/>
      <c r="R43" s="340"/>
      <c r="S43" s="340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50"/>
      <c r="R44" s="350"/>
      <c r="S44" s="35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50"/>
      <c r="R45" s="350"/>
      <c r="S45" s="35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40"/>
      <c r="R46" s="340"/>
      <c r="S46" s="340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40"/>
      <c r="R47" s="340"/>
      <c r="S47" s="340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40"/>
      <c r="R48" s="340"/>
      <c r="S48" s="340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40"/>
      <c r="R49" s="340"/>
      <c r="S49" s="340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40"/>
      <c r="R50" s="340"/>
      <c r="S50" s="340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40"/>
      <c r="R51" s="340"/>
      <c r="S51" s="340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41"/>
      <c r="R53" s="342"/>
      <c r="S53" s="343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44"/>
      <c r="R54" s="345"/>
      <c r="S54" s="346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47"/>
      <c r="R55" s="348"/>
      <c r="S55" s="349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40"/>
      <c r="R56" s="340"/>
      <c r="S56" s="340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50"/>
      <c r="R58" s="350"/>
      <c r="S58" s="35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40"/>
      <c r="R59" s="340"/>
      <c r="S59" s="340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40"/>
      <c r="R60" s="340"/>
      <c r="S60" s="340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40"/>
      <c r="R61" s="340"/>
      <c r="S61" s="340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1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2021-05-13(목) 오전 00:00</v>
      </c>
      <c r="C69" s="401"/>
      <c r="D69" s="351" t="str">
        <f>TEXT($G$1, "[$-ko-KR]yyyy-mm-dd(ddd) ") &amp; "오후 14:00"</f>
        <v>2021-05-13(목) 오후 14:00</v>
      </c>
      <c r="E69" s="352"/>
      <c r="F69" s="353"/>
      <c r="G69" s="351" t="str">
        <f>TEXT($G$1, "[$-ko-KR]yyyy-mm-dd(ddd) ") &amp; "오후 19:00"</f>
        <v>2021-05-13(목) 오후 19:00</v>
      </c>
      <c r="H69" s="352"/>
      <c r="I69" s="353"/>
      <c r="J69" s="351" t="str">
        <f>TEXT($G$1, "[$-ko-KR]yyyy-mm-dd(ddd) ") &amp; "오후 21:00"</f>
        <v>2021-05-13(목) 오후 21:00</v>
      </c>
      <c r="K69" s="352"/>
      <c r="L69" s="353"/>
      <c r="M69" s="351" t="str">
        <f>TEXT($G$1+1, "[$-ko-KR]yyyy-mm-dd(ddd) ") &amp; "오전 00:00"</f>
        <v>2021-05-14(금)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40"/>
      <c r="R70" s="340"/>
      <c r="S70" s="340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50"/>
      <c r="R71" s="350"/>
      <c r="S71" s="35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50"/>
      <c r="R72" s="350"/>
      <c r="S72" s="35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40"/>
      <c r="R73" s="340"/>
      <c r="S73" s="340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40"/>
      <c r="R74" s="340"/>
      <c r="S74" s="340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40"/>
      <c r="R75" s="340"/>
      <c r="S75" s="340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40"/>
      <c r="R76" s="340"/>
      <c r="S76" s="340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40"/>
      <c r="R77" s="340"/>
      <c r="S77" s="340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40"/>
      <c r="R78" s="340"/>
      <c r="S78" s="340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41"/>
      <c r="R80" s="342"/>
      <c r="S80" s="343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44"/>
      <c r="R81" s="345"/>
      <c r="S81" s="346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47"/>
      <c r="R82" s="348"/>
      <c r="S82" s="349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40"/>
      <c r="R83" s="340"/>
      <c r="S83" s="340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50"/>
      <c r="R84" s="350"/>
      <c r="S84" s="35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50"/>
      <c r="R85" s="350"/>
      <c r="S85" s="35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40"/>
      <c r="R86" s="340"/>
      <c r="S86" s="340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40"/>
      <c r="R87" s="340"/>
      <c r="S87" s="340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40"/>
      <c r="R88" s="340"/>
      <c r="S88" s="340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29"/>
      <c r="R89" s="330"/>
      <c r="S89" s="33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1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2021-05-13(목) 오전 00:00</v>
      </c>
      <c r="C96" s="401"/>
      <c r="D96" s="351" t="str">
        <f>TEXT($G$1, "[$-ko-KR]yyyy-mm-dd(ddd) ") &amp; "오후 14:00"</f>
        <v>2021-05-13(목) 오후 14:00</v>
      </c>
      <c r="E96" s="352"/>
      <c r="F96" s="353"/>
      <c r="G96" s="351" t="str">
        <f>TEXT($G$1, "[$-ko-KR]yyyy-mm-dd(ddd) ") &amp; "오후 19:00"</f>
        <v>2021-05-13(목) 오후 19:00</v>
      </c>
      <c r="H96" s="352"/>
      <c r="I96" s="353"/>
      <c r="J96" s="351" t="str">
        <f>TEXT($G$1, "[$-ko-KR]yyyy-mm-dd(ddd) ") &amp; "오후 21:00"</f>
        <v>2021-05-13(목) 오후 21:00</v>
      </c>
      <c r="K96" s="352"/>
      <c r="L96" s="353"/>
      <c r="M96" s="351" t="str">
        <f>TEXT($G$1+1, "[$-ko-KR]yyyy-mm-dd(ddd) ") &amp; "오전 00:00"</f>
        <v>2021-05-14(금)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40"/>
      <c r="R97" s="340"/>
      <c r="S97" s="340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50"/>
      <c r="R98" s="350"/>
      <c r="S98" s="35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50"/>
      <c r="R99" s="350"/>
      <c r="S99" s="35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40"/>
      <c r="R100" s="340"/>
      <c r="S100" s="340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40"/>
      <c r="R101" s="340"/>
      <c r="S101" s="340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40"/>
      <c r="R102" s="340"/>
      <c r="S102" s="340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40"/>
      <c r="R103" s="340"/>
      <c r="S103" s="340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40"/>
      <c r="R104" s="340"/>
      <c r="S104" s="340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40"/>
      <c r="R105" s="340"/>
      <c r="S105" s="340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41"/>
      <c r="R107" s="342"/>
      <c r="S107" s="343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44"/>
      <c r="R108" s="345"/>
      <c r="S108" s="346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47"/>
      <c r="R109" s="348"/>
      <c r="S109" s="349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40"/>
      <c r="R110" s="340"/>
      <c r="S110" s="340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50"/>
      <c r="R111" s="350"/>
      <c r="S111" s="35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50"/>
      <c r="R112" s="350"/>
      <c r="S112" s="35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40"/>
      <c r="R113" s="340"/>
      <c r="S113" s="340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40"/>
      <c r="R114" s="340"/>
      <c r="S114" s="340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40"/>
      <c r="R115" s="340"/>
      <c r="S115" s="340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29"/>
      <c r="R116" s="330"/>
      <c r="S116" s="33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1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2021-05-13(목) 오전 00:00</v>
      </c>
      <c r="C123" s="401"/>
      <c r="D123" s="351" t="str">
        <f>TEXT($G$1, "[$-ko-KR]yyyy-mm-dd(ddd) ") &amp; "오후 14:00"</f>
        <v>2021-05-13(목) 오후 14:00</v>
      </c>
      <c r="E123" s="352"/>
      <c r="F123" s="353"/>
      <c r="G123" s="351" t="str">
        <f>TEXT($G$1, "[$-ko-KR]yyyy-mm-dd(ddd) ") &amp; "오후 19:00"</f>
        <v>2021-05-13(목) 오후 19:00</v>
      </c>
      <c r="H123" s="352"/>
      <c r="I123" s="353"/>
      <c r="J123" s="351" t="str">
        <f>TEXT($G$1, "[$-ko-KR]yyyy-mm-dd(ddd) ") &amp; "오후 21:00"</f>
        <v>2021-05-13(목) 오후 21:00</v>
      </c>
      <c r="K123" s="352"/>
      <c r="L123" s="353"/>
      <c r="M123" s="351" t="str">
        <f>TEXT($G$1+1, "[$-ko-KR]yyyy-mm-dd(ddd) ") &amp; "오전 00:00"</f>
        <v>2021-05-14(금)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40"/>
      <c r="R124" s="340"/>
      <c r="S124" s="340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50"/>
      <c r="R125" s="350"/>
      <c r="S125" s="35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50"/>
      <c r="R126" s="350"/>
      <c r="S126" s="35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40"/>
      <c r="R127" s="340"/>
      <c r="S127" s="340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40"/>
      <c r="R128" s="340"/>
      <c r="S128" s="340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40"/>
      <c r="R129" s="340"/>
      <c r="S129" s="340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40"/>
      <c r="R130" s="340"/>
      <c r="S130" s="340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40"/>
      <c r="R131" s="340"/>
      <c r="S131" s="340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40"/>
      <c r="R132" s="340"/>
      <c r="S132" s="340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41"/>
      <c r="R134" s="342"/>
      <c r="S134" s="343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44"/>
      <c r="R135" s="345"/>
      <c r="S135" s="346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47"/>
      <c r="R136" s="348"/>
      <c r="S136" s="349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40"/>
      <c r="R137" s="340"/>
      <c r="S137" s="340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50"/>
      <c r="R138" s="350"/>
      <c r="S138" s="35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50"/>
      <c r="R139" s="350"/>
      <c r="S139" s="35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40"/>
      <c r="R140" s="340"/>
      <c r="S140" s="340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40"/>
      <c r="R141" s="340"/>
      <c r="S141" s="340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40"/>
      <c r="R142" s="340"/>
      <c r="S142" s="340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1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2021-05-13(목) 오전 00:00</v>
      </c>
      <c r="C150" s="401"/>
      <c r="D150" s="351" t="str">
        <f>TEXT($G$1, "[$-ko-KR]yyyy-mm-dd(ddd) ") &amp; "오후 14:00"</f>
        <v>2021-05-13(목) 오후 14:00</v>
      </c>
      <c r="E150" s="352"/>
      <c r="F150" s="353"/>
      <c r="G150" s="351" t="str">
        <f>TEXT($G$1, "[$-ko-KR]yyyy-mm-dd(ddd) ") &amp; "오후 19:00"</f>
        <v>2021-05-13(목) 오후 19:00</v>
      </c>
      <c r="H150" s="352"/>
      <c r="I150" s="353"/>
      <c r="J150" s="351" t="str">
        <f>TEXT($G$1, "[$-ko-KR]yyyy-mm-dd(ddd) ") &amp; "오후 21:00"</f>
        <v>2021-05-13(목) 오후 21:00</v>
      </c>
      <c r="K150" s="352"/>
      <c r="L150" s="353"/>
      <c r="M150" s="351" t="str">
        <f>TEXT($G$1+1, "[$-ko-KR]yyyy-mm-dd(ddd) ") &amp; "오전 00:00"</f>
        <v>2021-05-14(금)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40"/>
      <c r="R151" s="340"/>
      <c r="S151" s="340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50"/>
      <c r="R152" s="350"/>
      <c r="S152" s="35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50"/>
      <c r="R153" s="350"/>
      <c r="S153" s="35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40"/>
      <c r="R154" s="340"/>
      <c r="S154" s="340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40"/>
      <c r="R155" s="340"/>
      <c r="S155" s="340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40"/>
      <c r="R156" s="340"/>
      <c r="S156" s="340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40"/>
      <c r="R157" s="340"/>
      <c r="S157" s="340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40"/>
      <c r="R158" s="340"/>
      <c r="S158" s="340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40"/>
      <c r="R159" s="340"/>
      <c r="S159" s="340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41"/>
      <c r="R161" s="342"/>
      <c r="S161" s="343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44"/>
      <c r="R162" s="345"/>
      <c r="S162" s="346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47"/>
      <c r="R163" s="348"/>
      <c r="S163" s="349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40"/>
      <c r="R164" s="340"/>
      <c r="S164" s="340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50"/>
      <c r="R165" s="350"/>
      <c r="S165" s="35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50"/>
      <c r="R166" s="350"/>
      <c r="S166" s="35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40"/>
      <c r="R167" s="340"/>
      <c r="S167" s="340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40"/>
      <c r="R168" s="340"/>
      <c r="S168" s="340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40"/>
      <c r="R169" s="340"/>
      <c r="S169" s="340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29"/>
      <c r="R170" s="330"/>
      <c r="S170" s="33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1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2021-05-13(목) 오전 00:00</v>
      </c>
      <c r="C177" s="401"/>
      <c r="D177" s="351" t="str">
        <f>TEXT($G$1, "[$-ko-KR]yyyy-mm-dd(ddd) ") &amp; "오후 14:00"</f>
        <v>2021-05-13(목) 오후 14:00</v>
      </c>
      <c r="E177" s="352"/>
      <c r="F177" s="353"/>
      <c r="G177" s="351" t="str">
        <f>TEXT($G$1, "[$-ko-KR]yyyy-mm-dd(ddd) ") &amp; "오후 19:00"</f>
        <v>2021-05-13(목) 오후 19:00</v>
      </c>
      <c r="H177" s="352"/>
      <c r="I177" s="353"/>
      <c r="J177" s="351" t="str">
        <f>TEXT($G$1, "[$-ko-KR]yyyy-mm-dd(ddd) ") &amp; "오후 21:00"</f>
        <v>2021-05-13(목) 오후 21:00</v>
      </c>
      <c r="K177" s="352"/>
      <c r="L177" s="353"/>
      <c r="M177" s="351" t="str">
        <f>TEXT($G$1+1, "[$-ko-KR]yyyy-mm-dd(ddd) ") &amp; "오전 00:00"</f>
        <v>2021-05-14(금)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40"/>
      <c r="R178" s="340"/>
      <c r="S178" s="340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50"/>
      <c r="R179" s="350"/>
      <c r="S179" s="35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50"/>
      <c r="R180" s="350"/>
      <c r="S180" s="35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40"/>
      <c r="R181" s="340"/>
      <c r="S181" s="340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40"/>
      <c r="R182" s="340"/>
      <c r="S182" s="340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40"/>
      <c r="R183" s="340"/>
      <c r="S183" s="340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40"/>
      <c r="R184" s="340"/>
      <c r="S184" s="340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40"/>
      <c r="R185" s="340"/>
      <c r="S185" s="340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40"/>
      <c r="R186" s="340"/>
      <c r="S186" s="340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41"/>
      <c r="R188" s="342"/>
      <c r="S188" s="343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44"/>
      <c r="R189" s="345"/>
      <c r="S189" s="346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47"/>
      <c r="R190" s="348"/>
      <c r="S190" s="349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40"/>
      <c r="R191" s="340"/>
      <c r="S191" s="340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50"/>
      <c r="R192" s="350"/>
      <c r="S192" s="35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50"/>
      <c r="R193" s="350"/>
      <c r="S193" s="35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40"/>
      <c r="R194" s="340"/>
      <c r="S194" s="340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40"/>
      <c r="R195" s="340"/>
      <c r="S195" s="340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40"/>
      <c r="R196" s="340"/>
      <c r="S196" s="340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29"/>
      <c r="R197" s="330"/>
      <c r="S197" s="33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2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2021-05-14(금) 오전 00:00</v>
      </c>
      <c r="C15" s="396"/>
      <c r="D15" s="351" t="str">
        <f>TEXT($G$1, "[$-ko-KR]yyyy-mm-dd(ddd) ") &amp; "오후 14:00"</f>
        <v>2021-05-14(금) 오후 14:00</v>
      </c>
      <c r="E15" s="352"/>
      <c r="F15" s="353"/>
      <c r="G15" s="351" t="str">
        <f>TEXT($G$1, "[$-ko-KR]yyyy-mm-dd(ddd) ") &amp; "오후 19:00"</f>
        <v>2021-05-14(금) 오후 19:00</v>
      </c>
      <c r="H15" s="352"/>
      <c r="I15" s="353"/>
      <c r="J15" s="351" t="str">
        <f>TEXT($G$1, "[$-ko-KR]yyyy-mm-dd(ddd) ") &amp; "오후 21:00"</f>
        <v>2021-05-14(금) 오후 21:00</v>
      </c>
      <c r="K15" s="352"/>
      <c r="L15" s="353"/>
      <c r="M15" s="351" t="str">
        <f>TEXT($G$1+1, "[$-ko-KR]yyyy-mm-dd(ddd) ") &amp; "오전 00:00"</f>
        <v>2021-05-15(토)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40"/>
      <c r="R19" s="340"/>
      <c r="S19" s="340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40"/>
      <c r="R20" s="340"/>
      <c r="S20" s="340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40"/>
      <c r="R21" s="340"/>
      <c r="S21" s="340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40"/>
      <c r="R22" s="340"/>
      <c r="S22" s="340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40"/>
      <c r="R23" s="340"/>
      <c r="S23" s="340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40"/>
      <c r="R24" s="340"/>
      <c r="S24" s="340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41"/>
      <c r="R26" s="342"/>
      <c r="S26" s="343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44"/>
      <c r="R27" s="345"/>
      <c r="S27" s="346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47"/>
      <c r="R28" s="348"/>
      <c r="S28" s="349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40"/>
      <c r="R29" s="340"/>
      <c r="S29" s="340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40"/>
      <c r="R32" s="340"/>
      <c r="S32" s="340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40"/>
      <c r="R33" s="340"/>
      <c r="S33" s="340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40"/>
      <c r="R34" s="340"/>
      <c r="S34" s="340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29"/>
      <c r="R35" s="330"/>
      <c r="S35" s="33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25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2021-05-14(금) 오전 00:00</v>
      </c>
      <c r="C42" s="401"/>
      <c r="D42" s="351" t="str">
        <f>TEXT($G$1, "[$-ko-KR]yyyy-mm-dd(ddd) ") &amp; "오후 14:00"</f>
        <v>2021-05-14(금) 오후 14:00</v>
      </c>
      <c r="E42" s="352"/>
      <c r="F42" s="353"/>
      <c r="G42" s="351" t="str">
        <f>TEXT($G$1, "[$-ko-KR]yyyy-mm-dd(ddd) ") &amp; "오후 19:00"</f>
        <v>2021-05-14(금) 오후 19:00</v>
      </c>
      <c r="H42" s="352"/>
      <c r="I42" s="353"/>
      <c r="J42" s="351" t="str">
        <f>TEXT($G$1, "[$-ko-KR]yyyy-mm-dd(ddd) ") &amp; "오후 21:00"</f>
        <v>2021-05-14(금) 오후 21:00</v>
      </c>
      <c r="K42" s="352"/>
      <c r="L42" s="353"/>
      <c r="M42" s="351" t="str">
        <f>TEXT($G$1+1, "[$-ko-KR]yyyy-mm-dd(ddd) ") &amp; "오전 00:00"</f>
        <v>2021-05-15(토)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50"/>
      <c r="R44" s="350"/>
      <c r="S44" s="35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50"/>
      <c r="R45" s="350"/>
      <c r="S45" s="35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40"/>
      <c r="R46" s="340"/>
      <c r="S46" s="340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40"/>
      <c r="R47" s="340"/>
      <c r="S47" s="340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40"/>
      <c r="R48" s="340"/>
      <c r="S48" s="340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40"/>
      <c r="R49" s="340"/>
      <c r="S49" s="340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40"/>
      <c r="R50" s="340"/>
      <c r="S50" s="340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40"/>
      <c r="R51" s="340"/>
      <c r="S51" s="340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41"/>
      <c r="R53" s="342"/>
      <c r="S53" s="343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44"/>
      <c r="R54" s="345"/>
      <c r="S54" s="346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47"/>
      <c r="R55" s="348"/>
      <c r="S55" s="349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40"/>
      <c r="R56" s="340"/>
      <c r="S56" s="340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50"/>
      <c r="R57" s="350"/>
      <c r="S57" s="35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50"/>
      <c r="R58" s="350"/>
      <c r="S58" s="35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40"/>
      <c r="R59" s="340"/>
      <c r="S59" s="340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40"/>
      <c r="R60" s="340"/>
      <c r="S60" s="340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40"/>
      <c r="R61" s="340"/>
      <c r="S61" s="340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29"/>
      <c r="R62" s="330"/>
      <c r="S62" s="33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2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2021-05-14(금) 오전 00:00</v>
      </c>
      <c r="C69" s="401"/>
      <c r="D69" s="351" t="str">
        <f>TEXT($G$1, "[$-ko-KR]yyyy-mm-dd(ddd) ") &amp; "오후 14:00"</f>
        <v>2021-05-14(금) 오후 14:00</v>
      </c>
      <c r="E69" s="352"/>
      <c r="F69" s="353"/>
      <c r="G69" s="351" t="str">
        <f>TEXT($G$1, "[$-ko-KR]yyyy-mm-dd(ddd) ") &amp; "오후 19:00"</f>
        <v>2021-05-14(금) 오후 19:00</v>
      </c>
      <c r="H69" s="352"/>
      <c r="I69" s="353"/>
      <c r="J69" s="351" t="str">
        <f>TEXT($G$1, "[$-ko-KR]yyyy-mm-dd(ddd) ") &amp; "오후 21:00"</f>
        <v>2021-05-14(금) 오후 21:00</v>
      </c>
      <c r="K69" s="352"/>
      <c r="L69" s="353"/>
      <c r="M69" s="351" t="str">
        <f>TEXT($G$1+1, "[$-ko-KR]yyyy-mm-dd(ddd) ") &amp; "오전 00:00"</f>
        <v>2021-05-15(토)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40"/>
      <c r="R70" s="340"/>
      <c r="S70" s="340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50"/>
      <c r="R71" s="350"/>
      <c r="S71" s="35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50"/>
      <c r="R72" s="350"/>
      <c r="S72" s="35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40"/>
      <c r="R73" s="340"/>
      <c r="S73" s="340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40"/>
      <c r="R74" s="340"/>
      <c r="S74" s="340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40"/>
      <c r="R75" s="340"/>
      <c r="S75" s="340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40"/>
      <c r="R76" s="340"/>
      <c r="S76" s="340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40"/>
      <c r="R77" s="340"/>
      <c r="S77" s="340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40"/>
      <c r="R78" s="340"/>
      <c r="S78" s="340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41"/>
      <c r="R80" s="342"/>
      <c r="S80" s="343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44"/>
      <c r="R81" s="345"/>
      <c r="S81" s="346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47"/>
      <c r="R82" s="348"/>
      <c r="S82" s="349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40"/>
      <c r="R83" s="340"/>
      <c r="S83" s="340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50"/>
      <c r="R84" s="350"/>
      <c r="S84" s="35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50"/>
      <c r="R85" s="350"/>
      <c r="S85" s="35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40"/>
      <c r="R86" s="340"/>
      <c r="S86" s="340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40"/>
      <c r="R87" s="340"/>
      <c r="S87" s="340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40"/>
      <c r="R88" s="340"/>
      <c r="S88" s="340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29"/>
      <c r="R89" s="330"/>
      <c r="S89" s="33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2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2021-05-14(금) 오전 00:00</v>
      </c>
      <c r="C96" s="401"/>
      <c r="D96" s="351" t="str">
        <f>TEXT($G$1, "[$-ko-KR]yyyy-mm-dd(ddd) ") &amp; "오후 14:00"</f>
        <v>2021-05-14(금) 오후 14:00</v>
      </c>
      <c r="E96" s="352"/>
      <c r="F96" s="353"/>
      <c r="G96" s="351" t="str">
        <f>TEXT($G$1, "[$-ko-KR]yyyy-mm-dd(ddd) ") &amp; "오후 19:00"</f>
        <v>2021-05-14(금) 오후 19:00</v>
      </c>
      <c r="H96" s="352"/>
      <c r="I96" s="353"/>
      <c r="J96" s="351" t="str">
        <f>TEXT($G$1, "[$-ko-KR]yyyy-mm-dd(ddd) ") &amp; "오후 21:00"</f>
        <v>2021-05-14(금) 오후 21:00</v>
      </c>
      <c r="K96" s="352"/>
      <c r="L96" s="353"/>
      <c r="M96" s="351" t="str">
        <f>TEXT($G$1+1, "[$-ko-KR]yyyy-mm-dd(ddd) ") &amp; "오전 00:00"</f>
        <v>2021-05-15(토)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50"/>
      <c r="R98" s="350"/>
      <c r="S98" s="35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50"/>
      <c r="R99" s="350"/>
      <c r="S99" s="35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40"/>
      <c r="R100" s="340"/>
      <c r="S100" s="340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40"/>
      <c r="R101" s="340"/>
      <c r="S101" s="340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40"/>
      <c r="R102" s="340"/>
      <c r="S102" s="340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40"/>
      <c r="R103" s="340"/>
      <c r="S103" s="340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40"/>
      <c r="R104" s="340"/>
      <c r="S104" s="340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40"/>
      <c r="R105" s="340"/>
      <c r="S105" s="340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41"/>
      <c r="R107" s="342"/>
      <c r="S107" s="343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44"/>
      <c r="R108" s="345"/>
      <c r="S108" s="346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47"/>
      <c r="R109" s="348"/>
      <c r="S109" s="349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40"/>
      <c r="R110" s="340"/>
      <c r="S110" s="340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50"/>
      <c r="R111" s="350"/>
      <c r="S111" s="35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50"/>
      <c r="R112" s="350"/>
      <c r="S112" s="35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40"/>
      <c r="R113" s="340"/>
      <c r="S113" s="340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40"/>
      <c r="R114" s="340"/>
      <c r="S114" s="340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40"/>
      <c r="R115" s="340"/>
      <c r="S115" s="340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29"/>
      <c r="R116" s="330"/>
      <c r="S116" s="33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25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2021-05-14(금) 오전 00:00</v>
      </c>
      <c r="C123" s="401"/>
      <c r="D123" s="351" t="str">
        <f>TEXT($G$1, "[$-ko-KR]yyyy-mm-dd(ddd) ") &amp; "오후 14:00"</f>
        <v>2021-05-14(금) 오후 14:00</v>
      </c>
      <c r="E123" s="352"/>
      <c r="F123" s="353"/>
      <c r="G123" s="351" t="str">
        <f>TEXT($G$1, "[$-ko-KR]yyyy-mm-dd(ddd) ") &amp; "오후 19:00"</f>
        <v>2021-05-14(금) 오후 19:00</v>
      </c>
      <c r="H123" s="352"/>
      <c r="I123" s="353"/>
      <c r="J123" s="351" t="str">
        <f>TEXT($G$1, "[$-ko-KR]yyyy-mm-dd(ddd) ") &amp; "오후 21:00"</f>
        <v>2021-05-14(금) 오후 21:00</v>
      </c>
      <c r="K123" s="352"/>
      <c r="L123" s="353"/>
      <c r="M123" s="351" t="str">
        <f>TEXT($G$1+1, "[$-ko-KR]yyyy-mm-dd(ddd) ") &amp; "오전 00:00"</f>
        <v>2021-05-15(토)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50"/>
      <c r="R125" s="350"/>
      <c r="S125" s="35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50"/>
      <c r="R126" s="350"/>
      <c r="S126" s="35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40"/>
      <c r="R127" s="340"/>
      <c r="S127" s="340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40"/>
      <c r="R128" s="340"/>
      <c r="S128" s="340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40"/>
      <c r="R129" s="340"/>
      <c r="S129" s="340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40"/>
      <c r="R130" s="340"/>
      <c r="S130" s="340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40"/>
      <c r="R131" s="340"/>
      <c r="S131" s="340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40"/>
      <c r="R132" s="340"/>
      <c r="S132" s="340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41"/>
      <c r="R134" s="342"/>
      <c r="S134" s="343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44"/>
      <c r="R135" s="345"/>
      <c r="S135" s="346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47"/>
      <c r="R136" s="348"/>
      <c r="S136" s="349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40"/>
      <c r="R137" s="340"/>
      <c r="S137" s="340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50"/>
      <c r="R138" s="350"/>
      <c r="S138" s="35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50"/>
      <c r="R139" s="350"/>
      <c r="S139" s="35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40"/>
      <c r="R140" s="340"/>
      <c r="S140" s="340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40"/>
      <c r="R141" s="340"/>
      <c r="S141" s="340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40"/>
      <c r="R142" s="340"/>
      <c r="S142" s="340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29"/>
      <c r="R143" s="330"/>
      <c r="S143" s="331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2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2021-05-14(금) 오전 00:00</v>
      </c>
      <c r="C150" s="401"/>
      <c r="D150" s="351" t="str">
        <f>TEXT($G$1, "[$-ko-KR]yyyy-mm-dd(ddd) ") &amp; "오후 14:00"</f>
        <v>2021-05-14(금) 오후 14:00</v>
      </c>
      <c r="E150" s="352"/>
      <c r="F150" s="353"/>
      <c r="G150" s="351" t="str">
        <f>TEXT($G$1, "[$-ko-KR]yyyy-mm-dd(ddd) ") &amp; "오후 19:00"</f>
        <v>2021-05-14(금) 오후 19:00</v>
      </c>
      <c r="H150" s="352"/>
      <c r="I150" s="353"/>
      <c r="J150" s="351" t="str">
        <f>TEXT($G$1, "[$-ko-KR]yyyy-mm-dd(ddd) ") &amp; "오후 21:00"</f>
        <v>2021-05-14(금) 오후 21:00</v>
      </c>
      <c r="K150" s="352"/>
      <c r="L150" s="353"/>
      <c r="M150" s="351" t="str">
        <f>TEXT($G$1+1, "[$-ko-KR]yyyy-mm-dd(ddd) ") &amp; "오전 00:00"</f>
        <v>2021-05-15(토)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40"/>
      <c r="R151" s="340"/>
      <c r="S151" s="340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50"/>
      <c r="R152" s="350"/>
      <c r="S152" s="35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50"/>
      <c r="R153" s="350"/>
      <c r="S153" s="35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40"/>
      <c r="R154" s="340"/>
      <c r="S154" s="340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40"/>
      <c r="R155" s="340"/>
      <c r="S155" s="340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40"/>
      <c r="R156" s="340"/>
      <c r="S156" s="340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40"/>
      <c r="R157" s="340"/>
      <c r="S157" s="340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40"/>
      <c r="R158" s="340"/>
      <c r="S158" s="340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40"/>
      <c r="R159" s="340"/>
      <c r="S159" s="340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41"/>
      <c r="R161" s="342"/>
      <c r="S161" s="343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44"/>
      <c r="R162" s="345"/>
      <c r="S162" s="346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47"/>
      <c r="R163" s="348"/>
      <c r="S163" s="349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40"/>
      <c r="R164" s="340"/>
      <c r="S164" s="340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50"/>
      <c r="R165" s="350"/>
      <c r="S165" s="35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50"/>
      <c r="R166" s="350"/>
      <c r="S166" s="35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40"/>
      <c r="R167" s="340"/>
      <c r="S167" s="340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40"/>
      <c r="R168" s="340"/>
      <c r="S168" s="340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40"/>
      <c r="R169" s="340"/>
      <c r="S169" s="340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29"/>
      <c r="R170" s="330"/>
      <c r="S170" s="33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2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2021-05-14(금) 오전 00:00</v>
      </c>
      <c r="C177" s="401"/>
      <c r="D177" s="351" t="str">
        <f>TEXT($G$1, "[$-ko-KR]yyyy-mm-dd(ddd) ") &amp; "오후 14:00"</f>
        <v>2021-05-14(금) 오후 14:00</v>
      </c>
      <c r="E177" s="352"/>
      <c r="F177" s="353"/>
      <c r="G177" s="351" t="str">
        <f>TEXT($G$1, "[$-ko-KR]yyyy-mm-dd(ddd) ") &amp; "오후 19:00"</f>
        <v>2021-05-14(금) 오후 19:00</v>
      </c>
      <c r="H177" s="352"/>
      <c r="I177" s="353"/>
      <c r="J177" s="351" t="str">
        <f>TEXT($G$1, "[$-ko-KR]yyyy-mm-dd(ddd) ") &amp; "오후 21:00"</f>
        <v>2021-05-14(금) 오후 21:00</v>
      </c>
      <c r="K177" s="352"/>
      <c r="L177" s="353"/>
      <c r="M177" s="351" t="str">
        <f>TEXT($G$1+1, "[$-ko-KR]yyyy-mm-dd(ddd) ") &amp; "오전 00:00"</f>
        <v>2021-05-15(토)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40"/>
      <c r="R178" s="340"/>
      <c r="S178" s="340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50"/>
      <c r="R179" s="350"/>
      <c r="S179" s="35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50"/>
      <c r="R180" s="350"/>
      <c r="S180" s="35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40"/>
      <c r="R181" s="340"/>
      <c r="S181" s="340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40"/>
      <c r="R182" s="340"/>
      <c r="S182" s="340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40"/>
      <c r="R183" s="340"/>
      <c r="S183" s="340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40"/>
      <c r="R184" s="340"/>
      <c r="S184" s="340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40"/>
      <c r="R185" s="340"/>
      <c r="S185" s="340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40"/>
      <c r="R186" s="340"/>
      <c r="S186" s="340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41"/>
      <c r="R188" s="342"/>
      <c r="S188" s="343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44"/>
      <c r="R189" s="345"/>
      <c r="S189" s="346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47"/>
      <c r="R190" s="348"/>
      <c r="S190" s="349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40"/>
      <c r="R191" s="340"/>
      <c r="S191" s="340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50"/>
      <c r="R192" s="350"/>
      <c r="S192" s="35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50"/>
      <c r="R193" s="350"/>
      <c r="S193" s="35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40"/>
      <c r="R194" s="340"/>
      <c r="S194" s="340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40"/>
      <c r="R195" s="340"/>
      <c r="S195" s="340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40"/>
      <c r="R196" s="340"/>
      <c r="S196" s="340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29"/>
      <c r="R197" s="330"/>
      <c r="S197" s="33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3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2021-05-15(토) 오전 00:00</v>
      </c>
      <c r="C15" s="396"/>
      <c r="D15" s="351" t="str">
        <f>TEXT($G$1, "[$-ko-KR]yyyy-mm-dd(ddd) ") &amp; "오후 14:00"</f>
        <v>2021-05-15(토) 오후 14:00</v>
      </c>
      <c r="E15" s="352"/>
      <c r="F15" s="353"/>
      <c r="G15" s="351" t="str">
        <f>TEXT($G$1, "[$-ko-KR]yyyy-mm-dd(ddd) ") &amp; "오후 19:00"</f>
        <v>2021-05-15(토) 오후 19:00</v>
      </c>
      <c r="H15" s="352"/>
      <c r="I15" s="353"/>
      <c r="J15" s="351" t="str">
        <f>TEXT($G$1, "[$-ko-KR]yyyy-mm-dd(ddd) ") &amp; "오후 21:00"</f>
        <v>2021-05-15(토) 오후 21:00</v>
      </c>
      <c r="K15" s="352"/>
      <c r="L15" s="353"/>
      <c r="M15" s="351" t="str">
        <f>TEXT($G$1+1, "[$-ko-KR]yyyy-mm-dd(ddd) ") &amp; "오전 00:00"</f>
        <v>2021-05-16(일)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40"/>
      <c r="R19" s="340"/>
      <c r="S19" s="340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40"/>
      <c r="R20" s="340"/>
      <c r="S20" s="340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40"/>
      <c r="R21" s="340"/>
      <c r="S21" s="340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40"/>
      <c r="R22" s="340"/>
      <c r="S22" s="340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40"/>
      <c r="R23" s="340"/>
      <c r="S23" s="340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40"/>
      <c r="R24" s="340"/>
      <c r="S24" s="340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41"/>
      <c r="R26" s="342"/>
      <c r="S26" s="343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44"/>
      <c r="R27" s="345"/>
      <c r="S27" s="346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47"/>
      <c r="R28" s="348"/>
      <c r="S28" s="349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40"/>
      <c r="R29" s="340"/>
      <c r="S29" s="340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50"/>
      <c r="R30" s="350"/>
      <c r="S30" s="35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50"/>
      <c r="R31" s="350"/>
      <c r="S31" s="35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40"/>
      <c r="R32" s="340"/>
      <c r="S32" s="340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40"/>
      <c r="R33" s="340"/>
      <c r="S33" s="340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40"/>
      <c r="R34" s="340"/>
      <c r="S34" s="340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29"/>
      <c r="R35" s="330"/>
      <c r="S35" s="331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33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2021-05-15(토) 오전 00:00</v>
      </c>
      <c r="C42" s="401"/>
      <c r="D42" s="351" t="str">
        <f>TEXT($G$1, "[$-ko-KR]yyyy-mm-dd(ddd) ") &amp; "오후 14:00"</f>
        <v>2021-05-15(토) 오후 14:00</v>
      </c>
      <c r="E42" s="352"/>
      <c r="F42" s="353"/>
      <c r="G42" s="351" t="str">
        <f>TEXT($G$1, "[$-ko-KR]yyyy-mm-dd(ddd) ") &amp; "오후 19:00"</f>
        <v>2021-05-15(토) 오후 19:00</v>
      </c>
      <c r="H42" s="352"/>
      <c r="I42" s="353"/>
      <c r="J42" s="351" t="str">
        <f>TEXT($G$1, "[$-ko-KR]yyyy-mm-dd(ddd) ") &amp; "오후 21:00"</f>
        <v>2021-05-15(토) 오후 21:00</v>
      </c>
      <c r="K42" s="352"/>
      <c r="L42" s="353"/>
      <c r="M42" s="351" t="str">
        <f>TEXT($G$1+1, "[$-ko-KR]yyyy-mm-dd(ddd) ") &amp; "오전 00:00"</f>
        <v>2021-05-16(일)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40"/>
      <c r="R43" s="340"/>
      <c r="S43" s="340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50"/>
      <c r="R44" s="350"/>
      <c r="S44" s="35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50"/>
      <c r="R45" s="350"/>
      <c r="S45" s="35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40"/>
      <c r="R46" s="340"/>
      <c r="S46" s="340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40"/>
      <c r="R47" s="340"/>
      <c r="S47" s="340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40"/>
      <c r="R48" s="340"/>
      <c r="S48" s="340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40"/>
      <c r="R49" s="340"/>
      <c r="S49" s="340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40"/>
      <c r="R50" s="340"/>
      <c r="S50" s="340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40"/>
      <c r="R51" s="340"/>
      <c r="S51" s="340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41"/>
      <c r="R53" s="342"/>
      <c r="S53" s="343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44"/>
      <c r="R54" s="345"/>
      <c r="S54" s="346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47"/>
      <c r="R55" s="348"/>
      <c r="S55" s="349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40"/>
      <c r="R56" s="340"/>
      <c r="S56" s="340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50"/>
      <c r="R57" s="350"/>
      <c r="S57" s="35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50"/>
      <c r="R58" s="350"/>
      <c r="S58" s="35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40"/>
      <c r="R59" s="340"/>
      <c r="S59" s="340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40"/>
      <c r="R60" s="340"/>
      <c r="S60" s="340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40"/>
      <c r="R61" s="340"/>
      <c r="S61" s="340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29"/>
      <c r="R62" s="330"/>
      <c r="S62" s="331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3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2021-05-15(토) 오전 00:00</v>
      </c>
      <c r="C69" s="401"/>
      <c r="D69" s="351" t="str">
        <f>TEXT($G$1, "[$-ko-KR]yyyy-mm-dd(ddd) ") &amp; "오후 14:00"</f>
        <v>2021-05-15(토) 오후 14:00</v>
      </c>
      <c r="E69" s="352"/>
      <c r="F69" s="353"/>
      <c r="G69" s="351" t="str">
        <f>TEXT($G$1, "[$-ko-KR]yyyy-mm-dd(ddd) ") &amp; "오후 19:00"</f>
        <v>2021-05-15(토) 오후 19:00</v>
      </c>
      <c r="H69" s="352"/>
      <c r="I69" s="353"/>
      <c r="J69" s="351" t="str">
        <f>TEXT($G$1, "[$-ko-KR]yyyy-mm-dd(ddd) ") &amp; "오후 21:00"</f>
        <v>2021-05-15(토) 오후 21:00</v>
      </c>
      <c r="K69" s="352"/>
      <c r="L69" s="353"/>
      <c r="M69" s="351" t="str">
        <f>TEXT($G$1+1, "[$-ko-KR]yyyy-mm-dd(ddd) ") &amp; "오전 00:00"</f>
        <v>2021-05-16(일)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50"/>
      <c r="R71" s="350"/>
      <c r="S71" s="35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50"/>
      <c r="R72" s="350"/>
      <c r="S72" s="35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40"/>
      <c r="R73" s="340"/>
      <c r="S73" s="340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40"/>
      <c r="R74" s="340"/>
      <c r="S74" s="340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40"/>
      <c r="R75" s="340"/>
      <c r="S75" s="340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40"/>
      <c r="R76" s="340"/>
      <c r="S76" s="340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40"/>
      <c r="R77" s="340"/>
      <c r="S77" s="340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40"/>
      <c r="R78" s="340"/>
      <c r="S78" s="340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41"/>
      <c r="R80" s="342"/>
      <c r="S80" s="343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44"/>
      <c r="R81" s="345"/>
      <c r="S81" s="346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47"/>
      <c r="R82" s="348"/>
      <c r="S82" s="349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40"/>
      <c r="R83" s="340"/>
      <c r="S83" s="340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50"/>
      <c r="R84" s="350"/>
      <c r="S84" s="35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40"/>
      <c r="R86" s="340"/>
      <c r="S86" s="340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40"/>
      <c r="R87" s="340"/>
      <c r="S87" s="340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40"/>
      <c r="R88" s="340"/>
      <c r="S88" s="340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29"/>
      <c r="R89" s="330"/>
      <c r="S89" s="331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3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2021-05-15(토) 오전 00:00</v>
      </c>
      <c r="C96" s="401"/>
      <c r="D96" s="351" t="str">
        <f>TEXT($G$1, "[$-ko-KR]yyyy-mm-dd(ddd) ") &amp; "오후 14:00"</f>
        <v>2021-05-15(토) 오후 14:00</v>
      </c>
      <c r="E96" s="352"/>
      <c r="F96" s="353"/>
      <c r="G96" s="351" t="str">
        <f>TEXT($G$1, "[$-ko-KR]yyyy-mm-dd(ddd) ") &amp; "오후 19:00"</f>
        <v>2021-05-15(토) 오후 19:00</v>
      </c>
      <c r="H96" s="352"/>
      <c r="I96" s="353"/>
      <c r="J96" s="351" t="str">
        <f>TEXT($G$1, "[$-ko-KR]yyyy-mm-dd(ddd) ") &amp; "오후 21:00"</f>
        <v>2021-05-15(토) 오후 21:00</v>
      </c>
      <c r="K96" s="352"/>
      <c r="L96" s="353"/>
      <c r="M96" s="351" t="str">
        <f>TEXT($G$1+1, "[$-ko-KR]yyyy-mm-dd(ddd) ") &amp; "오전 00:00"</f>
        <v>2021-05-16(일)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40"/>
      <c r="R97" s="340"/>
      <c r="S97" s="340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50"/>
      <c r="R98" s="350"/>
      <c r="S98" s="35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50"/>
      <c r="R99" s="350"/>
      <c r="S99" s="35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40"/>
      <c r="R100" s="340"/>
      <c r="S100" s="340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40"/>
      <c r="R101" s="340"/>
      <c r="S101" s="340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40"/>
      <c r="R102" s="340"/>
      <c r="S102" s="340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40"/>
      <c r="R103" s="340"/>
      <c r="S103" s="340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40"/>
      <c r="R104" s="340"/>
      <c r="S104" s="340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40"/>
      <c r="R105" s="340"/>
      <c r="S105" s="340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41"/>
      <c r="R107" s="342"/>
      <c r="S107" s="343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44"/>
      <c r="R108" s="345"/>
      <c r="S108" s="346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47"/>
      <c r="R109" s="348"/>
      <c r="S109" s="349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40"/>
      <c r="R110" s="340"/>
      <c r="S110" s="340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50"/>
      <c r="R111" s="350"/>
      <c r="S111" s="35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50"/>
      <c r="R112" s="350"/>
      <c r="S112" s="35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40"/>
      <c r="R113" s="340"/>
      <c r="S113" s="340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40"/>
      <c r="R114" s="340"/>
      <c r="S114" s="340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40"/>
      <c r="R115" s="340"/>
      <c r="S115" s="340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29"/>
      <c r="R116" s="330"/>
      <c r="S116" s="33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3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2021-05-15(토) 오전 00:00</v>
      </c>
      <c r="C123" s="401"/>
      <c r="D123" s="351" t="str">
        <f>TEXT($G$1, "[$-ko-KR]yyyy-mm-dd(ddd) ") &amp; "오후 14:00"</f>
        <v>2021-05-15(토) 오후 14:00</v>
      </c>
      <c r="E123" s="352"/>
      <c r="F123" s="353"/>
      <c r="G123" s="351" t="str">
        <f>TEXT($G$1, "[$-ko-KR]yyyy-mm-dd(ddd) ") &amp; "오후 19:00"</f>
        <v>2021-05-15(토) 오후 19:00</v>
      </c>
      <c r="H123" s="352"/>
      <c r="I123" s="353"/>
      <c r="J123" s="351" t="str">
        <f>TEXT($G$1, "[$-ko-KR]yyyy-mm-dd(ddd) ") &amp; "오후 21:00"</f>
        <v>2021-05-15(토) 오후 21:00</v>
      </c>
      <c r="K123" s="352"/>
      <c r="L123" s="353"/>
      <c r="M123" s="351" t="str">
        <f>TEXT($G$1+1, "[$-ko-KR]yyyy-mm-dd(ddd) ") &amp; "오전 00:00"</f>
        <v>2021-05-16(일)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40"/>
      <c r="R124" s="340"/>
      <c r="S124" s="340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50"/>
      <c r="R125" s="350"/>
      <c r="S125" s="35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50"/>
      <c r="R126" s="350"/>
      <c r="S126" s="35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40"/>
      <c r="R127" s="340"/>
      <c r="S127" s="340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40"/>
      <c r="R128" s="340"/>
      <c r="S128" s="340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40"/>
      <c r="R129" s="340"/>
      <c r="S129" s="340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40"/>
      <c r="R130" s="340"/>
      <c r="S130" s="340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40"/>
      <c r="R131" s="340"/>
      <c r="S131" s="340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40"/>
      <c r="R132" s="340"/>
      <c r="S132" s="340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41"/>
      <c r="R134" s="342"/>
      <c r="S134" s="343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44"/>
      <c r="R135" s="345"/>
      <c r="S135" s="346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47"/>
      <c r="R136" s="348"/>
      <c r="S136" s="349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40"/>
      <c r="R137" s="340"/>
      <c r="S137" s="340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50"/>
      <c r="R138" s="350"/>
      <c r="S138" s="35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50"/>
      <c r="R139" s="350"/>
      <c r="S139" s="35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40"/>
      <c r="R140" s="340"/>
      <c r="S140" s="340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40"/>
      <c r="R141" s="340"/>
      <c r="S141" s="340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40"/>
      <c r="R142" s="340"/>
      <c r="S142" s="340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29"/>
      <c r="R143" s="330"/>
      <c r="S143" s="331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3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2021-05-15(토) 오전 00:00</v>
      </c>
      <c r="C150" s="401"/>
      <c r="D150" s="351" t="str">
        <f>TEXT($G$1, "[$-ko-KR]yyyy-mm-dd(ddd) ") &amp; "오후 14:00"</f>
        <v>2021-05-15(토) 오후 14:00</v>
      </c>
      <c r="E150" s="352"/>
      <c r="F150" s="353"/>
      <c r="G150" s="351" t="str">
        <f>TEXT($G$1, "[$-ko-KR]yyyy-mm-dd(ddd) ") &amp; "오후 19:00"</f>
        <v>2021-05-15(토) 오후 19:00</v>
      </c>
      <c r="H150" s="352"/>
      <c r="I150" s="353"/>
      <c r="J150" s="351" t="str">
        <f>TEXT($G$1, "[$-ko-KR]yyyy-mm-dd(ddd) ") &amp; "오후 21:00"</f>
        <v>2021-05-15(토) 오후 21:00</v>
      </c>
      <c r="K150" s="352"/>
      <c r="L150" s="353"/>
      <c r="M150" s="351" t="str">
        <f>TEXT($G$1+1, "[$-ko-KR]yyyy-mm-dd(ddd) ") &amp; "오전 00:00"</f>
        <v>2021-05-16(일)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40"/>
      <c r="R151" s="340"/>
      <c r="S151" s="340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50"/>
      <c r="R152" s="350"/>
      <c r="S152" s="35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50"/>
      <c r="R153" s="350"/>
      <c r="S153" s="35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40"/>
      <c r="R154" s="340"/>
      <c r="S154" s="340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40"/>
      <c r="R155" s="340"/>
      <c r="S155" s="340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40"/>
      <c r="R156" s="340"/>
      <c r="S156" s="340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40"/>
      <c r="R157" s="340"/>
      <c r="S157" s="340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40"/>
      <c r="R158" s="340"/>
      <c r="S158" s="340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40"/>
      <c r="R159" s="340"/>
      <c r="S159" s="340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41"/>
      <c r="R161" s="342"/>
      <c r="S161" s="343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44"/>
      <c r="R162" s="345"/>
      <c r="S162" s="346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47"/>
      <c r="R163" s="348"/>
      <c r="S163" s="349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40"/>
      <c r="R164" s="340"/>
      <c r="S164" s="340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50"/>
      <c r="R165" s="350"/>
      <c r="S165" s="35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50"/>
      <c r="R166" s="350"/>
      <c r="S166" s="35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40"/>
      <c r="R167" s="340"/>
      <c r="S167" s="340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40"/>
      <c r="R168" s="340"/>
      <c r="S168" s="340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40"/>
      <c r="R169" s="340"/>
      <c r="S169" s="340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29"/>
      <c r="R170" s="330"/>
      <c r="S170" s="33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3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2021-05-15(토) 오전 00:00</v>
      </c>
      <c r="C177" s="401"/>
      <c r="D177" s="351" t="str">
        <f>TEXT($G$1, "[$-ko-KR]yyyy-mm-dd(ddd) ") &amp; "오후 14:00"</f>
        <v>2021-05-15(토) 오후 14:00</v>
      </c>
      <c r="E177" s="352"/>
      <c r="F177" s="353"/>
      <c r="G177" s="351" t="str">
        <f>TEXT($G$1, "[$-ko-KR]yyyy-mm-dd(ddd) ") &amp; "오후 19:00"</f>
        <v>2021-05-15(토) 오후 19:00</v>
      </c>
      <c r="H177" s="352"/>
      <c r="I177" s="353"/>
      <c r="J177" s="351" t="str">
        <f>TEXT($G$1, "[$-ko-KR]yyyy-mm-dd(ddd) ") &amp; "오후 21:00"</f>
        <v>2021-05-15(토) 오후 21:00</v>
      </c>
      <c r="K177" s="352"/>
      <c r="L177" s="353"/>
      <c r="M177" s="351" t="str">
        <f>TEXT($G$1+1, "[$-ko-KR]yyyy-mm-dd(ddd) ") &amp; "오전 00:00"</f>
        <v>2021-05-16(일)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40"/>
      <c r="R178" s="340"/>
      <c r="S178" s="340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50"/>
      <c r="R179" s="350"/>
      <c r="S179" s="35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50"/>
      <c r="R180" s="350"/>
      <c r="S180" s="35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40"/>
      <c r="R181" s="340"/>
      <c r="S181" s="340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40"/>
      <c r="R182" s="340"/>
      <c r="S182" s="340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40"/>
      <c r="R183" s="340"/>
      <c r="S183" s="340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40"/>
      <c r="R184" s="340"/>
      <c r="S184" s="340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40"/>
      <c r="R185" s="340"/>
      <c r="S185" s="340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40"/>
      <c r="R186" s="340"/>
      <c r="S186" s="340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41"/>
      <c r="R188" s="342"/>
      <c r="S188" s="343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44"/>
      <c r="R189" s="345"/>
      <c r="S189" s="346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47"/>
      <c r="R190" s="348"/>
      <c r="S190" s="349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40"/>
      <c r="R191" s="340"/>
      <c r="S191" s="340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50"/>
      <c r="R192" s="350"/>
      <c r="S192" s="35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50"/>
      <c r="R193" s="350"/>
      <c r="S193" s="35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40"/>
      <c r="R194" s="340"/>
      <c r="S194" s="340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40"/>
      <c r="R195" s="340"/>
      <c r="S195" s="340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40"/>
      <c r="R196" s="340"/>
      <c r="S196" s="340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29"/>
      <c r="R197" s="330"/>
      <c r="S197" s="33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4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2021-05-16(일) 오전 00:00</v>
      </c>
      <c r="C15" s="396"/>
      <c r="D15" s="351" t="str">
        <f>TEXT($G$1, "[$-ko-KR]yyyy-mm-dd(ddd) ") &amp; "오후 14:00"</f>
        <v>2021-05-16(일) 오후 14:00</v>
      </c>
      <c r="E15" s="352"/>
      <c r="F15" s="353"/>
      <c r="G15" s="351" t="str">
        <f>TEXT($G$1, "[$-ko-KR]yyyy-mm-dd(ddd) ") &amp; "오후 19:00"</f>
        <v>2021-05-16(일) 오후 19:00</v>
      </c>
      <c r="H15" s="352"/>
      <c r="I15" s="353"/>
      <c r="J15" s="351" t="str">
        <f>TEXT($G$1, "[$-ko-KR]yyyy-mm-dd(ddd) ") &amp; "오후 21:00"</f>
        <v>2021-05-16(일) 오후 21:00</v>
      </c>
      <c r="K15" s="352"/>
      <c r="L15" s="353"/>
      <c r="M15" s="351" t="str">
        <f>TEXT($G$1+1, "[$-ko-KR]yyyy-mm-dd(ddd) ") &amp; "오전 00:00"</f>
        <v>2021-05-17(월)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44"/>
      <c r="R27" s="345"/>
      <c r="S27" s="346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47"/>
      <c r="R28" s="348"/>
      <c r="S28" s="349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40"/>
      <c r="R29" s="340"/>
      <c r="S29" s="340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41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2021-05-16(일) 오전 00:00</v>
      </c>
      <c r="C42" s="401"/>
      <c r="D42" s="351" t="str">
        <f>TEXT($G$1, "[$-ko-KR]yyyy-mm-dd(ddd) ") &amp; "오후 14:00"</f>
        <v>2021-05-16(일) 오후 14:00</v>
      </c>
      <c r="E42" s="352"/>
      <c r="F42" s="353"/>
      <c r="G42" s="351" t="str">
        <f>TEXT($G$1, "[$-ko-KR]yyyy-mm-dd(ddd) ") &amp; "오후 19:00"</f>
        <v>2021-05-16(일) 오후 19:00</v>
      </c>
      <c r="H42" s="352"/>
      <c r="I42" s="353"/>
      <c r="J42" s="351" t="str">
        <f>TEXT($G$1, "[$-ko-KR]yyyy-mm-dd(ddd) ") &amp; "오후 21:00"</f>
        <v>2021-05-16(일) 오후 21:00</v>
      </c>
      <c r="K42" s="352"/>
      <c r="L42" s="353"/>
      <c r="M42" s="351" t="str">
        <f>TEXT($G$1+1, "[$-ko-KR]yyyy-mm-dd(ddd) ") &amp; "오전 00:00"</f>
        <v>2021-05-17(월)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50"/>
      <c r="R44" s="350"/>
      <c r="S44" s="35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50"/>
      <c r="R45" s="350"/>
      <c r="S45" s="35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40"/>
      <c r="R46" s="340"/>
      <c r="S46" s="340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40"/>
      <c r="R47" s="340"/>
      <c r="S47" s="340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40"/>
      <c r="R48" s="340"/>
      <c r="S48" s="340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40"/>
      <c r="R49" s="340"/>
      <c r="S49" s="340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40"/>
      <c r="R50" s="340"/>
      <c r="S50" s="340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40"/>
      <c r="R51" s="340"/>
      <c r="S51" s="340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41"/>
      <c r="R53" s="342"/>
      <c r="S53" s="343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44"/>
      <c r="R54" s="345"/>
      <c r="S54" s="346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47"/>
      <c r="R55" s="348"/>
      <c r="S55" s="349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40"/>
      <c r="R56" s="340"/>
      <c r="S56" s="340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50"/>
      <c r="R58" s="350"/>
      <c r="S58" s="35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40"/>
      <c r="R59" s="340"/>
      <c r="S59" s="340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40"/>
      <c r="R60" s="340"/>
      <c r="S60" s="340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40"/>
      <c r="R61" s="340"/>
      <c r="S61" s="340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29"/>
      <c r="R62" s="330"/>
      <c r="S62" s="331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4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2021-05-16(일) 오전 00:00</v>
      </c>
      <c r="C69" s="401"/>
      <c r="D69" s="351" t="str">
        <f>TEXT($G$1, "[$-ko-KR]yyyy-mm-dd(ddd) ") &amp; "오후 14:00"</f>
        <v>2021-05-16(일) 오후 14:00</v>
      </c>
      <c r="E69" s="352"/>
      <c r="F69" s="353"/>
      <c r="G69" s="351" t="str">
        <f>TEXT($G$1, "[$-ko-KR]yyyy-mm-dd(ddd) ") &amp; "오후 19:00"</f>
        <v>2021-05-16(일) 오후 19:00</v>
      </c>
      <c r="H69" s="352"/>
      <c r="I69" s="353"/>
      <c r="J69" s="351" t="str">
        <f>TEXT($G$1, "[$-ko-KR]yyyy-mm-dd(ddd) ") &amp; "오후 21:00"</f>
        <v>2021-05-16(일) 오후 21:00</v>
      </c>
      <c r="K69" s="352"/>
      <c r="L69" s="353"/>
      <c r="M69" s="351" t="str">
        <f>TEXT($G$1+1, "[$-ko-KR]yyyy-mm-dd(ddd) ") &amp; "오전 00:00"</f>
        <v>2021-05-17(월)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40"/>
      <c r="R70" s="340"/>
      <c r="S70" s="340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50"/>
      <c r="R71" s="350"/>
      <c r="S71" s="35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50"/>
      <c r="R72" s="350"/>
      <c r="S72" s="35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40"/>
      <c r="R73" s="340"/>
      <c r="S73" s="340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40"/>
      <c r="R74" s="340"/>
      <c r="S74" s="340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40"/>
      <c r="R75" s="340"/>
      <c r="S75" s="340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40"/>
      <c r="R76" s="340"/>
      <c r="S76" s="340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40"/>
      <c r="R77" s="340"/>
      <c r="S77" s="340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40"/>
      <c r="R78" s="340"/>
      <c r="S78" s="340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41"/>
      <c r="R80" s="342"/>
      <c r="S80" s="343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44"/>
      <c r="R81" s="345"/>
      <c r="S81" s="346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47"/>
      <c r="R82" s="348"/>
      <c r="S82" s="349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40"/>
      <c r="R83" s="340"/>
      <c r="S83" s="340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50"/>
      <c r="R84" s="350"/>
      <c r="S84" s="35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50"/>
      <c r="R85" s="350"/>
      <c r="S85" s="35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40"/>
      <c r="R86" s="340"/>
      <c r="S86" s="340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40"/>
      <c r="R87" s="340"/>
      <c r="S87" s="340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40"/>
      <c r="R88" s="340"/>
      <c r="S88" s="340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29"/>
      <c r="R89" s="330"/>
      <c r="S89" s="331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4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2021-05-16(일) 오전 00:00</v>
      </c>
      <c r="C96" s="401"/>
      <c r="D96" s="351" t="str">
        <f>TEXT($G$1, "[$-ko-KR]yyyy-mm-dd(ddd) ") &amp; "오후 14:00"</f>
        <v>2021-05-16(일) 오후 14:00</v>
      </c>
      <c r="E96" s="352"/>
      <c r="F96" s="353"/>
      <c r="G96" s="351" t="str">
        <f>TEXT($G$1, "[$-ko-KR]yyyy-mm-dd(ddd) ") &amp; "오후 19:00"</f>
        <v>2021-05-16(일) 오후 19:00</v>
      </c>
      <c r="H96" s="352"/>
      <c r="I96" s="353"/>
      <c r="J96" s="351" t="str">
        <f>TEXT($G$1, "[$-ko-KR]yyyy-mm-dd(ddd) ") &amp; "오후 21:00"</f>
        <v>2021-05-16(일) 오후 21:00</v>
      </c>
      <c r="K96" s="352"/>
      <c r="L96" s="353"/>
      <c r="M96" s="351" t="str">
        <f>TEXT($G$1+1, "[$-ko-KR]yyyy-mm-dd(ddd) ") &amp; "오전 00:00"</f>
        <v>2021-05-17(월)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50"/>
      <c r="R98" s="350"/>
      <c r="S98" s="35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50"/>
      <c r="R99" s="350"/>
      <c r="S99" s="35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40"/>
      <c r="R100" s="340"/>
      <c r="S100" s="340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40"/>
      <c r="R101" s="340"/>
      <c r="S101" s="340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40"/>
      <c r="R102" s="340"/>
      <c r="S102" s="340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40"/>
      <c r="R103" s="340"/>
      <c r="S103" s="340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40"/>
      <c r="R104" s="340"/>
      <c r="S104" s="340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40"/>
      <c r="R105" s="340"/>
      <c r="S105" s="340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41"/>
      <c r="R107" s="342"/>
      <c r="S107" s="343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44"/>
      <c r="R108" s="345"/>
      <c r="S108" s="346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47"/>
      <c r="R109" s="348"/>
      <c r="S109" s="349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40"/>
      <c r="R110" s="340"/>
      <c r="S110" s="340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50"/>
      <c r="R111" s="350"/>
      <c r="S111" s="35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50"/>
      <c r="R112" s="350"/>
      <c r="S112" s="35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40"/>
      <c r="R113" s="340"/>
      <c r="S113" s="340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40"/>
      <c r="R114" s="340"/>
      <c r="S114" s="340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40"/>
      <c r="R115" s="340"/>
      <c r="S115" s="340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29"/>
      <c r="R116" s="330"/>
      <c r="S116" s="331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4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2021-05-16(일) 오전 00:00</v>
      </c>
      <c r="C123" s="401"/>
      <c r="D123" s="351" t="str">
        <f>TEXT($G$1, "[$-ko-KR]yyyy-mm-dd(ddd) ") &amp; "오후 14:00"</f>
        <v>2021-05-16(일) 오후 14:00</v>
      </c>
      <c r="E123" s="352"/>
      <c r="F123" s="353"/>
      <c r="G123" s="351" t="str">
        <f>TEXT($G$1, "[$-ko-KR]yyyy-mm-dd(ddd) ") &amp; "오후 19:00"</f>
        <v>2021-05-16(일) 오후 19:00</v>
      </c>
      <c r="H123" s="352"/>
      <c r="I123" s="353"/>
      <c r="J123" s="351" t="str">
        <f>TEXT($G$1, "[$-ko-KR]yyyy-mm-dd(ddd) ") &amp; "오후 21:00"</f>
        <v>2021-05-16(일) 오후 21:00</v>
      </c>
      <c r="K123" s="352"/>
      <c r="L123" s="353"/>
      <c r="M123" s="351" t="str">
        <f>TEXT($G$1+1, "[$-ko-KR]yyyy-mm-dd(ddd) ") &amp; "오전 00:00"</f>
        <v>2021-05-17(월)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50"/>
      <c r="R125" s="350"/>
      <c r="S125" s="35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50"/>
      <c r="R126" s="350"/>
      <c r="S126" s="35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40"/>
      <c r="R127" s="340"/>
      <c r="S127" s="340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40"/>
      <c r="R128" s="340"/>
      <c r="S128" s="340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40"/>
      <c r="R129" s="340"/>
      <c r="S129" s="340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40"/>
      <c r="R130" s="340"/>
      <c r="S130" s="340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40"/>
      <c r="R131" s="340"/>
      <c r="S131" s="340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40"/>
      <c r="R132" s="340"/>
      <c r="S132" s="340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41"/>
      <c r="R134" s="342"/>
      <c r="S134" s="343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44"/>
      <c r="R135" s="345"/>
      <c r="S135" s="346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47"/>
      <c r="R136" s="348"/>
      <c r="S136" s="349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40"/>
      <c r="R137" s="340"/>
      <c r="S137" s="340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50"/>
      <c r="R138" s="350"/>
      <c r="S138" s="35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50"/>
      <c r="R139" s="350"/>
      <c r="S139" s="35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40"/>
      <c r="R140" s="340"/>
      <c r="S140" s="340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40"/>
      <c r="R141" s="340"/>
      <c r="S141" s="340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40"/>
      <c r="R142" s="340"/>
      <c r="S142" s="340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4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2021-05-16(일) 오전 00:00</v>
      </c>
      <c r="C150" s="401"/>
      <c r="D150" s="351" t="str">
        <f>TEXT($G$1, "[$-ko-KR]yyyy-mm-dd(ddd) ") &amp; "오후 14:00"</f>
        <v>2021-05-16(일) 오후 14:00</v>
      </c>
      <c r="E150" s="352"/>
      <c r="F150" s="353"/>
      <c r="G150" s="351" t="str">
        <f>TEXT($G$1, "[$-ko-KR]yyyy-mm-dd(ddd) ") &amp; "오후 19:00"</f>
        <v>2021-05-16(일) 오후 19:00</v>
      </c>
      <c r="H150" s="352"/>
      <c r="I150" s="353"/>
      <c r="J150" s="351" t="str">
        <f>TEXT($G$1, "[$-ko-KR]yyyy-mm-dd(ddd) ") &amp; "오후 21:00"</f>
        <v>2021-05-16(일) 오후 21:00</v>
      </c>
      <c r="K150" s="352"/>
      <c r="L150" s="353"/>
      <c r="M150" s="351" t="str">
        <f>TEXT($G$1+1, "[$-ko-KR]yyyy-mm-dd(ddd) ") &amp; "오전 00:00"</f>
        <v>2021-05-17(월)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40"/>
      <c r="R151" s="340"/>
      <c r="S151" s="340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50"/>
      <c r="R152" s="350"/>
      <c r="S152" s="35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50"/>
      <c r="R153" s="350"/>
      <c r="S153" s="35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40"/>
      <c r="R154" s="340"/>
      <c r="S154" s="340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40"/>
      <c r="R155" s="340"/>
      <c r="S155" s="340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40"/>
      <c r="R156" s="340"/>
      <c r="S156" s="340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40"/>
      <c r="R157" s="340"/>
      <c r="S157" s="340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40"/>
      <c r="R158" s="340"/>
      <c r="S158" s="340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40"/>
      <c r="R159" s="340"/>
      <c r="S159" s="340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41"/>
      <c r="R161" s="342"/>
      <c r="S161" s="343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44"/>
      <c r="R162" s="345"/>
      <c r="S162" s="346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47"/>
      <c r="R163" s="348"/>
      <c r="S163" s="349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40"/>
      <c r="R164" s="340"/>
      <c r="S164" s="340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50"/>
      <c r="R165" s="350"/>
      <c r="S165" s="35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50"/>
      <c r="R166" s="350"/>
      <c r="S166" s="35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40"/>
      <c r="R167" s="340"/>
      <c r="S167" s="340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40"/>
      <c r="R168" s="340"/>
      <c r="S168" s="340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40"/>
      <c r="R169" s="340"/>
      <c r="S169" s="340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29"/>
      <c r="R170" s="330"/>
      <c r="S170" s="331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4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2021-05-16(일) 오전 00:00</v>
      </c>
      <c r="C177" s="401"/>
      <c r="D177" s="351" t="str">
        <f>TEXT($G$1, "[$-ko-KR]yyyy-mm-dd(ddd) ") &amp; "오후 14:00"</f>
        <v>2021-05-16(일) 오후 14:00</v>
      </c>
      <c r="E177" s="352"/>
      <c r="F177" s="353"/>
      <c r="G177" s="351" t="str">
        <f>TEXT($G$1, "[$-ko-KR]yyyy-mm-dd(ddd) ") &amp; "오후 19:00"</f>
        <v>2021-05-16(일) 오후 19:00</v>
      </c>
      <c r="H177" s="352"/>
      <c r="I177" s="353"/>
      <c r="J177" s="351" t="str">
        <f>TEXT($G$1, "[$-ko-KR]yyyy-mm-dd(ddd) ") &amp; "오후 21:00"</f>
        <v>2021-05-16(일) 오후 21:00</v>
      </c>
      <c r="K177" s="352"/>
      <c r="L177" s="353"/>
      <c r="M177" s="351" t="str">
        <f>TEXT($G$1+1, "[$-ko-KR]yyyy-mm-dd(ddd) ") &amp; "오전 00:00"</f>
        <v>2021-05-17(월)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40"/>
      <c r="R178" s="340"/>
      <c r="S178" s="340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50"/>
      <c r="R179" s="350"/>
      <c r="S179" s="35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40"/>
      <c r="R181" s="340"/>
      <c r="S181" s="340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40"/>
      <c r="R182" s="340"/>
      <c r="S182" s="340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40"/>
      <c r="R183" s="340"/>
      <c r="S183" s="340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40"/>
      <c r="R184" s="340"/>
      <c r="S184" s="340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40"/>
      <c r="R185" s="340"/>
      <c r="S185" s="340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40"/>
      <c r="R186" s="340"/>
      <c r="S186" s="340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41"/>
      <c r="R188" s="342"/>
      <c r="S188" s="343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44"/>
      <c r="R189" s="345"/>
      <c r="S189" s="346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47"/>
      <c r="R190" s="348"/>
      <c r="S190" s="349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40"/>
      <c r="R191" s="340"/>
      <c r="S191" s="340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50"/>
      <c r="R192" s="350"/>
      <c r="S192" s="35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50"/>
      <c r="R193" s="350"/>
      <c r="S193" s="35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40"/>
      <c r="R194" s="340"/>
      <c r="S194" s="340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40"/>
      <c r="R195" s="340"/>
      <c r="S195" s="340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40"/>
      <c r="R196" s="340"/>
      <c r="S196" s="340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29"/>
      <c r="R197" s="330"/>
      <c r="S197" s="331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44333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4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2021-05-17(월) 오전 00:00</v>
      </c>
      <c r="C15" s="396"/>
      <c r="D15" s="351" t="str">
        <f>TEXT($G$1, "[$-ko-KR]yyyy-mm-dd(ddd) ") &amp; "오후 14:00"</f>
        <v>2021-05-17(월) 오후 14:00</v>
      </c>
      <c r="E15" s="352"/>
      <c r="F15" s="353"/>
      <c r="G15" s="351" t="str">
        <f>TEXT($G$1, "[$-ko-KR]yyyy-mm-dd(ddd) ") &amp; "오후 19:00"</f>
        <v>2021-05-17(월) 오후 19:00</v>
      </c>
      <c r="H15" s="352"/>
      <c r="I15" s="353"/>
      <c r="J15" s="351" t="str">
        <f>TEXT($G$1, "[$-ko-KR]yyyy-mm-dd(ddd) ") &amp; "오후 21:00"</f>
        <v>2021-05-17(월) 오후 21:00</v>
      </c>
      <c r="K15" s="352"/>
      <c r="L15" s="353"/>
      <c r="M15" s="351" t="str">
        <f>TEXT($G$1+1, "[$-ko-KR]yyyy-mm-dd(ddd) ") &amp; "오전 00:00"</f>
        <v>2021-05-18(화)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44"/>
      <c r="R27" s="345"/>
      <c r="S27" s="346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47"/>
      <c r="R28" s="348"/>
      <c r="S28" s="349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40"/>
      <c r="R29" s="340"/>
      <c r="S29" s="340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49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2021-05-17(월) 오전 00:00</v>
      </c>
      <c r="C42" s="401"/>
      <c r="D42" s="351" t="str">
        <f>TEXT($G$1, "[$-ko-KR]yyyy-mm-dd(ddd) ") &amp; "오후 14:00"</f>
        <v>2021-05-17(월) 오후 14:00</v>
      </c>
      <c r="E42" s="352"/>
      <c r="F42" s="353"/>
      <c r="G42" s="351" t="str">
        <f>TEXT($G$1, "[$-ko-KR]yyyy-mm-dd(ddd) ") &amp; "오후 19:00"</f>
        <v>2021-05-17(월) 오후 19:00</v>
      </c>
      <c r="H42" s="352"/>
      <c r="I42" s="353"/>
      <c r="J42" s="351" t="str">
        <f>TEXT($G$1, "[$-ko-KR]yyyy-mm-dd(ddd) ") &amp; "오후 21:00"</f>
        <v>2021-05-17(월) 오후 21:00</v>
      </c>
      <c r="K42" s="352"/>
      <c r="L42" s="353"/>
      <c r="M42" s="351" t="str">
        <f>TEXT($G$1+1, "[$-ko-KR]yyyy-mm-dd(ddd) ") &amp; "오전 00:00"</f>
        <v>2021-05-18(화)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40"/>
      <c r="R43" s="340"/>
      <c r="S43" s="340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50"/>
      <c r="R44" s="350"/>
      <c r="S44" s="350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50"/>
      <c r="R45" s="350"/>
      <c r="S45" s="350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40"/>
      <c r="R46" s="340"/>
      <c r="S46" s="340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40"/>
      <c r="R47" s="340"/>
      <c r="S47" s="340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40"/>
      <c r="R48" s="340"/>
      <c r="S48" s="340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40"/>
      <c r="R49" s="340"/>
      <c r="S49" s="340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40"/>
      <c r="R50" s="340"/>
      <c r="S50" s="340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40"/>
      <c r="R51" s="340"/>
      <c r="S51" s="340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41"/>
      <c r="R53" s="342"/>
      <c r="S53" s="343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44"/>
      <c r="R54" s="345"/>
      <c r="S54" s="346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47"/>
      <c r="R55" s="348"/>
      <c r="S55" s="349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40"/>
      <c r="R56" s="340"/>
      <c r="S56" s="340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50"/>
      <c r="R58" s="350"/>
      <c r="S58" s="350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40"/>
      <c r="R59" s="340"/>
      <c r="S59" s="340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40"/>
      <c r="R60" s="340"/>
      <c r="S60" s="340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40"/>
      <c r="R61" s="340"/>
      <c r="S61" s="340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29"/>
      <c r="R62" s="330"/>
      <c r="S62" s="331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4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2021-05-17(월) 오전 00:00</v>
      </c>
      <c r="C69" s="401"/>
      <c r="D69" s="351" t="str">
        <f>TEXT($G$1, "[$-ko-KR]yyyy-mm-dd(ddd) ") &amp; "오후 14:00"</f>
        <v>2021-05-17(월) 오후 14:00</v>
      </c>
      <c r="E69" s="352"/>
      <c r="F69" s="353"/>
      <c r="G69" s="351" t="str">
        <f>TEXT($G$1, "[$-ko-KR]yyyy-mm-dd(ddd) ") &amp; "오후 19:00"</f>
        <v>2021-05-17(월) 오후 19:00</v>
      </c>
      <c r="H69" s="352"/>
      <c r="I69" s="353"/>
      <c r="J69" s="351" t="str">
        <f>TEXT($G$1, "[$-ko-KR]yyyy-mm-dd(ddd) ") &amp; "오후 21:00"</f>
        <v>2021-05-17(월) 오후 21:00</v>
      </c>
      <c r="K69" s="352"/>
      <c r="L69" s="353"/>
      <c r="M69" s="351" t="str">
        <f>TEXT($G$1+1, "[$-ko-KR]yyyy-mm-dd(ddd) ") &amp; "오전 00:00"</f>
        <v>2021-05-18(화)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40"/>
      <c r="R70" s="340"/>
      <c r="S70" s="340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50"/>
      <c r="R71" s="350"/>
      <c r="S71" s="350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50"/>
      <c r="R72" s="350"/>
      <c r="S72" s="350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40"/>
      <c r="R73" s="340"/>
      <c r="S73" s="340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40"/>
      <c r="R74" s="340"/>
      <c r="S74" s="340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40"/>
      <c r="R75" s="340"/>
      <c r="S75" s="340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40"/>
      <c r="R76" s="340"/>
      <c r="S76" s="340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40"/>
      <c r="R77" s="340"/>
      <c r="S77" s="340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40"/>
      <c r="R78" s="340"/>
      <c r="S78" s="340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41"/>
      <c r="R80" s="342"/>
      <c r="S80" s="343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44"/>
      <c r="R81" s="345"/>
      <c r="S81" s="346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47"/>
      <c r="R82" s="348"/>
      <c r="S82" s="349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40"/>
      <c r="R83" s="340"/>
      <c r="S83" s="340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50"/>
      <c r="R84" s="350"/>
      <c r="S84" s="350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50"/>
      <c r="R85" s="350"/>
      <c r="S85" s="350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40"/>
      <c r="R86" s="340"/>
      <c r="S86" s="340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40"/>
      <c r="R87" s="340"/>
      <c r="S87" s="340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40"/>
      <c r="R88" s="340"/>
      <c r="S88" s="340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29"/>
      <c r="R89" s="330"/>
      <c r="S89" s="331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4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2021-05-17(월) 오전 00:00</v>
      </c>
      <c r="C96" s="401"/>
      <c r="D96" s="351" t="str">
        <f>TEXT($G$1, "[$-ko-KR]yyyy-mm-dd(ddd) ") &amp; "오후 14:00"</f>
        <v>2021-05-17(월) 오후 14:00</v>
      </c>
      <c r="E96" s="352"/>
      <c r="F96" s="353"/>
      <c r="G96" s="351" t="str">
        <f>TEXT($G$1, "[$-ko-KR]yyyy-mm-dd(ddd) ") &amp; "오후 19:00"</f>
        <v>2021-05-17(월) 오후 19:00</v>
      </c>
      <c r="H96" s="352"/>
      <c r="I96" s="353"/>
      <c r="J96" s="351" t="str">
        <f>TEXT($G$1, "[$-ko-KR]yyyy-mm-dd(ddd) ") &amp; "오후 21:00"</f>
        <v>2021-05-17(월) 오후 21:00</v>
      </c>
      <c r="K96" s="352"/>
      <c r="L96" s="353"/>
      <c r="M96" s="351" t="str">
        <f>TEXT($G$1+1, "[$-ko-KR]yyyy-mm-dd(ddd) ") &amp; "오전 00:00"</f>
        <v>2021-05-18(화)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40"/>
      <c r="R97" s="340"/>
      <c r="S97" s="340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50"/>
      <c r="R98" s="350"/>
      <c r="S98" s="350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50"/>
      <c r="R99" s="350"/>
      <c r="S99" s="350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40"/>
      <c r="R100" s="340"/>
      <c r="S100" s="340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40"/>
      <c r="R101" s="340"/>
      <c r="S101" s="340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40"/>
      <c r="R102" s="340"/>
      <c r="S102" s="340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40"/>
      <c r="R103" s="340"/>
      <c r="S103" s="340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40"/>
      <c r="R104" s="340"/>
      <c r="S104" s="340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40"/>
      <c r="R105" s="340"/>
      <c r="S105" s="340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41"/>
      <c r="R107" s="342"/>
      <c r="S107" s="343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44"/>
      <c r="R108" s="345"/>
      <c r="S108" s="346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47"/>
      <c r="R109" s="348"/>
      <c r="S109" s="349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40"/>
      <c r="R110" s="340"/>
      <c r="S110" s="340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50"/>
      <c r="R111" s="350"/>
      <c r="S111" s="350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50"/>
      <c r="R112" s="350"/>
      <c r="S112" s="350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40"/>
      <c r="R113" s="340"/>
      <c r="S113" s="340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40"/>
      <c r="R114" s="340"/>
      <c r="S114" s="340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40"/>
      <c r="R115" s="340"/>
      <c r="S115" s="340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29"/>
      <c r="R116" s="330"/>
      <c r="S116" s="331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49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2021-05-17(월) 오전 00:00</v>
      </c>
      <c r="C123" s="401"/>
      <c r="D123" s="351" t="str">
        <f>TEXT($G$1, "[$-ko-KR]yyyy-mm-dd(ddd) ") &amp; "오후 14:00"</f>
        <v>2021-05-17(월) 오후 14:00</v>
      </c>
      <c r="E123" s="352"/>
      <c r="F123" s="353"/>
      <c r="G123" s="351" t="str">
        <f>TEXT($G$1, "[$-ko-KR]yyyy-mm-dd(ddd) ") &amp; "오후 19:00"</f>
        <v>2021-05-17(월) 오후 19:00</v>
      </c>
      <c r="H123" s="352"/>
      <c r="I123" s="353"/>
      <c r="J123" s="351" t="str">
        <f>TEXT($G$1, "[$-ko-KR]yyyy-mm-dd(ddd) ") &amp; "오후 21:00"</f>
        <v>2021-05-17(월) 오후 21:00</v>
      </c>
      <c r="K123" s="352"/>
      <c r="L123" s="353"/>
      <c r="M123" s="351" t="str">
        <f>TEXT($G$1+1, "[$-ko-KR]yyyy-mm-dd(ddd) ") &amp; "오전 00:00"</f>
        <v>2021-05-18(화)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40"/>
      <c r="R124" s="340"/>
      <c r="S124" s="340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50"/>
      <c r="R125" s="350"/>
      <c r="S125" s="350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50"/>
      <c r="R126" s="350"/>
      <c r="S126" s="350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40"/>
      <c r="R127" s="340"/>
      <c r="S127" s="340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40"/>
      <c r="R128" s="340"/>
      <c r="S128" s="340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40"/>
      <c r="R129" s="340"/>
      <c r="S129" s="340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40"/>
      <c r="R130" s="340"/>
      <c r="S130" s="340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40"/>
      <c r="R131" s="340"/>
      <c r="S131" s="340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40"/>
      <c r="R132" s="340"/>
      <c r="S132" s="340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41"/>
      <c r="R134" s="342"/>
      <c r="S134" s="343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44"/>
      <c r="R135" s="345"/>
      <c r="S135" s="346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47"/>
      <c r="R136" s="348"/>
      <c r="S136" s="349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40"/>
      <c r="R137" s="340"/>
      <c r="S137" s="340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50"/>
      <c r="R138" s="350"/>
      <c r="S138" s="350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50"/>
      <c r="R139" s="350"/>
      <c r="S139" s="350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40"/>
      <c r="R140" s="340"/>
      <c r="S140" s="340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40"/>
      <c r="R141" s="340"/>
      <c r="S141" s="340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40"/>
      <c r="R142" s="340"/>
      <c r="S142" s="340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29"/>
      <c r="R143" s="330"/>
      <c r="S143" s="331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4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2021-05-17(월) 오전 00:00</v>
      </c>
      <c r="C150" s="401"/>
      <c r="D150" s="351" t="str">
        <f>TEXT($G$1, "[$-ko-KR]yyyy-mm-dd(ddd) ") &amp; "오후 14:00"</f>
        <v>2021-05-17(월) 오후 14:00</v>
      </c>
      <c r="E150" s="352"/>
      <c r="F150" s="353"/>
      <c r="G150" s="351" t="str">
        <f>TEXT($G$1, "[$-ko-KR]yyyy-mm-dd(ddd) ") &amp; "오후 19:00"</f>
        <v>2021-05-17(월) 오후 19:00</v>
      </c>
      <c r="H150" s="352"/>
      <c r="I150" s="353"/>
      <c r="J150" s="351" t="str">
        <f>TEXT($G$1, "[$-ko-KR]yyyy-mm-dd(ddd) ") &amp; "오후 21:00"</f>
        <v>2021-05-17(월) 오후 21:00</v>
      </c>
      <c r="K150" s="352"/>
      <c r="L150" s="353"/>
      <c r="M150" s="351" t="str">
        <f>TEXT($G$1+1, "[$-ko-KR]yyyy-mm-dd(ddd) ") &amp; "오전 00:00"</f>
        <v>2021-05-18(화)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40"/>
      <c r="R151" s="340"/>
      <c r="S151" s="340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50"/>
      <c r="R152" s="350"/>
      <c r="S152" s="350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50"/>
      <c r="R153" s="350"/>
      <c r="S153" s="350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40"/>
      <c r="R154" s="340"/>
      <c r="S154" s="340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40"/>
      <c r="R155" s="340"/>
      <c r="S155" s="340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40"/>
      <c r="R156" s="340"/>
      <c r="S156" s="340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40"/>
      <c r="R157" s="340"/>
      <c r="S157" s="340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40"/>
      <c r="R158" s="340"/>
      <c r="S158" s="340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40"/>
      <c r="R159" s="340"/>
      <c r="S159" s="340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41"/>
      <c r="R161" s="342"/>
      <c r="S161" s="343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44"/>
      <c r="R162" s="345"/>
      <c r="S162" s="346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47"/>
      <c r="R163" s="348"/>
      <c r="S163" s="349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40"/>
      <c r="R164" s="340"/>
      <c r="S164" s="340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50"/>
      <c r="R165" s="350"/>
      <c r="S165" s="350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50"/>
      <c r="R166" s="350"/>
      <c r="S166" s="350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40"/>
      <c r="R167" s="340"/>
      <c r="S167" s="340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40"/>
      <c r="R168" s="340"/>
      <c r="S168" s="340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40"/>
      <c r="R169" s="340"/>
      <c r="S169" s="340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29"/>
      <c r="R170" s="330"/>
      <c r="S170" s="331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4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2021-05-17(월) 오전 00:00</v>
      </c>
      <c r="C177" s="401"/>
      <c r="D177" s="351" t="str">
        <f>TEXT($G$1, "[$-ko-KR]yyyy-mm-dd(ddd) ") &amp; "오후 14:00"</f>
        <v>2021-05-17(월) 오후 14:00</v>
      </c>
      <c r="E177" s="352"/>
      <c r="F177" s="353"/>
      <c r="G177" s="351" t="str">
        <f>TEXT($G$1, "[$-ko-KR]yyyy-mm-dd(ddd) ") &amp; "오후 19:00"</f>
        <v>2021-05-17(월) 오후 19:00</v>
      </c>
      <c r="H177" s="352"/>
      <c r="I177" s="353"/>
      <c r="J177" s="351" t="str">
        <f>TEXT($G$1, "[$-ko-KR]yyyy-mm-dd(ddd) ") &amp; "오후 21:00"</f>
        <v>2021-05-17(월) 오후 21:00</v>
      </c>
      <c r="K177" s="352"/>
      <c r="L177" s="353"/>
      <c r="M177" s="351" t="str">
        <f>TEXT($G$1+1, "[$-ko-KR]yyyy-mm-dd(ddd) ") &amp; "오전 00:00"</f>
        <v>2021-05-18(화)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40"/>
      <c r="R178" s="340"/>
      <c r="S178" s="340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50"/>
      <c r="R179" s="350"/>
      <c r="S179" s="350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50"/>
      <c r="R180" s="350"/>
      <c r="S180" s="350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40"/>
      <c r="R181" s="340"/>
      <c r="S181" s="340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40"/>
      <c r="R182" s="340"/>
      <c r="S182" s="340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40"/>
      <c r="R183" s="340"/>
      <c r="S183" s="340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40"/>
      <c r="R184" s="340"/>
      <c r="S184" s="340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40"/>
      <c r="R185" s="340"/>
      <c r="S185" s="340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40"/>
      <c r="R186" s="340"/>
      <c r="S186" s="340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41"/>
      <c r="R188" s="342"/>
      <c r="S188" s="343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44"/>
      <c r="R189" s="345"/>
      <c r="S189" s="346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47"/>
      <c r="R190" s="348"/>
      <c r="S190" s="349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40"/>
      <c r="R191" s="340"/>
      <c r="S191" s="340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50"/>
      <c r="R192" s="350"/>
      <c r="S192" s="350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50"/>
      <c r="R193" s="350"/>
      <c r="S193" s="350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40"/>
      <c r="R194" s="340"/>
      <c r="S194" s="340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40"/>
      <c r="R195" s="340"/>
      <c r="S195" s="340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40"/>
      <c r="R196" s="340"/>
      <c r="S196" s="340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29"/>
      <c r="R197" s="330"/>
      <c r="S197" s="331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44334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5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2021-05-18(화) 오전 00:00</v>
      </c>
      <c r="C15" s="396"/>
      <c r="D15" s="351" t="str">
        <f>TEXT($G$1, "[$-ko-KR]yyyy-mm-dd(ddd) ") &amp; "오후 14:00"</f>
        <v>2021-05-18(화) 오후 14:00</v>
      </c>
      <c r="E15" s="352"/>
      <c r="F15" s="353"/>
      <c r="G15" s="351" t="str">
        <f>TEXT($G$1, "[$-ko-KR]yyyy-mm-dd(ddd) ") &amp; "오후 19:00"</f>
        <v>2021-05-18(화) 오후 19:00</v>
      </c>
      <c r="H15" s="352"/>
      <c r="I15" s="353"/>
      <c r="J15" s="351" t="str">
        <f>TEXT($G$1, "[$-ko-KR]yyyy-mm-dd(ddd) ") &amp; "오후 21:00"</f>
        <v>2021-05-18(화) 오후 21:00</v>
      </c>
      <c r="K15" s="352"/>
      <c r="L15" s="353"/>
      <c r="M15" s="351" t="str">
        <f>TEXT($G$1+1, "[$-ko-KR]yyyy-mm-dd(ddd) ") &amp; "오전 00:00"</f>
        <v>2021-05-19(수)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44"/>
      <c r="R27" s="345"/>
      <c r="S27" s="346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47"/>
      <c r="R28" s="348"/>
      <c r="S28" s="349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40"/>
      <c r="R29" s="340"/>
      <c r="S29" s="340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5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2021-05-18(화) 오전 00:00</v>
      </c>
      <c r="C42" s="401"/>
      <c r="D42" s="351" t="str">
        <f>TEXT($G$1, "[$-ko-KR]yyyy-mm-dd(ddd) ") &amp; "오후 14:00"</f>
        <v>2021-05-18(화) 오후 14:00</v>
      </c>
      <c r="E42" s="352"/>
      <c r="F42" s="353"/>
      <c r="G42" s="351" t="str">
        <f>TEXT($G$1, "[$-ko-KR]yyyy-mm-dd(ddd) ") &amp; "오후 19:00"</f>
        <v>2021-05-18(화) 오후 19:00</v>
      </c>
      <c r="H42" s="352"/>
      <c r="I42" s="353"/>
      <c r="J42" s="351" t="str">
        <f>TEXT($G$1, "[$-ko-KR]yyyy-mm-dd(ddd) ") &amp; "오후 21:00"</f>
        <v>2021-05-18(화) 오후 21:00</v>
      </c>
      <c r="K42" s="352"/>
      <c r="L42" s="353"/>
      <c r="M42" s="351" t="str">
        <f>TEXT($G$1+1, "[$-ko-KR]yyyy-mm-dd(ddd) ") &amp; "오전 00:00"</f>
        <v>2021-05-19(수)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50"/>
      <c r="R44" s="350"/>
      <c r="S44" s="350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50"/>
      <c r="R45" s="350"/>
      <c r="S45" s="350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40"/>
      <c r="R46" s="340"/>
      <c r="S46" s="340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40"/>
      <c r="R47" s="340"/>
      <c r="S47" s="340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40"/>
      <c r="R48" s="340"/>
      <c r="S48" s="340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40"/>
      <c r="R49" s="340"/>
      <c r="S49" s="340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40"/>
      <c r="R50" s="340"/>
      <c r="S50" s="340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40"/>
      <c r="R51" s="340"/>
      <c r="S51" s="340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41"/>
      <c r="R53" s="342"/>
      <c r="S53" s="343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44"/>
      <c r="R54" s="345"/>
      <c r="S54" s="346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47"/>
      <c r="R55" s="348"/>
      <c r="S55" s="349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40"/>
      <c r="R56" s="340"/>
      <c r="S56" s="340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50"/>
      <c r="R57" s="350"/>
      <c r="S57" s="350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50"/>
      <c r="R58" s="350"/>
      <c r="S58" s="350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40"/>
      <c r="R59" s="340"/>
      <c r="S59" s="340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40"/>
      <c r="R60" s="340"/>
      <c r="S60" s="340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40"/>
      <c r="R61" s="340"/>
      <c r="S61" s="340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29"/>
      <c r="R62" s="330"/>
      <c r="S62" s="331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5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2021-05-18(화) 오전 00:00</v>
      </c>
      <c r="C69" s="401"/>
      <c r="D69" s="351" t="str">
        <f>TEXT($G$1, "[$-ko-KR]yyyy-mm-dd(ddd) ") &amp; "오후 14:00"</f>
        <v>2021-05-18(화) 오후 14:00</v>
      </c>
      <c r="E69" s="352"/>
      <c r="F69" s="353"/>
      <c r="G69" s="351" t="str">
        <f>TEXT($G$1, "[$-ko-KR]yyyy-mm-dd(ddd) ") &amp; "오후 19:00"</f>
        <v>2021-05-18(화) 오후 19:00</v>
      </c>
      <c r="H69" s="352"/>
      <c r="I69" s="353"/>
      <c r="J69" s="351" t="str">
        <f>TEXT($G$1, "[$-ko-KR]yyyy-mm-dd(ddd) ") &amp; "오후 21:00"</f>
        <v>2021-05-18(화) 오후 21:00</v>
      </c>
      <c r="K69" s="352"/>
      <c r="L69" s="353"/>
      <c r="M69" s="351" t="str">
        <f>TEXT($G$1+1, "[$-ko-KR]yyyy-mm-dd(ddd) ") &amp; "오전 00:00"</f>
        <v>2021-05-19(수)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40"/>
      <c r="R70" s="340"/>
      <c r="S70" s="340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50"/>
      <c r="R71" s="350"/>
      <c r="S71" s="350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50"/>
      <c r="R72" s="350"/>
      <c r="S72" s="350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40"/>
      <c r="R73" s="340"/>
      <c r="S73" s="340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40"/>
      <c r="R74" s="340"/>
      <c r="S74" s="340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40"/>
      <c r="R75" s="340"/>
      <c r="S75" s="340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40"/>
      <c r="R76" s="340"/>
      <c r="S76" s="340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40"/>
      <c r="R77" s="340"/>
      <c r="S77" s="340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40"/>
      <c r="R78" s="340"/>
      <c r="S78" s="340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41"/>
      <c r="R80" s="342"/>
      <c r="S80" s="343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44"/>
      <c r="R81" s="345"/>
      <c r="S81" s="346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47"/>
      <c r="R82" s="348"/>
      <c r="S82" s="349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40"/>
      <c r="R83" s="340"/>
      <c r="S83" s="340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50"/>
      <c r="R84" s="350"/>
      <c r="S84" s="350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50"/>
      <c r="R85" s="350"/>
      <c r="S85" s="350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40"/>
      <c r="R86" s="340"/>
      <c r="S86" s="340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40"/>
      <c r="R87" s="340"/>
      <c r="S87" s="340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40"/>
      <c r="R88" s="340"/>
      <c r="S88" s="340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29"/>
      <c r="R89" s="330"/>
      <c r="S89" s="331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5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2021-05-18(화) 오전 00:00</v>
      </c>
      <c r="C96" s="401"/>
      <c r="D96" s="351" t="str">
        <f>TEXT($G$1, "[$-ko-KR]yyyy-mm-dd(ddd) ") &amp; "오후 14:00"</f>
        <v>2021-05-18(화) 오후 14:00</v>
      </c>
      <c r="E96" s="352"/>
      <c r="F96" s="353"/>
      <c r="G96" s="351" t="str">
        <f>TEXT($G$1, "[$-ko-KR]yyyy-mm-dd(ddd) ") &amp; "오후 19:00"</f>
        <v>2021-05-18(화) 오후 19:00</v>
      </c>
      <c r="H96" s="352"/>
      <c r="I96" s="353"/>
      <c r="J96" s="351" t="str">
        <f>TEXT($G$1, "[$-ko-KR]yyyy-mm-dd(ddd) ") &amp; "오후 21:00"</f>
        <v>2021-05-18(화) 오후 21:00</v>
      </c>
      <c r="K96" s="352"/>
      <c r="L96" s="353"/>
      <c r="M96" s="351" t="str">
        <f>TEXT($G$1+1, "[$-ko-KR]yyyy-mm-dd(ddd) ") &amp; "오전 00:00"</f>
        <v>2021-05-19(수)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40"/>
      <c r="R97" s="340"/>
      <c r="S97" s="340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50"/>
      <c r="R98" s="350"/>
      <c r="S98" s="350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50"/>
      <c r="R99" s="350"/>
      <c r="S99" s="350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40"/>
      <c r="R100" s="340"/>
      <c r="S100" s="340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40"/>
      <c r="R101" s="340"/>
      <c r="S101" s="340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40"/>
      <c r="R102" s="340"/>
      <c r="S102" s="340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40"/>
      <c r="R103" s="340"/>
      <c r="S103" s="340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40"/>
      <c r="R104" s="340"/>
      <c r="S104" s="340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40"/>
      <c r="R105" s="340"/>
      <c r="S105" s="340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41"/>
      <c r="R107" s="342"/>
      <c r="S107" s="343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44"/>
      <c r="R108" s="345"/>
      <c r="S108" s="346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47"/>
      <c r="R109" s="348"/>
      <c r="S109" s="349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40"/>
      <c r="R110" s="340"/>
      <c r="S110" s="340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50"/>
      <c r="R111" s="350"/>
      <c r="S111" s="350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50"/>
      <c r="R112" s="350"/>
      <c r="S112" s="350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40"/>
      <c r="R113" s="340"/>
      <c r="S113" s="340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40"/>
      <c r="R114" s="340"/>
      <c r="S114" s="340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40"/>
      <c r="R115" s="340"/>
      <c r="S115" s="340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29"/>
      <c r="R116" s="330"/>
      <c r="S116" s="331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57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2021-05-18(화) 오전 00:00</v>
      </c>
      <c r="C123" s="401"/>
      <c r="D123" s="351" t="str">
        <f>TEXT($G$1, "[$-ko-KR]yyyy-mm-dd(ddd) ") &amp; "오후 14:00"</f>
        <v>2021-05-18(화) 오후 14:00</v>
      </c>
      <c r="E123" s="352"/>
      <c r="F123" s="353"/>
      <c r="G123" s="351" t="str">
        <f>TEXT($G$1, "[$-ko-KR]yyyy-mm-dd(ddd) ") &amp; "오후 19:00"</f>
        <v>2021-05-18(화) 오후 19:00</v>
      </c>
      <c r="H123" s="352"/>
      <c r="I123" s="353"/>
      <c r="J123" s="351" t="str">
        <f>TEXT($G$1, "[$-ko-KR]yyyy-mm-dd(ddd) ") &amp; "오후 21:00"</f>
        <v>2021-05-18(화) 오후 21:00</v>
      </c>
      <c r="K123" s="352"/>
      <c r="L123" s="353"/>
      <c r="M123" s="351" t="str">
        <f>TEXT($G$1+1, "[$-ko-KR]yyyy-mm-dd(ddd) ") &amp; "오전 00:00"</f>
        <v>2021-05-19(수)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50"/>
      <c r="R125" s="350"/>
      <c r="S125" s="350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50"/>
      <c r="R126" s="350"/>
      <c r="S126" s="350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40"/>
      <c r="R127" s="340"/>
      <c r="S127" s="340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40"/>
      <c r="R128" s="340"/>
      <c r="S128" s="340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40"/>
      <c r="R129" s="340"/>
      <c r="S129" s="340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40"/>
      <c r="R130" s="340"/>
      <c r="S130" s="340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40"/>
      <c r="R131" s="340"/>
      <c r="S131" s="340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40"/>
      <c r="R132" s="340"/>
      <c r="S132" s="340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41"/>
      <c r="R134" s="342"/>
      <c r="S134" s="343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44"/>
      <c r="R135" s="345"/>
      <c r="S135" s="346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47"/>
      <c r="R136" s="348"/>
      <c r="S136" s="349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40"/>
      <c r="R137" s="340"/>
      <c r="S137" s="340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50"/>
      <c r="R138" s="350"/>
      <c r="S138" s="350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50"/>
      <c r="R139" s="350"/>
      <c r="S139" s="350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40"/>
      <c r="R140" s="340"/>
      <c r="S140" s="340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40"/>
      <c r="R141" s="340"/>
      <c r="S141" s="340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40"/>
      <c r="R142" s="340"/>
      <c r="S142" s="340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29"/>
      <c r="R143" s="330"/>
      <c r="S143" s="331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5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2021-05-18(화) 오전 00:00</v>
      </c>
      <c r="C150" s="401"/>
      <c r="D150" s="351" t="str">
        <f>TEXT($G$1, "[$-ko-KR]yyyy-mm-dd(ddd) ") &amp; "오후 14:00"</f>
        <v>2021-05-18(화) 오후 14:00</v>
      </c>
      <c r="E150" s="352"/>
      <c r="F150" s="353"/>
      <c r="G150" s="351" t="str">
        <f>TEXT($G$1, "[$-ko-KR]yyyy-mm-dd(ddd) ") &amp; "오후 19:00"</f>
        <v>2021-05-18(화) 오후 19:00</v>
      </c>
      <c r="H150" s="352"/>
      <c r="I150" s="353"/>
      <c r="J150" s="351" t="str">
        <f>TEXT($G$1, "[$-ko-KR]yyyy-mm-dd(ddd) ") &amp; "오후 21:00"</f>
        <v>2021-05-18(화) 오후 21:00</v>
      </c>
      <c r="K150" s="352"/>
      <c r="L150" s="353"/>
      <c r="M150" s="351" t="str">
        <f>TEXT($G$1+1, "[$-ko-KR]yyyy-mm-dd(ddd) ") &amp; "오전 00:00"</f>
        <v>2021-05-19(수)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40"/>
      <c r="R151" s="340"/>
      <c r="S151" s="340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50"/>
      <c r="R152" s="350"/>
      <c r="S152" s="350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50"/>
      <c r="R153" s="350"/>
      <c r="S153" s="350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40"/>
      <c r="R154" s="340"/>
      <c r="S154" s="340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40"/>
      <c r="R155" s="340"/>
      <c r="S155" s="340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40"/>
      <c r="R156" s="340"/>
      <c r="S156" s="340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40"/>
      <c r="R157" s="340"/>
      <c r="S157" s="340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40"/>
      <c r="R158" s="340"/>
      <c r="S158" s="340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40"/>
      <c r="R159" s="340"/>
      <c r="S159" s="340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41"/>
      <c r="R161" s="342"/>
      <c r="S161" s="343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44"/>
      <c r="R162" s="345"/>
      <c r="S162" s="346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47"/>
      <c r="R163" s="348"/>
      <c r="S163" s="349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40"/>
      <c r="R164" s="340"/>
      <c r="S164" s="340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50"/>
      <c r="R165" s="350"/>
      <c r="S165" s="350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50"/>
      <c r="R166" s="350"/>
      <c r="S166" s="350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40"/>
      <c r="R167" s="340"/>
      <c r="S167" s="340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40"/>
      <c r="R168" s="340"/>
      <c r="S168" s="340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40"/>
      <c r="R169" s="340"/>
      <c r="S169" s="340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29"/>
      <c r="R170" s="330"/>
      <c r="S170" s="331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5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2021-05-18(화) 오전 00:00</v>
      </c>
      <c r="C177" s="401"/>
      <c r="D177" s="351" t="str">
        <f>TEXT($G$1, "[$-ko-KR]yyyy-mm-dd(ddd) ") &amp; "오후 14:00"</f>
        <v>2021-05-18(화) 오후 14:00</v>
      </c>
      <c r="E177" s="352"/>
      <c r="F177" s="353"/>
      <c r="G177" s="351" t="str">
        <f>TEXT($G$1, "[$-ko-KR]yyyy-mm-dd(ddd) ") &amp; "오후 19:00"</f>
        <v>2021-05-18(화) 오후 19:00</v>
      </c>
      <c r="H177" s="352"/>
      <c r="I177" s="353"/>
      <c r="J177" s="351" t="str">
        <f>TEXT($G$1, "[$-ko-KR]yyyy-mm-dd(ddd) ") &amp; "오후 21:00"</f>
        <v>2021-05-18(화) 오후 21:00</v>
      </c>
      <c r="K177" s="352"/>
      <c r="L177" s="353"/>
      <c r="M177" s="351" t="str">
        <f>TEXT($G$1+1, "[$-ko-KR]yyyy-mm-dd(ddd) ") &amp; "오전 00:00"</f>
        <v>2021-05-19(수)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40"/>
      <c r="R178" s="340"/>
      <c r="S178" s="340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50"/>
      <c r="R179" s="350"/>
      <c r="S179" s="350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50"/>
      <c r="R180" s="350"/>
      <c r="S180" s="350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40"/>
      <c r="R181" s="340"/>
      <c r="S181" s="340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40"/>
      <c r="R182" s="340"/>
      <c r="S182" s="340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40"/>
      <c r="R183" s="340"/>
      <c r="S183" s="340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40"/>
      <c r="R184" s="340"/>
      <c r="S184" s="340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40"/>
      <c r="R185" s="340"/>
      <c r="S185" s="340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40"/>
      <c r="R186" s="340"/>
      <c r="S186" s="340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41"/>
      <c r="R188" s="342"/>
      <c r="S188" s="343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44"/>
      <c r="R189" s="345"/>
      <c r="S189" s="346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47"/>
      <c r="R190" s="348"/>
      <c r="S190" s="349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40"/>
      <c r="R191" s="340"/>
      <c r="S191" s="340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50"/>
      <c r="R192" s="350"/>
      <c r="S192" s="350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50"/>
      <c r="R193" s="350"/>
      <c r="S193" s="350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40"/>
      <c r="R194" s="340"/>
      <c r="S194" s="340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40"/>
      <c r="R195" s="340"/>
      <c r="S195" s="340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40"/>
      <c r="R196" s="340"/>
      <c r="S196" s="340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29"/>
      <c r="R197" s="330"/>
      <c r="S197" s="331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44335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6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2021-05-19(수) 오전 00:00</v>
      </c>
      <c r="C15" s="396"/>
      <c r="D15" s="351" t="str">
        <f>TEXT($G$1, "[$-ko-KR]yyyy-mm-dd(ddd) ") &amp; "오후 14:00"</f>
        <v>2021-05-19(수) 오후 14:00</v>
      </c>
      <c r="E15" s="352"/>
      <c r="F15" s="353"/>
      <c r="G15" s="351" t="str">
        <f>TEXT($G$1, "[$-ko-KR]yyyy-mm-dd(ddd) ") &amp; "오후 19:00"</f>
        <v>2021-05-19(수) 오후 19:00</v>
      </c>
      <c r="H15" s="352"/>
      <c r="I15" s="353"/>
      <c r="J15" s="351" t="str">
        <f>TEXT($G$1, "[$-ko-KR]yyyy-mm-dd(ddd) ") &amp; "오후 21:00"</f>
        <v>2021-05-19(수) 오후 21:00</v>
      </c>
      <c r="K15" s="352"/>
      <c r="L15" s="353"/>
      <c r="M15" s="351" t="str">
        <f>TEXT($G$1+1, "[$-ko-KR]yyyy-mm-dd(ddd) ") &amp; "오전 00:00"</f>
        <v>2021-05-20(목)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44"/>
      <c r="R27" s="345"/>
      <c r="S27" s="346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47"/>
      <c r="R28" s="348"/>
      <c r="S28" s="349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40"/>
      <c r="R29" s="340"/>
      <c r="S29" s="340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6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2021-05-19(수) 오전 00:00</v>
      </c>
      <c r="C42" s="401"/>
      <c r="D42" s="351" t="str">
        <f>TEXT($G$1, "[$-ko-KR]yyyy-mm-dd(ddd) ") &amp; "오후 14:00"</f>
        <v>2021-05-19(수) 오후 14:00</v>
      </c>
      <c r="E42" s="352"/>
      <c r="F42" s="353"/>
      <c r="G42" s="351" t="str">
        <f>TEXT($G$1, "[$-ko-KR]yyyy-mm-dd(ddd) ") &amp; "오후 19:00"</f>
        <v>2021-05-19(수) 오후 19:00</v>
      </c>
      <c r="H42" s="352"/>
      <c r="I42" s="353"/>
      <c r="J42" s="351" t="str">
        <f>TEXT($G$1, "[$-ko-KR]yyyy-mm-dd(ddd) ") &amp; "오후 21:00"</f>
        <v>2021-05-19(수) 오후 21:00</v>
      </c>
      <c r="K42" s="352"/>
      <c r="L42" s="353"/>
      <c r="M42" s="351" t="str">
        <f>TEXT($G$1+1, "[$-ko-KR]yyyy-mm-dd(ddd) ") &amp; "오전 00:00"</f>
        <v>2021-05-20(목)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40"/>
      <c r="R43" s="340"/>
      <c r="S43" s="340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50"/>
      <c r="R44" s="350"/>
      <c r="S44" s="350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40"/>
      <c r="R46" s="340"/>
      <c r="S46" s="340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40"/>
      <c r="R47" s="340"/>
      <c r="S47" s="340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40"/>
      <c r="R48" s="340"/>
      <c r="S48" s="340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40"/>
      <c r="R49" s="340"/>
      <c r="S49" s="340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40"/>
      <c r="R50" s="340"/>
      <c r="S50" s="340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40"/>
      <c r="R51" s="340"/>
      <c r="S51" s="340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41"/>
      <c r="R53" s="342"/>
      <c r="S53" s="343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44"/>
      <c r="R54" s="345"/>
      <c r="S54" s="346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47"/>
      <c r="R55" s="348"/>
      <c r="S55" s="349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40"/>
      <c r="R56" s="340"/>
      <c r="S56" s="340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50"/>
      <c r="R57" s="350"/>
      <c r="S57" s="350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50"/>
      <c r="R58" s="350"/>
      <c r="S58" s="350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40"/>
      <c r="R59" s="340"/>
      <c r="S59" s="340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40"/>
      <c r="R60" s="340"/>
      <c r="S60" s="340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40"/>
      <c r="R61" s="340"/>
      <c r="S61" s="340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29"/>
      <c r="R62" s="330"/>
      <c r="S62" s="331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6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2021-05-19(수) 오전 00:00</v>
      </c>
      <c r="C69" s="401"/>
      <c r="D69" s="351" t="str">
        <f>TEXT($G$1, "[$-ko-KR]yyyy-mm-dd(ddd) ") &amp; "오후 14:00"</f>
        <v>2021-05-19(수) 오후 14:00</v>
      </c>
      <c r="E69" s="352"/>
      <c r="F69" s="353"/>
      <c r="G69" s="351" t="str">
        <f>TEXT($G$1, "[$-ko-KR]yyyy-mm-dd(ddd) ") &amp; "오후 19:00"</f>
        <v>2021-05-19(수) 오후 19:00</v>
      </c>
      <c r="H69" s="352"/>
      <c r="I69" s="353"/>
      <c r="J69" s="351" t="str">
        <f>TEXT($G$1, "[$-ko-KR]yyyy-mm-dd(ddd) ") &amp; "오후 21:00"</f>
        <v>2021-05-19(수) 오후 21:00</v>
      </c>
      <c r="K69" s="352"/>
      <c r="L69" s="353"/>
      <c r="M69" s="351" t="str">
        <f>TEXT($G$1+1, "[$-ko-KR]yyyy-mm-dd(ddd) ") &amp; "오전 00:00"</f>
        <v>2021-05-20(목)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40"/>
      <c r="R70" s="340"/>
      <c r="S70" s="340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50"/>
      <c r="R71" s="350"/>
      <c r="S71" s="350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50"/>
      <c r="R72" s="350"/>
      <c r="S72" s="350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40"/>
      <c r="R73" s="340"/>
      <c r="S73" s="340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40"/>
      <c r="R74" s="340"/>
      <c r="S74" s="340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40"/>
      <c r="R75" s="340"/>
      <c r="S75" s="340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40"/>
      <c r="R76" s="340"/>
      <c r="S76" s="340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40"/>
      <c r="R77" s="340"/>
      <c r="S77" s="340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40"/>
      <c r="R78" s="340"/>
      <c r="S78" s="340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41"/>
      <c r="R80" s="342"/>
      <c r="S80" s="343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44"/>
      <c r="R81" s="345"/>
      <c r="S81" s="346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47"/>
      <c r="R82" s="348"/>
      <c r="S82" s="349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40"/>
      <c r="R83" s="340"/>
      <c r="S83" s="340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50"/>
      <c r="R84" s="350"/>
      <c r="S84" s="350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50"/>
      <c r="R85" s="350"/>
      <c r="S85" s="350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40"/>
      <c r="R86" s="340"/>
      <c r="S86" s="340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40"/>
      <c r="R87" s="340"/>
      <c r="S87" s="340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40"/>
      <c r="R88" s="340"/>
      <c r="S88" s="340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29"/>
      <c r="R89" s="330"/>
      <c r="S89" s="331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6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2021-05-19(수) 오전 00:00</v>
      </c>
      <c r="C96" s="401"/>
      <c r="D96" s="351" t="str">
        <f>TEXT($G$1, "[$-ko-KR]yyyy-mm-dd(ddd) ") &amp; "오후 14:00"</f>
        <v>2021-05-19(수) 오후 14:00</v>
      </c>
      <c r="E96" s="352"/>
      <c r="F96" s="353"/>
      <c r="G96" s="351" t="str">
        <f>TEXT($G$1, "[$-ko-KR]yyyy-mm-dd(ddd) ") &amp; "오후 19:00"</f>
        <v>2021-05-19(수) 오후 19:00</v>
      </c>
      <c r="H96" s="352"/>
      <c r="I96" s="353"/>
      <c r="J96" s="351" t="str">
        <f>TEXT($G$1, "[$-ko-KR]yyyy-mm-dd(ddd) ") &amp; "오후 21:00"</f>
        <v>2021-05-19(수) 오후 21:00</v>
      </c>
      <c r="K96" s="352"/>
      <c r="L96" s="353"/>
      <c r="M96" s="351" t="str">
        <f>TEXT($G$1+1, "[$-ko-KR]yyyy-mm-dd(ddd) ") &amp; "오전 00:00"</f>
        <v>2021-05-20(목)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40"/>
      <c r="R97" s="340"/>
      <c r="S97" s="340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50"/>
      <c r="R98" s="350"/>
      <c r="S98" s="350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50"/>
      <c r="R99" s="350"/>
      <c r="S99" s="350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40"/>
      <c r="R100" s="340"/>
      <c r="S100" s="340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40"/>
      <c r="R101" s="340"/>
      <c r="S101" s="340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40"/>
      <c r="R102" s="340"/>
      <c r="S102" s="340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40"/>
      <c r="R103" s="340"/>
      <c r="S103" s="340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40"/>
      <c r="R104" s="340"/>
      <c r="S104" s="340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40"/>
      <c r="R105" s="340"/>
      <c r="S105" s="340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41"/>
      <c r="R107" s="342"/>
      <c r="S107" s="343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44"/>
      <c r="R108" s="345"/>
      <c r="S108" s="346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47"/>
      <c r="R109" s="348"/>
      <c r="S109" s="349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40"/>
      <c r="R110" s="340"/>
      <c r="S110" s="340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50"/>
      <c r="R111" s="350"/>
      <c r="S111" s="350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50"/>
      <c r="R112" s="350"/>
      <c r="S112" s="350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40"/>
      <c r="R113" s="340"/>
      <c r="S113" s="340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40"/>
      <c r="R114" s="340"/>
      <c r="S114" s="340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40"/>
      <c r="R115" s="340"/>
      <c r="S115" s="340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29"/>
      <c r="R116" s="330"/>
      <c r="S116" s="331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6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2021-05-19(수) 오전 00:00</v>
      </c>
      <c r="C123" s="401"/>
      <c r="D123" s="351" t="str">
        <f>TEXT($G$1, "[$-ko-KR]yyyy-mm-dd(ddd) ") &amp; "오후 14:00"</f>
        <v>2021-05-19(수) 오후 14:00</v>
      </c>
      <c r="E123" s="352"/>
      <c r="F123" s="353"/>
      <c r="G123" s="351" t="str">
        <f>TEXT($G$1, "[$-ko-KR]yyyy-mm-dd(ddd) ") &amp; "오후 19:00"</f>
        <v>2021-05-19(수) 오후 19:00</v>
      </c>
      <c r="H123" s="352"/>
      <c r="I123" s="353"/>
      <c r="J123" s="351" t="str">
        <f>TEXT($G$1, "[$-ko-KR]yyyy-mm-dd(ddd) ") &amp; "오후 21:00"</f>
        <v>2021-05-19(수) 오후 21:00</v>
      </c>
      <c r="K123" s="352"/>
      <c r="L123" s="353"/>
      <c r="M123" s="351" t="str">
        <f>TEXT($G$1+1, "[$-ko-KR]yyyy-mm-dd(ddd) ") &amp; "오전 00:00"</f>
        <v>2021-05-20(목)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40"/>
      <c r="R124" s="340"/>
      <c r="S124" s="340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50"/>
      <c r="R125" s="350"/>
      <c r="S125" s="350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50"/>
      <c r="R126" s="350"/>
      <c r="S126" s="350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40"/>
      <c r="R127" s="340"/>
      <c r="S127" s="340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40"/>
      <c r="R128" s="340"/>
      <c r="S128" s="340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40"/>
      <c r="R129" s="340"/>
      <c r="S129" s="340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40"/>
      <c r="R130" s="340"/>
      <c r="S130" s="340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40"/>
      <c r="R131" s="340"/>
      <c r="S131" s="340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40"/>
      <c r="R132" s="340"/>
      <c r="S132" s="340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41"/>
      <c r="R134" s="342"/>
      <c r="S134" s="343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44"/>
      <c r="R135" s="345"/>
      <c r="S135" s="346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47"/>
      <c r="R136" s="348"/>
      <c r="S136" s="349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40"/>
      <c r="R137" s="340"/>
      <c r="S137" s="340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50"/>
      <c r="R138" s="350"/>
      <c r="S138" s="350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50"/>
      <c r="R139" s="350"/>
      <c r="S139" s="350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40"/>
      <c r="R140" s="340"/>
      <c r="S140" s="340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40"/>
      <c r="R141" s="340"/>
      <c r="S141" s="340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40"/>
      <c r="R142" s="340"/>
      <c r="S142" s="340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29"/>
      <c r="R143" s="330"/>
      <c r="S143" s="331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6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2021-05-19(수) 오전 00:00</v>
      </c>
      <c r="C150" s="401"/>
      <c r="D150" s="351" t="str">
        <f>TEXT($G$1, "[$-ko-KR]yyyy-mm-dd(ddd) ") &amp; "오후 14:00"</f>
        <v>2021-05-19(수) 오후 14:00</v>
      </c>
      <c r="E150" s="352"/>
      <c r="F150" s="353"/>
      <c r="G150" s="351" t="str">
        <f>TEXT($G$1, "[$-ko-KR]yyyy-mm-dd(ddd) ") &amp; "오후 19:00"</f>
        <v>2021-05-19(수) 오후 19:00</v>
      </c>
      <c r="H150" s="352"/>
      <c r="I150" s="353"/>
      <c r="J150" s="351" t="str">
        <f>TEXT($G$1, "[$-ko-KR]yyyy-mm-dd(ddd) ") &amp; "오후 21:00"</f>
        <v>2021-05-19(수) 오후 21:00</v>
      </c>
      <c r="K150" s="352"/>
      <c r="L150" s="353"/>
      <c r="M150" s="351" t="str">
        <f>TEXT($G$1+1, "[$-ko-KR]yyyy-mm-dd(ddd) ") &amp; "오전 00:00"</f>
        <v>2021-05-20(목)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40"/>
      <c r="R151" s="340"/>
      <c r="S151" s="340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50"/>
      <c r="R152" s="350"/>
      <c r="S152" s="350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50"/>
      <c r="R153" s="350"/>
      <c r="S153" s="350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40"/>
      <c r="R154" s="340"/>
      <c r="S154" s="340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40"/>
      <c r="R155" s="340"/>
      <c r="S155" s="340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40"/>
      <c r="R156" s="340"/>
      <c r="S156" s="340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40"/>
      <c r="R157" s="340"/>
      <c r="S157" s="340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40"/>
      <c r="R158" s="340"/>
      <c r="S158" s="340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40"/>
      <c r="R159" s="340"/>
      <c r="S159" s="340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41"/>
      <c r="R161" s="342"/>
      <c r="S161" s="343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44"/>
      <c r="R162" s="345"/>
      <c r="S162" s="346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47"/>
      <c r="R163" s="348"/>
      <c r="S163" s="349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40"/>
      <c r="R164" s="340"/>
      <c r="S164" s="340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50"/>
      <c r="R165" s="350"/>
      <c r="S165" s="350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50"/>
      <c r="R166" s="350"/>
      <c r="S166" s="350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40"/>
      <c r="R167" s="340"/>
      <c r="S167" s="340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40"/>
      <c r="R168" s="340"/>
      <c r="S168" s="340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40"/>
      <c r="R169" s="340"/>
      <c r="S169" s="340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29"/>
      <c r="R170" s="330"/>
      <c r="S170" s="331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6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2021-05-19(수) 오전 00:00</v>
      </c>
      <c r="C177" s="401"/>
      <c r="D177" s="351" t="str">
        <f>TEXT($G$1, "[$-ko-KR]yyyy-mm-dd(ddd) ") &amp; "오후 14:00"</f>
        <v>2021-05-19(수) 오후 14:00</v>
      </c>
      <c r="E177" s="352"/>
      <c r="F177" s="353"/>
      <c r="G177" s="351" t="str">
        <f>TEXT($G$1, "[$-ko-KR]yyyy-mm-dd(ddd) ") &amp; "오후 19:00"</f>
        <v>2021-05-19(수) 오후 19:00</v>
      </c>
      <c r="H177" s="352"/>
      <c r="I177" s="353"/>
      <c r="J177" s="351" t="str">
        <f>TEXT($G$1, "[$-ko-KR]yyyy-mm-dd(ddd) ") &amp; "오후 21:00"</f>
        <v>2021-05-19(수) 오후 21:00</v>
      </c>
      <c r="K177" s="352"/>
      <c r="L177" s="353"/>
      <c r="M177" s="351" t="str">
        <f>TEXT($G$1+1, "[$-ko-KR]yyyy-mm-dd(ddd) ") &amp; "오전 00:00"</f>
        <v>2021-05-20(목)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40"/>
      <c r="R178" s="340"/>
      <c r="S178" s="340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50"/>
      <c r="R179" s="350"/>
      <c r="S179" s="350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50"/>
      <c r="R180" s="350"/>
      <c r="S180" s="350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40"/>
      <c r="R181" s="340"/>
      <c r="S181" s="340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40"/>
      <c r="R182" s="340"/>
      <c r="S182" s="340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40"/>
      <c r="R183" s="340"/>
      <c r="S183" s="340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40"/>
      <c r="R184" s="340"/>
      <c r="S184" s="340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40"/>
      <c r="R185" s="340"/>
      <c r="S185" s="340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40"/>
      <c r="R186" s="340"/>
      <c r="S186" s="340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41"/>
      <c r="R188" s="342"/>
      <c r="S188" s="343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44"/>
      <c r="R189" s="345"/>
      <c r="S189" s="346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47"/>
      <c r="R190" s="348"/>
      <c r="S190" s="349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40"/>
      <c r="R191" s="340"/>
      <c r="S191" s="340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50"/>
      <c r="R192" s="350"/>
      <c r="S192" s="350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50"/>
      <c r="R193" s="350"/>
      <c r="S193" s="350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40"/>
      <c r="R194" s="340"/>
      <c r="S194" s="340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40"/>
      <c r="R195" s="340"/>
      <c r="S195" s="340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40"/>
      <c r="R196" s="340"/>
      <c r="S196" s="340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29"/>
      <c r="R197" s="330"/>
      <c r="S197" s="331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44336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7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2021-05-20(목) 오전 00:00</v>
      </c>
      <c r="C15" s="396"/>
      <c r="D15" s="351" t="str">
        <f>TEXT($G$1, "[$-ko-KR]yyyy-mm-dd(ddd) ") &amp; "오후 14:00"</f>
        <v>2021-05-20(목) 오후 14:00</v>
      </c>
      <c r="E15" s="352"/>
      <c r="F15" s="353"/>
      <c r="G15" s="351" t="str">
        <f>TEXT($G$1, "[$-ko-KR]yyyy-mm-dd(ddd) ") &amp; "오후 19:00"</f>
        <v>2021-05-20(목) 오후 19:00</v>
      </c>
      <c r="H15" s="352"/>
      <c r="I15" s="353"/>
      <c r="J15" s="351" t="str">
        <f>TEXT($G$1, "[$-ko-KR]yyyy-mm-dd(ddd) ") &amp; "오후 21:00"</f>
        <v>2021-05-20(목) 오후 21:00</v>
      </c>
      <c r="K15" s="352"/>
      <c r="L15" s="353"/>
      <c r="M15" s="351" t="str">
        <f>TEXT($G$1+1, "[$-ko-KR]yyyy-mm-dd(ddd) ") &amp; "오전 00:00"</f>
        <v>2021-05-21(금)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40"/>
      <c r="R21" s="340"/>
      <c r="S21" s="340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40"/>
      <c r="R22" s="340"/>
      <c r="S22" s="340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40"/>
      <c r="R24" s="340"/>
      <c r="S24" s="340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41"/>
      <c r="R26" s="342"/>
      <c r="S26" s="343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44"/>
      <c r="R27" s="345"/>
      <c r="S27" s="346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47"/>
      <c r="R28" s="348"/>
      <c r="S28" s="349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40"/>
      <c r="R29" s="340"/>
      <c r="S29" s="340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7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2021-05-20(목) 오전 00:00</v>
      </c>
      <c r="C42" s="401"/>
      <c r="D42" s="351" t="str">
        <f>TEXT($G$1, "[$-ko-KR]yyyy-mm-dd(ddd) ") &amp; "오후 14:00"</f>
        <v>2021-05-20(목) 오후 14:00</v>
      </c>
      <c r="E42" s="352"/>
      <c r="F42" s="353"/>
      <c r="G42" s="351" t="str">
        <f>TEXT($G$1, "[$-ko-KR]yyyy-mm-dd(ddd) ") &amp; "오후 19:00"</f>
        <v>2021-05-20(목) 오후 19:00</v>
      </c>
      <c r="H42" s="352"/>
      <c r="I42" s="353"/>
      <c r="J42" s="351" t="str">
        <f>TEXT($G$1, "[$-ko-KR]yyyy-mm-dd(ddd) ") &amp; "오후 21:00"</f>
        <v>2021-05-20(목) 오후 21:00</v>
      </c>
      <c r="K42" s="352"/>
      <c r="L42" s="353"/>
      <c r="M42" s="351" t="str">
        <f>TEXT($G$1+1, "[$-ko-KR]yyyy-mm-dd(ddd) ") &amp; "오전 00:00"</f>
        <v>2021-05-21(금)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40"/>
      <c r="R43" s="340"/>
      <c r="S43" s="340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50"/>
      <c r="R44" s="350"/>
      <c r="S44" s="350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50"/>
      <c r="R45" s="350"/>
      <c r="S45" s="350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40"/>
      <c r="R46" s="340"/>
      <c r="S46" s="340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40"/>
      <c r="R47" s="340"/>
      <c r="S47" s="340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40"/>
      <c r="R48" s="340"/>
      <c r="S48" s="340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40"/>
      <c r="R49" s="340"/>
      <c r="S49" s="340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40"/>
      <c r="R50" s="340"/>
      <c r="S50" s="340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40"/>
      <c r="R51" s="340"/>
      <c r="S51" s="340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41"/>
      <c r="R53" s="342"/>
      <c r="S53" s="343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44"/>
      <c r="R54" s="345"/>
      <c r="S54" s="346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47"/>
      <c r="R55" s="348"/>
      <c r="S55" s="349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40"/>
      <c r="R56" s="340"/>
      <c r="S56" s="340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50"/>
      <c r="R58" s="350"/>
      <c r="S58" s="350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40"/>
      <c r="R59" s="340"/>
      <c r="S59" s="340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40"/>
      <c r="R60" s="340"/>
      <c r="S60" s="340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40"/>
      <c r="R61" s="340"/>
      <c r="S61" s="340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29"/>
      <c r="R62" s="330"/>
      <c r="S62" s="331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7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2021-05-20(목) 오전 00:00</v>
      </c>
      <c r="C69" s="401"/>
      <c r="D69" s="351" t="str">
        <f>TEXT($G$1, "[$-ko-KR]yyyy-mm-dd(ddd) ") &amp; "오후 14:00"</f>
        <v>2021-05-20(목) 오후 14:00</v>
      </c>
      <c r="E69" s="352"/>
      <c r="F69" s="353"/>
      <c r="G69" s="351" t="str">
        <f>TEXT($G$1, "[$-ko-KR]yyyy-mm-dd(ddd) ") &amp; "오후 19:00"</f>
        <v>2021-05-20(목) 오후 19:00</v>
      </c>
      <c r="H69" s="352"/>
      <c r="I69" s="353"/>
      <c r="J69" s="351" t="str">
        <f>TEXT($G$1, "[$-ko-KR]yyyy-mm-dd(ddd) ") &amp; "오후 21:00"</f>
        <v>2021-05-20(목) 오후 21:00</v>
      </c>
      <c r="K69" s="352"/>
      <c r="L69" s="353"/>
      <c r="M69" s="351" t="str">
        <f>TEXT($G$1+1, "[$-ko-KR]yyyy-mm-dd(ddd) ") &amp; "오전 00:00"</f>
        <v>2021-05-21(금)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40"/>
      <c r="R70" s="340"/>
      <c r="S70" s="340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50"/>
      <c r="R71" s="350"/>
      <c r="S71" s="350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50"/>
      <c r="R72" s="350"/>
      <c r="S72" s="350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40"/>
      <c r="R73" s="340"/>
      <c r="S73" s="340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40"/>
      <c r="R74" s="340"/>
      <c r="S74" s="340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40"/>
      <c r="R75" s="340"/>
      <c r="S75" s="340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40"/>
      <c r="R76" s="340"/>
      <c r="S76" s="340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40"/>
      <c r="R77" s="340"/>
      <c r="S77" s="340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40"/>
      <c r="R78" s="340"/>
      <c r="S78" s="340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41"/>
      <c r="R80" s="342"/>
      <c r="S80" s="343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44"/>
      <c r="R81" s="345"/>
      <c r="S81" s="346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47"/>
      <c r="R82" s="348"/>
      <c r="S82" s="349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40"/>
      <c r="R83" s="340"/>
      <c r="S83" s="340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50"/>
      <c r="R84" s="350"/>
      <c r="S84" s="350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50"/>
      <c r="R85" s="350"/>
      <c r="S85" s="350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40"/>
      <c r="R86" s="340"/>
      <c r="S86" s="340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40"/>
      <c r="R87" s="340"/>
      <c r="S87" s="340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40"/>
      <c r="R88" s="340"/>
      <c r="S88" s="340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29"/>
      <c r="R89" s="330"/>
      <c r="S89" s="331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7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2021-05-20(목) 오전 00:00</v>
      </c>
      <c r="C96" s="401"/>
      <c r="D96" s="351" t="str">
        <f>TEXT($G$1, "[$-ko-KR]yyyy-mm-dd(ddd) ") &amp; "오후 14:00"</f>
        <v>2021-05-20(목) 오후 14:00</v>
      </c>
      <c r="E96" s="352"/>
      <c r="F96" s="353"/>
      <c r="G96" s="351" t="str">
        <f>TEXT($G$1, "[$-ko-KR]yyyy-mm-dd(ddd) ") &amp; "오후 19:00"</f>
        <v>2021-05-20(목) 오후 19:00</v>
      </c>
      <c r="H96" s="352"/>
      <c r="I96" s="353"/>
      <c r="J96" s="351" t="str">
        <f>TEXT($G$1, "[$-ko-KR]yyyy-mm-dd(ddd) ") &amp; "오후 21:00"</f>
        <v>2021-05-20(목) 오후 21:00</v>
      </c>
      <c r="K96" s="352"/>
      <c r="L96" s="353"/>
      <c r="M96" s="351" t="str">
        <f>TEXT($G$1+1, "[$-ko-KR]yyyy-mm-dd(ddd) ") &amp; "오전 00:00"</f>
        <v>2021-05-21(금)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40"/>
      <c r="R97" s="340"/>
      <c r="S97" s="340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50"/>
      <c r="R98" s="350"/>
      <c r="S98" s="350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50"/>
      <c r="R99" s="350"/>
      <c r="S99" s="350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40"/>
      <c r="R100" s="340"/>
      <c r="S100" s="340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40"/>
      <c r="R101" s="340"/>
      <c r="S101" s="340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40"/>
      <c r="R102" s="340"/>
      <c r="S102" s="340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40"/>
      <c r="R103" s="340"/>
      <c r="S103" s="340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40"/>
      <c r="R104" s="340"/>
      <c r="S104" s="340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40"/>
      <c r="R105" s="340"/>
      <c r="S105" s="340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41"/>
      <c r="R107" s="342"/>
      <c r="S107" s="343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44"/>
      <c r="R108" s="345"/>
      <c r="S108" s="346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47"/>
      <c r="R109" s="348"/>
      <c r="S109" s="349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40"/>
      <c r="R110" s="340"/>
      <c r="S110" s="340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50"/>
      <c r="R111" s="350"/>
      <c r="S111" s="350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50"/>
      <c r="R112" s="350"/>
      <c r="S112" s="350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40"/>
      <c r="R113" s="340"/>
      <c r="S113" s="340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40"/>
      <c r="R114" s="340"/>
      <c r="S114" s="340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40"/>
      <c r="R115" s="340"/>
      <c r="S115" s="340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29"/>
      <c r="R116" s="330"/>
      <c r="S116" s="331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7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2021-05-20(목) 오전 00:00</v>
      </c>
      <c r="C123" s="401"/>
      <c r="D123" s="351" t="str">
        <f>TEXT($G$1, "[$-ko-KR]yyyy-mm-dd(ddd) ") &amp; "오후 14:00"</f>
        <v>2021-05-20(목) 오후 14:00</v>
      </c>
      <c r="E123" s="352"/>
      <c r="F123" s="353"/>
      <c r="G123" s="351" t="str">
        <f>TEXT($G$1, "[$-ko-KR]yyyy-mm-dd(ddd) ") &amp; "오후 19:00"</f>
        <v>2021-05-20(목) 오후 19:00</v>
      </c>
      <c r="H123" s="352"/>
      <c r="I123" s="353"/>
      <c r="J123" s="351" t="str">
        <f>TEXT($G$1, "[$-ko-KR]yyyy-mm-dd(ddd) ") &amp; "오후 21:00"</f>
        <v>2021-05-20(목) 오후 21:00</v>
      </c>
      <c r="K123" s="352"/>
      <c r="L123" s="353"/>
      <c r="M123" s="351" t="str">
        <f>TEXT($G$1+1, "[$-ko-KR]yyyy-mm-dd(ddd) ") &amp; "오전 00:00"</f>
        <v>2021-05-21(금)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40"/>
      <c r="R124" s="340"/>
      <c r="S124" s="340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50"/>
      <c r="R125" s="350"/>
      <c r="S125" s="350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50"/>
      <c r="R126" s="350"/>
      <c r="S126" s="350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40"/>
      <c r="R127" s="340"/>
      <c r="S127" s="340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40"/>
      <c r="R128" s="340"/>
      <c r="S128" s="340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40"/>
      <c r="R129" s="340"/>
      <c r="S129" s="340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40"/>
      <c r="R130" s="340"/>
      <c r="S130" s="340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40"/>
      <c r="R131" s="340"/>
      <c r="S131" s="340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40"/>
      <c r="R132" s="340"/>
      <c r="S132" s="340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41"/>
      <c r="R134" s="342"/>
      <c r="S134" s="343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44"/>
      <c r="R135" s="345"/>
      <c r="S135" s="346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47"/>
      <c r="R136" s="348"/>
      <c r="S136" s="349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40"/>
      <c r="R137" s="340"/>
      <c r="S137" s="340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50"/>
      <c r="R138" s="350"/>
      <c r="S138" s="350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50"/>
      <c r="R139" s="350"/>
      <c r="S139" s="350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40"/>
      <c r="R140" s="340"/>
      <c r="S140" s="340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40"/>
      <c r="R141" s="340"/>
      <c r="S141" s="340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40"/>
      <c r="R142" s="340"/>
      <c r="S142" s="340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29"/>
      <c r="R143" s="330"/>
      <c r="S143" s="331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7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2021-05-20(목) 오전 00:00</v>
      </c>
      <c r="C150" s="401"/>
      <c r="D150" s="351" t="str">
        <f>TEXT($G$1, "[$-ko-KR]yyyy-mm-dd(ddd) ") &amp; "오후 14:00"</f>
        <v>2021-05-20(목) 오후 14:00</v>
      </c>
      <c r="E150" s="352"/>
      <c r="F150" s="353"/>
      <c r="G150" s="351" t="str">
        <f>TEXT($G$1, "[$-ko-KR]yyyy-mm-dd(ddd) ") &amp; "오후 19:00"</f>
        <v>2021-05-20(목) 오후 19:00</v>
      </c>
      <c r="H150" s="352"/>
      <c r="I150" s="353"/>
      <c r="J150" s="351" t="str">
        <f>TEXT($G$1, "[$-ko-KR]yyyy-mm-dd(ddd) ") &amp; "오후 21:00"</f>
        <v>2021-05-20(목) 오후 21:00</v>
      </c>
      <c r="K150" s="352"/>
      <c r="L150" s="353"/>
      <c r="M150" s="351" t="str">
        <f>TEXT($G$1+1, "[$-ko-KR]yyyy-mm-dd(ddd) ") &amp; "오전 00:00"</f>
        <v>2021-05-21(금)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40"/>
      <c r="R151" s="340"/>
      <c r="S151" s="340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50"/>
      <c r="R152" s="350"/>
      <c r="S152" s="350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50"/>
      <c r="R153" s="350"/>
      <c r="S153" s="350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40"/>
      <c r="R154" s="340"/>
      <c r="S154" s="340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40"/>
      <c r="R155" s="340"/>
      <c r="S155" s="340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40"/>
      <c r="R156" s="340"/>
      <c r="S156" s="340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40"/>
      <c r="R157" s="340"/>
      <c r="S157" s="340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40"/>
      <c r="R158" s="340"/>
      <c r="S158" s="340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40"/>
      <c r="R159" s="340"/>
      <c r="S159" s="340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41"/>
      <c r="R161" s="342"/>
      <c r="S161" s="343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44"/>
      <c r="R162" s="345"/>
      <c r="S162" s="346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47"/>
      <c r="R163" s="348"/>
      <c r="S163" s="349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40"/>
      <c r="R164" s="340"/>
      <c r="S164" s="340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50"/>
      <c r="R165" s="350"/>
      <c r="S165" s="350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50"/>
      <c r="R166" s="350"/>
      <c r="S166" s="350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40"/>
      <c r="R167" s="340"/>
      <c r="S167" s="340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40"/>
      <c r="R168" s="340"/>
      <c r="S168" s="340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40"/>
      <c r="R169" s="340"/>
      <c r="S169" s="340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29"/>
      <c r="R170" s="330"/>
      <c r="S170" s="331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7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2021-05-20(목) 오전 00:00</v>
      </c>
      <c r="C177" s="401"/>
      <c r="D177" s="351" t="str">
        <f>TEXT($G$1, "[$-ko-KR]yyyy-mm-dd(ddd) ") &amp; "오후 14:00"</f>
        <v>2021-05-20(목) 오후 14:00</v>
      </c>
      <c r="E177" s="352"/>
      <c r="F177" s="353"/>
      <c r="G177" s="351" t="str">
        <f>TEXT($G$1, "[$-ko-KR]yyyy-mm-dd(ddd) ") &amp; "오후 19:00"</f>
        <v>2021-05-20(목) 오후 19:00</v>
      </c>
      <c r="H177" s="352"/>
      <c r="I177" s="353"/>
      <c r="J177" s="351" t="str">
        <f>TEXT($G$1, "[$-ko-KR]yyyy-mm-dd(ddd) ") &amp; "오후 21:00"</f>
        <v>2021-05-20(목) 오후 21:00</v>
      </c>
      <c r="K177" s="352"/>
      <c r="L177" s="353"/>
      <c r="M177" s="351" t="str">
        <f>TEXT($G$1+1, "[$-ko-KR]yyyy-mm-dd(ddd) ") &amp; "오전 00:00"</f>
        <v>2021-05-21(금)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40"/>
      <c r="R178" s="340"/>
      <c r="S178" s="340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50"/>
      <c r="R179" s="350"/>
      <c r="S179" s="350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50"/>
      <c r="R180" s="350"/>
      <c r="S180" s="350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40"/>
      <c r="R181" s="340"/>
      <c r="S181" s="340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40"/>
      <c r="R182" s="340"/>
      <c r="S182" s="340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40"/>
      <c r="R183" s="340"/>
      <c r="S183" s="340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40"/>
      <c r="R184" s="340"/>
      <c r="S184" s="340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40"/>
      <c r="R185" s="340"/>
      <c r="S185" s="340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40"/>
      <c r="R186" s="340"/>
      <c r="S186" s="340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41"/>
      <c r="R188" s="342"/>
      <c r="S188" s="343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44"/>
      <c r="R189" s="345"/>
      <c r="S189" s="346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47"/>
      <c r="R190" s="348"/>
      <c r="S190" s="349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40"/>
      <c r="R191" s="340"/>
      <c r="S191" s="340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50"/>
      <c r="R192" s="350"/>
      <c r="S192" s="350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50"/>
      <c r="R193" s="350"/>
      <c r="S193" s="350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40"/>
      <c r="R194" s="340"/>
      <c r="S194" s="340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40"/>
      <c r="R195" s="340"/>
      <c r="S195" s="340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40"/>
      <c r="R196" s="340"/>
      <c r="S196" s="340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29"/>
      <c r="R197" s="330"/>
      <c r="S197" s="331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8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2021-05-21(금) 오전 00:00</v>
      </c>
      <c r="C15" s="396"/>
      <c r="D15" s="351" t="str">
        <f>TEXT($G$1, "[$-ko-KR]yyyy-mm-dd(ddd) ") &amp; "오후 14:00"</f>
        <v>2021-05-21(금) 오후 14:00</v>
      </c>
      <c r="E15" s="352"/>
      <c r="F15" s="353"/>
      <c r="G15" s="351" t="str">
        <f>TEXT($G$1, "[$-ko-KR]yyyy-mm-dd(ddd) ") &amp; "오후 19:00"</f>
        <v>2021-05-21(금) 오후 19:00</v>
      </c>
      <c r="H15" s="352"/>
      <c r="I15" s="353"/>
      <c r="J15" s="351" t="str">
        <f>TEXT($G$1, "[$-ko-KR]yyyy-mm-dd(ddd) ") &amp; "오후 21:00"</f>
        <v>2021-05-21(금) 오후 21:00</v>
      </c>
      <c r="K15" s="352"/>
      <c r="L15" s="353"/>
      <c r="M15" s="351" t="str">
        <f>TEXT($G$1+1, "[$-ko-KR]yyyy-mm-dd(ddd) ") &amp; "오전 00:00"</f>
        <v>2021-05-22(토)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40"/>
      <c r="R21" s="340"/>
      <c r="S21" s="340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40"/>
      <c r="R22" s="340"/>
      <c r="S22" s="340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40"/>
      <c r="R24" s="340"/>
      <c r="S24" s="340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41"/>
      <c r="R26" s="342"/>
      <c r="S26" s="343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44"/>
      <c r="R27" s="345"/>
      <c r="S27" s="346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47"/>
      <c r="R28" s="348"/>
      <c r="S28" s="349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40"/>
      <c r="R29" s="340"/>
      <c r="S29" s="340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8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2021-05-21(금) 오전 00:00</v>
      </c>
      <c r="C42" s="401"/>
      <c r="D42" s="351" t="str">
        <f>TEXT($G$1, "[$-ko-KR]yyyy-mm-dd(ddd) ") &amp; "오후 14:00"</f>
        <v>2021-05-21(금) 오후 14:00</v>
      </c>
      <c r="E42" s="352"/>
      <c r="F42" s="353"/>
      <c r="G42" s="351" t="str">
        <f>TEXT($G$1, "[$-ko-KR]yyyy-mm-dd(ddd) ") &amp; "오후 19:00"</f>
        <v>2021-05-21(금) 오후 19:00</v>
      </c>
      <c r="H42" s="352"/>
      <c r="I42" s="353"/>
      <c r="J42" s="351" t="str">
        <f>TEXT($G$1, "[$-ko-KR]yyyy-mm-dd(ddd) ") &amp; "오후 21:00"</f>
        <v>2021-05-21(금) 오후 21:00</v>
      </c>
      <c r="K42" s="352"/>
      <c r="L42" s="353"/>
      <c r="M42" s="351" t="str">
        <f>TEXT($G$1+1, "[$-ko-KR]yyyy-mm-dd(ddd) ") &amp; "오전 00:00"</f>
        <v>2021-05-22(토)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50"/>
      <c r="R44" s="350"/>
      <c r="S44" s="350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50"/>
      <c r="R45" s="350"/>
      <c r="S45" s="350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40"/>
      <c r="R46" s="340"/>
      <c r="S46" s="340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40"/>
      <c r="R47" s="340"/>
      <c r="S47" s="340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40"/>
      <c r="R48" s="340"/>
      <c r="S48" s="340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40"/>
      <c r="R49" s="340"/>
      <c r="S49" s="340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40"/>
      <c r="R50" s="340"/>
      <c r="S50" s="340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40"/>
      <c r="R51" s="340"/>
      <c r="S51" s="340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41"/>
      <c r="R53" s="342"/>
      <c r="S53" s="343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44"/>
      <c r="R54" s="345"/>
      <c r="S54" s="346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47"/>
      <c r="R55" s="348"/>
      <c r="S55" s="349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40"/>
      <c r="R56" s="340"/>
      <c r="S56" s="340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50"/>
      <c r="R57" s="350"/>
      <c r="S57" s="350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50"/>
      <c r="R58" s="350"/>
      <c r="S58" s="350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40"/>
      <c r="R59" s="340"/>
      <c r="S59" s="340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40"/>
      <c r="R60" s="340"/>
      <c r="S60" s="340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40"/>
      <c r="R61" s="340"/>
      <c r="S61" s="340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29"/>
      <c r="R62" s="330"/>
      <c r="S62" s="331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8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2021-05-21(금) 오전 00:00</v>
      </c>
      <c r="C69" s="401"/>
      <c r="D69" s="351" t="str">
        <f>TEXT($G$1, "[$-ko-KR]yyyy-mm-dd(ddd) ") &amp; "오후 14:00"</f>
        <v>2021-05-21(금) 오후 14:00</v>
      </c>
      <c r="E69" s="352"/>
      <c r="F69" s="353"/>
      <c r="G69" s="351" t="str">
        <f>TEXT($G$1, "[$-ko-KR]yyyy-mm-dd(ddd) ") &amp; "오후 19:00"</f>
        <v>2021-05-21(금) 오후 19:00</v>
      </c>
      <c r="H69" s="352"/>
      <c r="I69" s="353"/>
      <c r="J69" s="351" t="str">
        <f>TEXT($G$1, "[$-ko-KR]yyyy-mm-dd(ddd) ") &amp; "오후 21:00"</f>
        <v>2021-05-21(금) 오후 21:00</v>
      </c>
      <c r="K69" s="352"/>
      <c r="L69" s="353"/>
      <c r="M69" s="351" t="str">
        <f>TEXT($G$1+1, "[$-ko-KR]yyyy-mm-dd(ddd) ") &amp; "오전 00:00"</f>
        <v>2021-05-22(토)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40"/>
      <c r="R70" s="340"/>
      <c r="S70" s="340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50"/>
      <c r="R71" s="350"/>
      <c r="S71" s="350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50"/>
      <c r="R72" s="350"/>
      <c r="S72" s="350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40"/>
      <c r="R73" s="340"/>
      <c r="S73" s="340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40"/>
      <c r="R74" s="340"/>
      <c r="S74" s="340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40"/>
      <c r="R75" s="340"/>
      <c r="S75" s="340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40"/>
      <c r="R76" s="340"/>
      <c r="S76" s="340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40"/>
      <c r="R77" s="340"/>
      <c r="S77" s="340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40"/>
      <c r="R78" s="340"/>
      <c r="S78" s="340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41"/>
      <c r="R80" s="342"/>
      <c r="S80" s="343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44"/>
      <c r="R81" s="345"/>
      <c r="S81" s="346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47"/>
      <c r="R82" s="348"/>
      <c r="S82" s="349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40"/>
      <c r="R83" s="340"/>
      <c r="S83" s="340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50"/>
      <c r="R84" s="350"/>
      <c r="S84" s="350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50"/>
      <c r="R85" s="350"/>
      <c r="S85" s="350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40"/>
      <c r="R86" s="340"/>
      <c r="S86" s="340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40"/>
      <c r="R87" s="340"/>
      <c r="S87" s="340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40"/>
      <c r="R88" s="340"/>
      <c r="S88" s="340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29"/>
      <c r="R89" s="330"/>
      <c r="S89" s="331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8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2021-05-21(금) 오전 00:00</v>
      </c>
      <c r="C96" s="401"/>
      <c r="D96" s="351" t="str">
        <f>TEXT($G$1, "[$-ko-KR]yyyy-mm-dd(ddd) ") &amp; "오후 14:00"</f>
        <v>2021-05-21(금) 오후 14:00</v>
      </c>
      <c r="E96" s="352"/>
      <c r="F96" s="353"/>
      <c r="G96" s="351" t="str">
        <f>TEXT($G$1, "[$-ko-KR]yyyy-mm-dd(ddd) ") &amp; "오후 19:00"</f>
        <v>2021-05-21(금) 오후 19:00</v>
      </c>
      <c r="H96" s="352"/>
      <c r="I96" s="353"/>
      <c r="J96" s="351" t="str">
        <f>TEXT($G$1, "[$-ko-KR]yyyy-mm-dd(ddd) ") &amp; "오후 21:00"</f>
        <v>2021-05-21(금) 오후 21:00</v>
      </c>
      <c r="K96" s="352"/>
      <c r="L96" s="353"/>
      <c r="M96" s="351" t="str">
        <f>TEXT($G$1+1, "[$-ko-KR]yyyy-mm-dd(ddd) ") &amp; "오전 00:00"</f>
        <v>2021-05-22(토)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40"/>
      <c r="R97" s="340"/>
      <c r="S97" s="340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50"/>
      <c r="R98" s="350"/>
      <c r="S98" s="350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50"/>
      <c r="R99" s="350"/>
      <c r="S99" s="350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40"/>
      <c r="R100" s="340"/>
      <c r="S100" s="340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40"/>
      <c r="R101" s="340"/>
      <c r="S101" s="340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40"/>
      <c r="R102" s="340"/>
      <c r="S102" s="340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40"/>
      <c r="R103" s="340"/>
      <c r="S103" s="340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40"/>
      <c r="R104" s="340"/>
      <c r="S104" s="340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40"/>
      <c r="R105" s="340"/>
      <c r="S105" s="340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41"/>
      <c r="R107" s="342"/>
      <c r="S107" s="343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44"/>
      <c r="R108" s="345"/>
      <c r="S108" s="346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47"/>
      <c r="R109" s="348"/>
      <c r="S109" s="349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40"/>
      <c r="R110" s="340"/>
      <c r="S110" s="340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50"/>
      <c r="R111" s="350"/>
      <c r="S111" s="350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50"/>
      <c r="R112" s="350"/>
      <c r="S112" s="350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40"/>
      <c r="R113" s="340"/>
      <c r="S113" s="340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40"/>
      <c r="R114" s="340"/>
      <c r="S114" s="340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40"/>
      <c r="R115" s="340"/>
      <c r="S115" s="340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29"/>
      <c r="R116" s="330"/>
      <c r="S116" s="331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8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2021-05-21(금) 오전 00:00</v>
      </c>
      <c r="C123" s="401"/>
      <c r="D123" s="351" t="str">
        <f>TEXT($G$1, "[$-ko-KR]yyyy-mm-dd(ddd) ") &amp; "오후 14:00"</f>
        <v>2021-05-21(금) 오후 14:00</v>
      </c>
      <c r="E123" s="352"/>
      <c r="F123" s="353"/>
      <c r="G123" s="351" t="str">
        <f>TEXT($G$1, "[$-ko-KR]yyyy-mm-dd(ddd) ") &amp; "오후 19:00"</f>
        <v>2021-05-21(금) 오후 19:00</v>
      </c>
      <c r="H123" s="352"/>
      <c r="I123" s="353"/>
      <c r="J123" s="351" t="str">
        <f>TEXT($G$1, "[$-ko-KR]yyyy-mm-dd(ddd) ") &amp; "오후 21:00"</f>
        <v>2021-05-21(금) 오후 21:00</v>
      </c>
      <c r="K123" s="352"/>
      <c r="L123" s="353"/>
      <c r="M123" s="351" t="str">
        <f>TEXT($G$1+1, "[$-ko-KR]yyyy-mm-dd(ddd) ") &amp; "오전 00:00"</f>
        <v>2021-05-22(토)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40"/>
      <c r="R124" s="340"/>
      <c r="S124" s="340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50"/>
      <c r="R125" s="350"/>
      <c r="S125" s="350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50"/>
      <c r="R126" s="350"/>
      <c r="S126" s="350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40"/>
      <c r="R127" s="340"/>
      <c r="S127" s="340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40"/>
      <c r="R128" s="340"/>
      <c r="S128" s="340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40"/>
      <c r="R129" s="340"/>
      <c r="S129" s="340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40"/>
      <c r="R130" s="340"/>
      <c r="S130" s="340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40"/>
      <c r="R131" s="340"/>
      <c r="S131" s="340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40"/>
      <c r="R132" s="340"/>
      <c r="S132" s="340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41"/>
      <c r="R134" s="342"/>
      <c r="S134" s="343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44"/>
      <c r="R135" s="345"/>
      <c r="S135" s="346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47"/>
      <c r="R136" s="348"/>
      <c r="S136" s="349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40"/>
      <c r="R137" s="340"/>
      <c r="S137" s="340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50"/>
      <c r="R138" s="350"/>
      <c r="S138" s="350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50"/>
      <c r="R139" s="350"/>
      <c r="S139" s="350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40"/>
      <c r="R140" s="340"/>
      <c r="S140" s="340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40"/>
      <c r="R141" s="340"/>
      <c r="S141" s="340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40"/>
      <c r="R142" s="340"/>
      <c r="S142" s="340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29"/>
      <c r="R143" s="330"/>
      <c r="S143" s="331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8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2021-05-21(금) 오전 00:00</v>
      </c>
      <c r="C150" s="401"/>
      <c r="D150" s="351" t="str">
        <f>TEXT($G$1, "[$-ko-KR]yyyy-mm-dd(ddd) ") &amp; "오후 14:00"</f>
        <v>2021-05-21(금) 오후 14:00</v>
      </c>
      <c r="E150" s="352"/>
      <c r="F150" s="353"/>
      <c r="G150" s="351" t="str">
        <f>TEXT($G$1, "[$-ko-KR]yyyy-mm-dd(ddd) ") &amp; "오후 19:00"</f>
        <v>2021-05-21(금) 오후 19:00</v>
      </c>
      <c r="H150" s="352"/>
      <c r="I150" s="353"/>
      <c r="J150" s="351" t="str">
        <f>TEXT($G$1, "[$-ko-KR]yyyy-mm-dd(ddd) ") &amp; "오후 21:00"</f>
        <v>2021-05-21(금) 오후 21:00</v>
      </c>
      <c r="K150" s="352"/>
      <c r="L150" s="353"/>
      <c r="M150" s="351" t="str">
        <f>TEXT($G$1+1, "[$-ko-KR]yyyy-mm-dd(ddd) ") &amp; "오전 00:00"</f>
        <v>2021-05-22(토)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40"/>
      <c r="R151" s="340"/>
      <c r="S151" s="340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50"/>
      <c r="R152" s="350"/>
      <c r="S152" s="350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50"/>
      <c r="R153" s="350"/>
      <c r="S153" s="350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40"/>
      <c r="R154" s="340"/>
      <c r="S154" s="340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40"/>
      <c r="R155" s="340"/>
      <c r="S155" s="340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40"/>
      <c r="R156" s="340"/>
      <c r="S156" s="340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40"/>
      <c r="R157" s="340"/>
      <c r="S157" s="340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40"/>
      <c r="R158" s="340"/>
      <c r="S158" s="340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40"/>
      <c r="R159" s="340"/>
      <c r="S159" s="340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41"/>
      <c r="R161" s="342"/>
      <c r="S161" s="343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44"/>
      <c r="R162" s="345"/>
      <c r="S162" s="346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47"/>
      <c r="R163" s="348"/>
      <c r="S163" s="349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40"/>
      <c r="R164" s="340"/>
      <c r="S164" s="340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50"/>
      <c r="R165" s="350"/>
      <c r="S165" s="350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50"/>
      <c r="R166" s="350"/>
      <c r="S166" s="350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40"/>
      <c r="R167" s="340"/>
      <c r="S167" s="340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40"/>
      <c r="R168" s="340"/>
      <c r="S168" s="340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40"/>
      <c r="R169" s="340"/>
      <c r="S169" s="340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29"/>
      <c r="R170" s="330"/>
      <c r="S170" s="331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8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2021-05-21(금) 오전 00:00</v>
      </c>
      <c r="C177" s="401"/>
      <c r="D177" s="351" t="str">
        <f>TEXT($G$1, "[$-ko-KR]yyyy-mm-dd(ddd) ") &amp; "오후 14:00"</f>
        <v>2021-05-21(금) 오후 14:00</v>
      </c>
      <c r="E177" s="352"/>
      <c r="F177" s="353"/>
      <c r="G177" s="351" t="str">
        <f>TEXT($G$1, "[$-ko-KR]yyyy-mm-dd(ddd) ") &amp; "오후 19:00"</f>
        <v>2021-05-21(금) 오후 19:00</v>
      </c>
      <c r="H177" s="352"/>
      <c r="I177" s="353"/>
      <c r="J177" s="351" t="str">
        <f>TEXT($G$1, "[$-ko-KR]yyyy-mm-dd(ddd) ") &amp; "오후 21:00"</f>
        <v>2021-05-21(금) 오후 21:00</v>
      </c>
      <c r="K177" s="352"/>
      <c r="L177" s="353"/>
      <c r="M177" s="351" t="str">
        <f>TEXT($G$1+1, "[$-ko-KR]yyyy-mm-dd(ddd) ") &amp; "오전 00:00"</f>
        <v>2021-05-22(토)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40"/>
      <c r="R178" s="340"/>
      <c r="S178" s="340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50"/>
      <c r="R179" s="350"/>
      <c r="S179" s="350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50"/>
      <c r="R180" s="350"/>
      <c r="S180" s="350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40"/>
      <c r="R181" s="340"/>
      <c r="S181" s="340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40"/>
      <c r="R182" s="340"/>
      <c r="S182" s="340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40"/>
      <c r="R183" s="340"/>
      <c r="S183" s="340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40"/>
      <c r="R184" s="340"/>
      <c r="S184" s="340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40"/>
      <c r="R185" s="340"/>
      <c r="S185" s="340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40"/>
      <c r="R186" s="340"/>
      <c r="S186" s="340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41"/>
      <c r="R188" s="342"/>
      <c r="S188" s="343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44"/>
      <c r="R189" s="345"/>
      <c r="S189" s="346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47"/>
      <c r="R190" s="348"/>
      <c r="S190" s="349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40"/>
      <c r="R191" s="340"/>
      <c r="S191" s="340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50"/>
      <c r="R192" s="350"/>
      <c r="S192" s="350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50"/>
      <c r="R193" s="350"/>
      <c r="S193" s="350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40"/>
      <c r="R194" s="340"/>
      <c r="S194" s="340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40"/>
      <c r="R195" s="340"/>
      <c r="S195" s="340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40"/>
      <c r="R196" s="340"/>
      <c r="S196" s="340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29"/>
      <c r="R197" s="330"/>
      <c r="S197" s="331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8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2021-05-22(토) 오전 00:00</v>
      </c>
      <c r="C15" s="396"/>
      <c r="D15" s="351" t="str">
        <f>TEXT($G$1, "[$-ko-KR]yyyy-mm-dd(ddd) ") &amp; "오후 14:00"</f>
        <v>2021-05-22(토) 오후 14:00</v>
      </c>
      <c r="E15" s="352"/>
      <c r="F15" s="353"/>
      <c r="G15" s="351" t="str">
        <f>TEXT($G$1, "[$-ko-KR]yyyy-mm-dd(ddd) ") &amp; "오후 19:00"</f>
        <v>2021-05-22(토) 오후 19:00</v>
      </c>
      <c r="H15" s="352"/>
      <c r="I15" s="353"/>
      <c r="J15" s="351" t="str">
        <f>TEXT($G$1, "[$-ko-KR]yyyy-mm-dd(ddd) ") &amp; "오후 21:00"</f>
        <v>2021-05-22(토) 오후 21:00</v>
      </c>
      <c r="K15" s="352"/>
      <c r="L15" s="353"/>
      <c r="M15" s="351" t="str">
        <f>TEXT($G$1+1, "[$-ko-KR]yyyy-mm-dd(ddd) ") &amp; "오전 00:00"</f>
        <v>2021-05-23(일)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40"/>
      <c r="R21" s="340"/>
      <c r="S21" s="340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40"/>
      <c r="R22" s="340"/>
      <c r="S22" s="340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40"/>
      <c r="R23" s="340"/>
      <c r="S23" s="340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40"/>
      <c r="R24" s="340"/>
      <c r="S24" s="340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41"/>
      <c r="R26" s="342"/>
      <c r="S26" s="343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44"/>
      <c r="R27" s="345"/>
      <c r="S27" s="346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8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2021-05-22(토) 오전 00:00</v>
      </c>
      <c r="C42" s="401"/>
      <c r="D42" s="351" t="str">
        <f>TEXT($G$1, "[$-ko-KR]yyyy-mm-dd(ddd) ") &amp; "오후 14:00"</f>
        <v>2021-05-22(토) 오후 14:00</v>
      </c>
      <c r="E42" s="352"/>
      <c r="F42" s="353"/>
      <c r="G42" s="351" t="str">
        <f>TEXT($G$1, "[$-ko-KR]yyyy-mm-dd(ddd) ") &amp; "오후 19:00"</f>
        <v>2021-05-22(토) 오후 19:00</v>
      </c>
      <c r="H42" s="352"/>
      <c r="I42" s="353"/>
      <c r="J42" s="351" t="str">
        <f>TEXT($G$1, "[$-ko-KR]yyyy-mm-dd(ddd) ") &amp; "오후 21:00"</f>
        <v>2021-05-22(토) 오후 21:00</v>
      </c>
      <c r="K42" s="352"/>
      <c r="L42" s="353"/>
      <c r="M42" s="351" t="str">
        <f>TEXT($G$1+1, "[$-ko-KR]yyyy-mm-dd(ddd) ") &amp; "오전 00:00"</f>
        <v>2021-05-23(일)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40"/>
      <c r="R43" s="340"/>
      <c r="S43" s="340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50"/>
      <c r="R44" s="350"/>
      <c r="S44" s="350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50"/>
      <c r="R45" s="350"/>
      <c r="S45" s="350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40"/>
      <c r="R46" s="340"/>
      <c r="S46" s="340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40"/>
      <c r="R47" s="340"/>
      <c r="S47" s="340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40"/>
      <c r="R48" s="340"/>
      <c r="S48" s="340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40"/>
      <c r="R49" s="340"/>
      <c r="S49" s="340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40"/>
      <c r="R50" s="340"/>
      <c r="S50" s="340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40"/>
      <c r="R51" s="340"/>
      <c r="S51" s="340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41"/>
      <c r="R53" s="342"/>
      <c r="S53" s="343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44"/>
      <c r="R54" s="345"/>
      <c r="S54" s="346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47"/>
      <c r="R55" s="348"/>
      <c r="S55" s="349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40"/>
      <c r="R56" s="340"/>
      <c r="S56" s="340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50"/>
      <c r="R57" s="350"/>
      <c r="S57" s="350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50"/>
      <c r="R58" s="350"/>
      <c r="S58" s="350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40"/>
      <c r="R59" s="340"/>
      <c r="S59" s="340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40"/>
      <c r="R60" s="340"/>
      <c r="S60" s="340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40"/>
      <c r="R61" s="340"/>
      <c r="S61" s="340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29"/>
      <c r="R62" s="330"/>
      <c r="S62" s="331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8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2021-05-22(토) 오전 00:00</v>
      </c>
      <c r="C69" s="401"/>
      <c r="D69" s="351" t="str">
        <f>TEXT($G$1, "[$-ko-KR]yyyy-mm-dd(ddd) ") &amp; "오후 14:00"</f>
        <v>2021-05-22(토) 오후 14:00</v>
      </c>
      <c r="E69" s="352"/>
      <c r="F69" s="353"/>
      <c r="G69" s="351" t="str">
        <f>TEXT($G$1, "[$-ko-KR]yyyy-mm-dd(ddd) ") &amp; "오후 19:00"</f>
        <v>2021-05-22(토) 오후 19:00</v>
      </c>
      <c r="H69" s="352"/>
      <c r="I69" s="353"/>
      <c r="J69" s="351" t="str">
        <f>TEXT($G$1, "[$-ko-KR]yyyy-mm-dd(ddd) ") &amp; "오후 21:00"</f>
        <v>2021-05-22(토) 오후 21:00</v>
      </c>
      <c r="K69" s="352"/>
      <c r="L69" s="353"/>
      <c r="M69" s="351" t="str">
        <f>TEXT($G$1+1, "[$-ko-KR]yyyy-mm-dd(ddd) ") &amp; "오전 00:00"</f>
        <v>2021-05-23(일)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40"/>
      <c r="R70" s="340"/>
      <c r="S70" s="340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50"/>
      <c r="R71" s="350"/>
      <c r="S71" s="350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50"/>
      <c r="R72" s="350"/>
      <c r="S72" s="350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40"/>
      <c r="R73" s="340"/>
      <c r="S73" s="340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40"/>
      <c r="R74" s="340"/>
      <c r="S74" s="340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40"/>
      <c r="R75" s="340"/>
      <c r="S75" s="340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40"/>
      <c r="R76" s="340"/>
      <c r="S76" s="340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40"/>
      <c r="R77" s="340"/>
      <c r="S77" s="340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40"/>
      <c r="R78" s="340"/>
      <c r="S78" s="340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41"/>
      <c r="R80" s="342"/>
      <c r="S80" s="343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44"/>
      <c r="R81" s="345"/>
      <c r="S81" s="346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47"/>
      <c r="R82" s="348"/>
      <c r="S82" s="349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40"/>
      <c r="R83" s="340"/>
      <c r="S83" s="340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50"/>
      <c r="R84" s="350"/>
      <c r="S84" s="350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40"/>
      <c r="R86" s="340"/>
      <c r="S86" s="340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40"/>
      <c r="R87" s="340"/>
      <c r="S87" s="340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40"/>
      <c r="R88" s="340"/>
      <c r="S88" s="340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29"/>
      <c r="R89" s="330"/>
      <c r="S89" s="331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8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2021-05-22(토) 오전 00:00</v>
      </c>
      <c r="C96" s="401"/>
      <c r="D96" s="351" t="str">
        <f>TEXT($G$1, "[$-ko-KR]yyyy-mm-dd(ddd) ") &amp; "오후 14:00"</f>
        <v>2021-05-22(토) 오후 14:00</v>
      </c>
      <c r="E96" s="352"/>
      <c r="F96" s="353"/>
      <c r="G96" s="351" t="str">
        <f>TEXT($G$1, "[$-ko-KR]yyyy-mm-dd(ddd) ") &amp; "오후 19:00"</f>
        <v>2021-05-22(토) 오후 19:00</v>
      </c>
      <c r="H96" s="352"/>
      <c r="I96" s="353"/>
      <c r="J96" s="351" t="str">
        <f>TEXT($G$1, "[$-ko-KR]yyyy-mm-dd(ddd) ") &amp; "오후 21:00"</f>
        <v>2021-05-22(토) 오후 21:00</v>
      </c>
      <c r="K96" s="352"/>
      <c r="L96" s="353"/>
      <c r="M96" s="351" t="str">
        <f>TEXT($G$1+1, "[$-ko-KR]yyyy-mm-dd(ddd) ") &amp; "오전 00:00"</f>
        <v>2021-05-23(일)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40"/>
      <c r="R97" s="340"/>
      <c r="S97" s="340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50"/>
      <c r="R98" s="350"/>
      <c r="S98" s="350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50"/>
      <c r="R99" s="350"/>
      <c r="S99" s="350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40"/>
      <c r="R100" s="340"/>
      <c r="S100" s="340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40"/>
      <c r="R101" s="340"/>
      <c r="S101" s="340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40"/>
      <c r="R102" s="340"/>
      <c r="S102" s="340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40"/>
      <c r="R103" s="340"/>
      <c r="S103" s="340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40"/>
      <c r="R104" s="340"/>
      <c r="S104" s="340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40"/>
      <c r="R105" s="340"/>
      <c r="S105" s="340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41"/>
      <c r="R107" s="342"/>
      <c r="S107" s="343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44"/>
      <c r="R108" s="345"/>
      <c r="S108" s="346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47"/>
      <c r="R109" s="348"/>
      <c r="S109" s="349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40"/>
      <c r="R110" s="340"/>
      <c r="S110" s="340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50"/>
      <c r="R111" s="350"/>
      <c r="S111" s="350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50"/>
      <c r="R112" s="350"/>
      <c r="S112" s="350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40"/>
      <c r="R113" s="340"/>
      <c r="S113" s="340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40"/>
      <c r="R114" s="340"/>
      <c r="S114" s="340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40"/>
      <c r="R115" s="340"/>
      <c r="S115" s="340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29"/>
      <c r="R116" s="330"/>
      <c r="S116" s="331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89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2021-05-22(토) 오전 00:00</v>
      </c>
      <c r="C123" s="401"/>
      <c r="D123" s="351" t="str">
        <f>TEXT($G$1, "[$-ko-KR]yyyy-mm-dd(ddd) ") &amp; "오후 14:00"</f>
        <v>2021-05-22(토) 오후 14:00</v>
      </c>
      <c r="E123" s="352"/>
      <c r="F123" s="353"/>
      <c r="G123" s="351" t="str">
        <f>TEXT($G$1, "[$-ko-KR]yyyy-mm-dd(ddd) ") &amp; "오후 19:00"</f>
        <v>2021-05-22(토) 오후 19:00</v>
      </c>
      <c r="H123" s="352"/>
      <c r="I123" s="353"/>
      <c r="J123" s="351" t="str">
        <f>TEXT($G$1, "[$-ko-KR]yyyy-mm-dd(ddd) ") &amp; "오후 21:00"</f>
        <v>2021-05-22(토) 오후 21:00</v>
      </c>
      <c r="K123" s="352"/>
      <c r="L123" s="353"/>
      <c r="M123" s="351" t="str">
        <f>TEXT($G$1+1, "[$-ko-KR]yyyy-mm-dd(ddd) ") &amp; "오전 00:00"</f>
        <v>2021-05-23(일)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40"/>
      <c r="R124" s="340"/>
      <c r="S124" s="340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50"/>
      <c r="R125" s="350"/>
      <c r="S125" s="350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50"/>
      <c r="R126" s="350"/>
      <c r="S126" s="350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40"/>
      <c r="R127" s="340"/>
      <c r="S127" s="340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40"/>
      <c r="R128" s="340"/>
      <c r="S128" s="340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40"/>
      <c r="R129" s="340"/>
      <c r="S129" s="340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40"/>
      <c r="R130" s="340"/>
      <c r="S130" s="340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40"/>
      <c r="R131" s="340"/>
      <c r="S131" s="340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40"/>
      <c r="R132" s="340"/>
      <c r="S132" s="340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41"/>
      <c r="R134" s="342"/>
      <c r="S134" s="343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44"/>
      <c r="R135" s="345"/>
      <c r="S135" s="346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47"/>
      <c r="R136" s="348"/>
      <c r="S136" s="349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40"/>
      <c r="R137" s="340"/>
      <c r="S137" s="340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50"/>
      <c r="R138" s="350"/>
      <c r="S138" s="350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50"/>
      <c r="R139" s="350"/>
      <c r="S139" s="350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40"/>
      <c r="R140" s="340"/>
      <c r="S140" s="340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40"/>
      <c r="R141" s="340"/>
      <c r="S141" s="340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40"/>
      <c r="R142" s="340"/>
      <c r="S142" s="340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29"/>
      <c r="R143" s="330"/>
      <c r="S143" s="331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8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2021-05-22(토) 오전 00:00</v>
      </c>
      <c r="C150" s="401"/>
      <c r="D150" s="351" t="str">
        <f>TEXT($G$1, "[$-ko-KR]yyyy-mm-dd(ddd) ") &amp; "오후 14:00"</f>
        <v>2021-05-22(토) 오후 14:00</v>
      </c>
      <c r="E150" s="352"/>
      <c r="F150" s="353"/>
      <c r="G150" s="351" t="str">
        <f>TEXT($G$1, "[$-ko-KR]yyyy-mm-dd(ddd) ") &amp; "오후 19:00"</f>
        <v>2021-05-22(토) 오후 19:00</v>
      </c>
      <c r="H150" s="352"/>
      <c r="I150" s="353"/>
      <c r="J150" s="351" t="str">
        <f>TEXT($G$1, "[$-ko-KR]yyyy-mm-dd(ddd) ") &amp; "오후 21:00"</f>
        <v>2021-05-22(토) 오후 21:00</v>
      </c>
      <c r="K150" s="352"/>
      <c r="L150" s="353"/>
      <c r="M150" s="351" t="str">
        <f>TEXT($G$1+1, "[$-ko-KR]yyyy-mm-dd(ddd) ") &amp; "오전 00:00"</f>
        <v>2021-05-23(일)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40"/>
      <c r="R151" s="340"/>
      <c r="S151" s="340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50"/>
      <c r="R152" s="350"/>
      <c r="S152" s="350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50"/>
      <c r="R153" s="350"/>
      <c r="S153" s="350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40"/>
      <c r="R154" s="340"/>
      <c r="S154" s="340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40"/>
      <c r="R155" s="340"/>
      <c r="S155" s="340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40"/>
      <c r="R156" s="340"/>
      <c r="S156" s="340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40"/>
      <c r="R157" s="340"/>
      <c r="S157" s="340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0"/>
      <c r="R158" s="340"/>
      <c r="S158" s="340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40"/>
      <c r="R159" s="340"/>
      <c r="S159" s="340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41"/>
      <c r="R161" s="342"/>
      <c r="S161" s="343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44"/>
      <c r="R162" s="345"/>
      <c r="S162" s="346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47"/>
      <c r="R163" s="348"/>
      <c r="S163" s="349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40"/>
      <c r="R164" s="340"/>
      <c r="S164" s="340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50"/>
      <c r="R165" s="350"/>
      <c r="S165" s="350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50"/>
      <c r="R166" s="350"/>
      <c r="S166" s="350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40"/>
      <c r="R167" s="340"/>
      <c r="S167" s="340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40"/>
      <c r="R168" s="340"/>
      <c r="S168" s="340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40"/>
      <c r="R169" s="340"/>
      <c r="S169" s="340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29"/>
      <c r="R170" s="330"/>
      <c r="S170" s="331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8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2021-05-22(토) 오전 00:00</v>
      </c>
      <c r="C177" s="401"/>
      <c r="D177" s="351" t="str">
        <f>TEXT($G$1, "[$-ko-KR]yyyy-mm-dd(ddd) ") &amp; "오후 14:00"</f>
        <v>2021-05-22(토) 오후 14:00</v>
      </c>
      <c r="E177" s="352"/>
      <c r="F177" s="353"/>
      <c r="G177" s="351" t="str">
        <f>TEXT($G$1, "[$-ko-KR]yyyy-mm-dd(ddd) ") &amp; "오후 19:00"</f>
        <v>2021-05-22(토) 오후 19:00</v>
      </c>
      <c r="H177" s="352"/>
      <c r="I177" s="353"/>
      <c r="J177" s="351" t="str">
        <f>TEXT($G$1, "[$-ko-KR]yyyy-mm-dd(ddd) ") &amp; "오후 21:00"</f>
        <v>2021-05-22(토) 오후 21:00</v>
      </c>
      <c r="K177" s="352"/>
      <c r="L177" s="353"/>
      <c r="M177" s="351" t="str">
        <f>TEXT($G$1+1, "[$-ko-KR]yyyy-mm-dd(ddd) ") &amp; "오전 00:00"</f>
        <v>2021-05-23(일)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40"/>
      <c r="R178" s="340"/>
      <c r="S178" s="340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50"/>
      <c r="R179" s="350"/>
      <c r="S179" s="350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50"/>
      <c r="R180" s="350"/>
      <c r="S180" s="350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40"/>
      <c r="R181" s="340"/>
      <c r="S181" s="340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40"/>
      <c r="R182" s="340"/>
      <c r="S182" s="340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40"/>
      <c r="R183" s="340"/>
      <c r="S183" s="340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40"/>
      <c r="R184" s="340"/>
      <c r="S184" s="340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40"/>
      <c r="R185" s="340"/>
      <c r="S185" s="340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40"/>
      <c r="R186" s="340"/>
      <c r="S186" s="340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41"/>
      <c r="R188" s="342"/>
      <c r="S188" s="343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44"/>
      <c r="R189" s="345"/>
      <c r="S189" s="346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47"/>
      <c r="R190" s="348"/>
      <c r="S190" s="349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40"/>
      <c r="R191" s="340"/>
      <c r="S191" s="340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50"/>
      <c r="R192" s="350"/>
      <c r="S192" s="350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50"/>
      <c r="R193" s="350"/>
      <c r="S193" s="350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40"/>
      <c r="R194" s="340"/>
      <c r="S194" s="340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40"/>
      <c r="R195" s="340"/>
      <c r="S195" s="340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40"/>
      <c r="R196" s="340"/>
      <c r="S196" s="340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29"/>
      <c r="R197" s="330"/>
      <c r="S197" s="331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9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2021-05-23(일) 오전 00:00</v>
      </c>
      <c r="C15" s="396"/>
      <c r="D15" s="351" t="str">
        <f>TEXT($G$1, "[$-ko-KR]yyyy-mm-dd(ddd) ") &amp; "오후 14:00"</f>
        <v>2021-05-23(일) 오후 14:00</v>
      </c>
      <c r="E15" s="352"/>
      <c r="F15" s="353"/>
      <c r="G15" s="351" t="str">
        <f>TEXT($G$1, "[$-ko-KR]yyyy-mm-dd(ddd) ") &amp; "오후 19:00"</f>
        <v>2021-05-23(일) 오후 19:00</v>
      </c>
      <c r="H15" s="352"/>
      <c r="I15" s="353"/>
      <c r="J15" s="351" t="str">
        <f>TEXT($G$1, "[$-ko-KR]yyyy-mm-dd(ddd) ") &amp; "오후 21:00"</f>
        <v>2021-05-23(일) 오후 21:00</v>
      </c>
      <c r="K15" s="352"/>
      <c r="L15" s="353"/>
      <c r="M15" s="351" t="str">
        <f>TEXT($G$1+1, "[$-ko-KR]yyyy-mm-dd(ddd) ") &amp; "오전 00:00"</f>
        <v>2021-05-24(월)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9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2021-05-23(일) 오전 00:00</v>
      </c>
      <c r="C42" s="401"/>
      <c r="D42" s="351" t="str">
        <f>TEXT($G$1, "[$-ko-KR]yyyy-mm-dd(ddd) ") &amp; "오후 14:00"</f>
        <v>2021-05-23(일) 오후 14:00</v>
      </c>
      <c r="E42" s="352"/>
      <c r="F42" s="353"/>
      <c r="G42" s="351" t="str">
        <f>TEXT($G$1, "[$-ko-KR]yyyy-mm-dd(ddd) ") &amp; "오후 19:00"</f>
        <v>2021-05-23(일) 오후 19:00</v>
      </c>
      <c r="H42" s="352"/>
      <c r="I42" s="353"/>
      <c r="J42" s="351" t="str">
        <f>TEXT($G$1, "[$-ko-KR]yyyy-mm-dd(ddd) ") &amp; "오후 21:00"</f>
        <v>2021-05-23(일) 오후 21:00</v>
      </c>
      <c r="K42" s="352"/>
      <c r="L42" s="353"/>
      <c r="M42" s="351" t="str">
        <f>TEXT($G$1+1, "[$-ko-KR]yyyy-mm-dd(ddd) ") &amp; "오전 00:00"</f>
        <v>2021-05-24(월)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40"/>
      <c r="R43" s="340"/>
      <c r="S43" s="340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50"/>
      <c r="R44" s="350"/>
      <c r="S44" s="350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40"/>
      <c r="R46" s="340"/>
      <c r="S46" s="340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40"/>
      <c r="R47" s="340"/>
      <c r="S47" s="340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40"/>
      <c r="R48" s="340"/>
      <c r="S48" s="340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40"/>
      <c r="R49" s="340"/>
      <c r="S49" s="340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40"/>
      <c r="R50" s="340"/>
      <c r="S50" s="340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40"/>
      <c r="R51" s="340"/>
      <c r="S51" s="340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41"/>
      <c r="R53" s="342"/>
      <c r="S53" s="343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44"/>
      <c r="R54" s="345"/>
      <c r="S54" s="346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47"/>
      <c r="R55" s="348"/>
      <c r="S55" s="349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40"/>
      <c r="R56" s="340"/>
      <c r="S56" s="340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50"/>
      <c r="R57" s="350"/>
      <c r="S57" s="350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50"/>
      <c r="R58" s="350"/>
      <c r="S58" s="350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40"/>
      <c r="R59" s="340"/>
      <c r="S59" s="340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40"/>
      <c r="R60" s="340"/>
      <c r="S60" s="340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40"/>
      <c r="R61" s="340"/>
      <c r="S61" s="340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29"/>
      <c r="R62" s="330"/>
      <c r="S62" s="331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9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2021-05-23(일) 오전 00:00</v>
      </c>
      <c r="C69" s="401"/>
      <c r="D69" s="351" t="str">
        <f>TEXT($G$1, "[$-ko-KR]yyyy-mm-dd(ddd) ") &amp; "오후 14:00"</f>
        <v>2021-05-23(일) 오후 14:00</v>
      </c>
      <c r="E69" s="352"/>
      <c r="F69" s="353"/>
      <c r="G69" s="351" t="str">
        <f>TEXT($G$1, "[$-ko-KR]yyyy-mm-dd(ddd) ") &amp; "오후 19:00"</f>
        <v>2021-05-23(일) 오후 19:00</v>
      </c>
      <c r="H69" s="352"/>
      <c r="I69" s="353"/>
      <c r="J69" s="351" t="str">
        <f>TEXT($G$1, "[$-ko-KR]yyyy-mm-dd(ddd) ") &amp; "오후 21:00"</f>
        <v>2021-05-23(일) 오후 21:00</v>
      </c>
      <c r="K69" s="352"/>
      <c r="L69" s="353"/>
      <c r="M69" s="351" t="str">
        <f>TEXT($G$1+1, "[$-ko-KR]yyyy-mm-dd(ddd) ") &amp; "오전 00:00"</f>
        <v>2021-05-24(월)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40"/>
      <c r="R70" s="340"/>
      <c r="S70" s="340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50"/>
      <c r="R71" s="350"/>
      <c r="S71" s="350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50"/>
      <c r="R72" s="350"/>
      <c r="S72" s="350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40"/>
      <c r="R73" s="340"/>
      <c r="S73" s="340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40"/>
      <c r="R74" s="340"/>
      <c r="S74" s="340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40"/>
      <c r="R75" s="340"/>
      <c r="S75" s="340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40"/>
      <c r="R76" s="340"/>
      <c r="S76" s="340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40"/>
      <c r="R77" s="340"/>
      <c r="S77" s="340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40"/>
      <c r="R78" s="340"/>
      <c r="S78" s="340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41"/>
      <c r="R80" s="342"/>
      <c r="S80" s="343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44"/>
      <c r="R81" s="345"/>
      <c r="S81" s="346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47"/>
      <c r="R82" s="348"/>
      <c r="S82" s="349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40"/>
      <c r="R83" s="340"/>
      <c r="S83" s="340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50"/>
      <c r="R84" s="350"/>
      <c r="S84" s="350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50"/>
      <c r="R85" s="350"/>
      <c r="S85" s="350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40"/>
      <c r="R86" s="340"/>
      <c r="S86" s="340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40"/>
      <c r="R87" s="340"/>
      <c r="S87" s="340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40"/>
      <c r="R88" s="340"/>
      <c r="S88" s="340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29"/>
      <c r="R89" s="330"/>
      <c r="S89" s="331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9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2021-05-23(일) 오전 00:00</v>
      </c>
      <c r="C96" s="401"/>
      <c r="D96" s="351" t="str">
        <f>TEXT($G$1, "[$-ko-KR]yyyy-mm-dd(ddd) ") &amp; "오후 14:00"</f>
        <v>2021-05-23(일) 오후 14:00</v>
      </c>
      <c r="E96" s="352"/>
      <c r="F96" s="353"/>
      <c r="G96" s="351" t="str">
        <f>TEXT($G$1, "[$-ko-KR]yyyy-mm-dd(ddd) ") &amp; "오후 19:00"</f>
        <v>2021-05-23(일) 오후 19:00</v>
      </c>
      <c r="H96" s="352"/>
      <c r="I96" s="353"/>
      <c r="J96" s="351" t="str">
        <f>TEXT($G$1, "[$-ko-KR]yyyy-mm-dd(ddd) ") &amp; "오후 21:00"</f>
        <v>2021-05-23(일) 오후 21:00</v>
      </c>
      <c r="K96" s="352"/>
      <c r="L96" s="353"/>
      <c r="M96" s="351" t="str">
        <f>TEXT($G$1+1, "[$-ko-KR]yyyy-mm-dd(ddd) ") &amp; "오전 00:00"</f>
        <v>2021-05-24(월)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40"/>
      <c r="R97" s="340"/>
      <c r="S97" s="340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50"/>
      <c r="R98" s="350"/>
      <c r="S98" s="350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50"/>
      <c r="R99" s="350"/>
      <c r="S99" s="350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40"/>
      <c r="R100" s="340"/>
      <c r="S100" s="340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40"/>
      <c r="R101" s="340"/>
      <c r="S101" s="340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40"/>
      <c r="R102" s="340"/>
      <c r="S102" s="340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40"/>
      <c r="R103" s="340"/>
      <c r="S103" s="340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40"/>
      <c r="R104" s="340"/>
      <c r="S104" s="340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40"/>
      <c r="R105" s="340"/>
      <c r="S105" s="340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41"/>
      <c r="R107" s="342"/>
      <c r="S107" s="343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44"/>
      <c r="R108" s="345"/>
      <c r="S108" s="346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47"/>
      <c r="R109" s="348"/>
      <c r="S109" s="349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40"/>
      <c r="R110" s="340"/>
      <c r="S110" s="340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50"/>
      <c r="R111" s="350"/>
      <c r="S111" s="350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50"/>
      <c r="R112" s="350"/>
      <c r="S112" s="350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40"/>
      <c r="R113" s="340"/>
      <c r="S113" s="340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40"/>
      <c r="R114" s="340"/>
      <c r="S114" s="340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40"/>
      <c r="R115" s="340"/>
      <c r="S115" s="340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29"/>
      <c r="R116" s="330"/>
      <c r="S116" s="331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9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2021-05-23(일) 오전 00:00</v>
      </c>
      <c r="C123" s="401"/>
      <c r="D123" s="351" t="str">
        <f>TEXT($G$1, "[$-ko-KR]yyyy-mm-dd(ddd) ") &amp; "오후 14:00"</f>
        <v>2021-05-23(일) 오후 14:00</v>
      </c>
      <c r="E123" s="352"/>
      <c r="F123" s="353"/>
      <c r="G123" s="351" t="str">
        <f>TEXT($G$1, "[$-ko-KR]yyyy-mm-dd(ddd) ") &amp; "오후 19:00"</f>
        <v>2021-05-23(일) 오후 19:00</v>
      </c>
      <c r="H123" s="352"/>
      <c r="I123" s="353"/>
      <c r="J123" s="351" t="str">
        <f>TEXT($G$1, "[$-ko-KR]yyyy-mm-dd(ddd) ") &amp; "오후 21:00"</f>
        <v>2021-05-23(일) 오후 21:00</v>
      </c>
      <c r="K123" s="352"/>
      <c r="L123" s="353"/>
      <c r="M123" s="351" t="str">
        <f>TEXT($G$1+1, "[$-ko-KR]yyyy-mm-dd(ddd) ") &amp; "오전 00:00"</f>
        <v>2021-05-24(월)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40"/>
      <c r="R124" s="340"/>
      <c r="S124" s="340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50"/>
      <c r="R125" s="350"/>
      <c r="S125" s="350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50"/>
      <c r="R126" s="350"/>
      <c r="S126" s="350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40"/>
      <c r="R127" s="340"/>
      <c r="S127" s="340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40"/>
      <c r="R128" s="340"/>
      <c r="S128" s="340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40"/>
      <c r="R129" s="340"/>
      <c r="S129" s="340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40"/>
      <c r="R130" s="340"/>
      <c r="S130" s="340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40"/>
      <c r="R131" s="340"/>
      <c r="S131" s="340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40"/>
      <c r="R132" s="340"/>
      <c r="S132" s="340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41"/>
      <c r="R134" s="342"/>
      <c r="S134" s="343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44"/>
      <c r="R135" s="345"/>
      <c r="S135" s="346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47"/>
      <c r="R136" s="348"/>
      <c r="S136" s="349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40"/>
      <c r="R137" s="340"/>
      <c r="S137" s="340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50"/>
      <c r="R138" s="350"/>
      <c r="S138" s="350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50"/>
      <c r="R139" s="350"/>
      <c r="S139" s="350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40"/>
      <c r="R140" s="340"/>
      <c r="S140" s="340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40"/>
      <c r="R141" s="340"/>
      <c r="S141" s="340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40"/>
      <c r="R142" s="340"/>
      <c r="S142" s="340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29"/>
      <c r="R143" s="330"/>
      <c r="S143" s="331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9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2021-05-23(일) 오전 00:00</v>
      </c>
      <c r="C150" s="401"/>
      <c r="D150" s="351" t="str">
        <f>TEXT($G$1, "[$-ko-KR]yyyy-mm-dd(ddd) ") &amp; "오후 14:00"</f>
        <v>2021-05-23(일) 오후 14:00</v>
      </c>
      <c r="E150" s="352"/>
      <c r="F150" s="353"/>
      <c r="G150" s="351" t="str">
        <f>TEXT($G$1, "[$-ko-KR]yyyy-mm-dd(ddd) ") &amp; "오후 19:00"</f>
        <v>2021-05-23(일) 오후 19:00</v>
      </c>
      <c r="H150" s="352"/>
      <c r="I150" s="353"/>
      <c r="J150" s="351" t="str">
        <f>TEXT($G$1, "[$-ko-KR]yyyy-mm-dd(ddd) ") &amp; "오후 21:00"</f>
        <v>2021-05-23(일) 오후 21:00</v>
      </c>
      <c r="K150" s="352"/>
      <c r="L150" s="353"/>
      <c r="M150" s="351" t="str">
        <f>TEXT($G$1+1, "[$-ko-KR]yyyy-mm-dd(ddd) ") &amp; "오전 00:00"</f>
        <v>2021-05-24(월)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40"/>
      <c r="R151" s="340"/>
      <c r="S151" s="340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50"/>
      <c r="R152" s="350"/>
      <c r="S152" s="350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50"/>
      <c r="R153" s="350"/>
      <c r="S153" s="350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40"/>
      <c r="R154" s="340"/>
      <c r="S154" s="340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40"/>
      <c r="R155" s="340"/>
      <c r="S155" s="340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40"/>
      <c r="R156" s="340"/>
      <c r="S156" s="340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40"/>
      <c r="R157" s="340"/>
      <c r="S157" s="340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40"/>
      <c r="R158" s="340"/>
      <c r="S158" s="340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40"/>
      <c r="R159" s="340"/>
      <c r="S159" s="340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41"/>
      <c r="R161" s="342"/>
      <c r="S161" s="343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44"/>
      <c r="R162" s="345"/>
      <c r="S162" s="346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47"/>
      <c r="R163" s="348"/>
      <c r="S163" s="349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40"/>
      <c r="R164" s="340"/>
      <c r="S164" s="340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50"/>
      <c r="R165" s="350"/>
      <c r="S165" s="350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50"/>
      <c r="R166" s="350"/>
      <c r="S166" s="350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40"/>
      <c r="R167" s="340"/>
      <c r="S167" s="340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40"/>
      <c r="R168" s="340"/>
      <c r="S168" s="340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40"/>
      <c r="R169" s="340"/>
      <c r="S169" s="340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29"/>
      <c r="R170" s="330"/>
      <c r="S170" s="331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9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2021-05-23(일) 오전 00:00</v>
      </c>
      <c r="C177" s="401"/>
      <c r="D177" s="351" t="str">
        <f>TEXT($G$1, "[$-ko-KR]yyyy-mm-dd(ddd) ") &amp; "오후 14:00"</f>
        <v>2021-05-23(일) 오후 14:00</v>
      </c>
      <c r="E177" s="352"/>
      <c r="F177" s="353"/>
      <c r="G177" s="351" t="str">
        <f>TEXT($G$1, "[$-ko-KR]yyyy-mm-dd(ddd) ") &amp; "오후 19:00"</f>
        <v>2021-05-23(일) 오후 19:00</v>
      </c>
      <c r="H177" s="352"/>
      <c r="I177" s="353"/>
      <c r="J177" s="351" t="str">
        <f>TEXT($G$1, "[$-ko-KR]yyyy-mm-dd(ddd) ") &amp; "오후 21:00"</f>
        <v>2021-05-23(일) 오후 21:00</v>
      </c>
      <c r="K177" s="352"/>
      <c r="L177" s="353"/>
      <c r="M177" s="351" t="str">
        <f>TEXT($G$1+1, "[$-ko-KR]yyyy-mm-dd(ddd) ") &amp; "오전 00:00"</f>
        <v>2021-05-24(월)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40"/>
      <c r="R178" s="340"/>
      <c r="S178" s="340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50"/>
      <c r="R179" s="350"/>
      <c r="S179" s="350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50"/>
      <c r="R180" s="350"/>
      <c r="S180" s="350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40"/>
      <c r="R181" s="340"/>
      <c r="S181" s="340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40"/>
      <c r="R182" s="340"/>
      <c r="S182" s="340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40"/>
      <c r="R183" s="340"/>
      <c r="S183" s="340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40"/>
      <c r="R184" s="340"/>
      <c r="S184" s="340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40"/>
      <c r="R185" s="340"/>
      <c r="S185" s="340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40"/>
      <c r="R186" s="340"/>
      <c r="S186" s="340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41"/>
      <c r="R188" s="342"/>
      <c r="S188" s="343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44"/>
      <c r="R189" s="345"/>
      <c r="S189" s="346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47"/>
      <c r="R190" s="348"/>
      <c r="S190" s="349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40"/>
      <c r="R191" s="340"/>
      <c r="S191" s="340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50"/>
      <c r="R192" s="350"/>
      <c r="S192" s="350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50"/>
      <c r="R193" s="350"/>
      <c r="S193" s="350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40"/>
      <c r="R194" s="340"/>
      <c r="S194" s="340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40"/>
      <c r="R195" s="340"/>
      <c r="S195" s="340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40"/>
      <c r="R196" s="340"/>
      <c r="S196" s="340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29"/>
      <c r="R197" s="330"/>
      <c r="S197" s="331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-1,275 KRW (-0.04%)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105,675 KRW (3.52%)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84,925 KRW (2.83%)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156,214 KRW (5.21%)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23,049 KRW (2.20%)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0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2021-05-24(월) 오전 00:00</v>
      </c>
      <c r="C15" s="396"/>
      <c r="D15" s="351" t="str">
        <f>TEXT($G$1, "[$-ko-KR]yyyy-mm-dd(ddd) ") &amp; "오후 14:00"</f>
        <v>2021-05-24(월) 오후 14:00</v>
      </c>
      <c r="E15" s="352"/>
      <c r="F15" s="353"/>
      <c r="G15" s="351" t="str">
        <f>TEXT($G$1, "[$-ko-KR]yyyy-mm-dd(ddd) ") &amp; "오후 19:00"</f>
        <v>2021-05-24(월) 오후 19:00</v>
      </c>
      <c r="H15" s="352"/>
      <c r="I15" s="353"/>
      <c r="J15" s="351" t="str">
        <f>TEXT($G$1, "[$-ko-KR]yyyy-mm-dd(ddd) ") &amp; "오후 21:00"</f>
        <v>2021-05-24(월) 오후 21:00</v>
      </c>
      <c r="K15" s="352"/>
      <c r="L15" s="353"/>
      <c r="M15" s="351" t="str">
        <f>TEXT($G$1+1, "[$-ko-KR]yyyy-mm-dd(ddd) ") &amp; "오전 00:00"</f>
        <v>2021-05-25(화)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>
        <f>IF(NOT(ISBLANK(_xlfn.IFNA(VLOOKUP($A17, $A$40:$O$199, 13, FALSE), ))), _xlfn.IFNA(VLOOKUP($A17, $A$40:$O$199, 13, FALSE), ), "")</f>
        <v>89.9</v>
      </c>
      <c r="N17" s="72">
        <f>IF(NOT(ISBLANK(_xlfn.IFNA(VLOOKUP($A17, $A$40:$O$199, 14, FALSE), ))), _xlfn.IFNA(VLOOKUP($A17, $A$40:$O$199, 14, FALSE), ), "")</f>
        <v>1.2387387387387485E-2</v>
      </c>
      <c r="O17" s="140">
        <f>IF(NOT(ISBLANK(_xlfn.IFNA(VLOOKUP($A17, $A$40:$O$199, 15, FALSE), ))), _xlfn.IFNA(VLOOKUP($A17, $A$40:$O$199, 15, FALSE), ), "")</f>
        <v>1858.1081081081227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>
        <f t="shared" ref="M18:M36" si="11">IF(NOT(ISBLANK(_xlfn.IFNA(VLOOKUP($A18, $A$40:$O$199, 13, FALSE), ))), _xlfn.IFNA(VLOOKUP($A18, $A$40:$O$199, 13, FALSE), ), "")</f>
        <v>137</v>
      </c>
      <c r="N18" s="73">
        <f t="shared" ref="N18:N36" si="12">IF(NOT(ISBLANK(_xlfn.IFNA(VLOOKUP($A18, $A$40:$O$199, 14, FALSE), ))), _xlfn.IFNA(VLOOKUP($A18, $A$40:$O$199, 14, FALSE), ), "")</f>
        <v>0.13223140495867769</v>
      </c>
      <c r="O18" s="136">
        <f t="shared" ref="O18:O36" si="13">IF(NOT(ISBLANK(_xlfn.IFNA(VLOOKUP($A18, $A$40:$O$199, 15, FALSE), ))), _xlfn.IFNA(VLOOKUP($A18, $A$40:$O$199, 15, FALSE), ), "")</f>
        <v>19834.710743801654</v>
      </c>
      <c r="Q18" s="350"/>
      <c r="R18" s="350"/>
      <c r="S18" s="350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>
        <f t="shared" si="11"/>
        <v>341</v>
      </c>
      <c r="N19" s="73">
        <f t="shared" si="12"/>
        <v>-5.8011049723756904E-2</v>
      </c>
      <c r="O19" s="136">
        <f t="shared" si="13"/>
        <v>-8701.6574585635353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>
        <f t="shared" si="11"/>
        <v>201</v>
      </c>
      <c r="N20" s="73">
        <f t="shared" si="12"/>
        <v>0</v>
      </c>
      <c r="O20" s="136">
        <f t="shared" si="13"/>
        <v>0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>
        <f t="shared" si="11"/>
        <v>167</v>
      </c>
      <c r="N21" s="74">
        <f t="shared" si="12"/>
        <v>1.8292682926829267E-2</v>
      </c>
      <c r="O21" s="203">
        <f t="shared" si="13"/>
        <v>2743.9024390243899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>
        <f t="shared" si="11"/>
        <v>115</v>
      </c>
      <c r="N22" s="76">
        <f t="shared" si="12"/>
        <v>6.4814814814814811E-2</v>
      </c>
      <c r="O22" s="205">
        <f t="shared" si="13"/>
        <v>9722.2222222222208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>
        <f t="shared" si="11"/>
        <v>85.8</v>
      </c>
      <c r="N23" s="73">
        <f t="shared" si="12"/>
        <v>-1.6055045871559696E-2</v>
      </c>
      <c r="O23" s="136">
        <f t="shared" si="13"/>
        <v>-2408.2568807339544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2.1951456356056092E-2</v>
      </c>
      <c r="O37" s="208">
        <f>SUM(O17:O36)</f>
        <v>23049.029173858893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0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2021-05-24(월) 오전 00:00</v>
      </c>
      <c r="C42" s="401"/>
      <c r="D42" s="351" t="str">
        <f>TEXT($G$1, "[$-ko-KR]yyyy-mm-dd(ddd) ") &amp; "오후 14:00"</f>
        <v>2021-05-24(월) 오후 14:00</v>
      </c>
      <c r="E42" s="352"/>
      <c r="F42" s="353"/>
      <c r="G42" s="351" t="str">
        <f>TEXT($G$1, "[$-ko-KR]yyyy-mm-dd(ddd) ") &amp; "오후 19:00"</f>
        <v>2021-05-24(월) 오후 19:00</v>
      </c>
      <c r="H42" s="352"/>
      <c r="I42" s="353"/>
      <c r="J42" s="351" t="str">
        <f>TEXT($G$1, "[$-ko-KR]yyyy-mm-dd(ddd) ") &amp; "오후 21:00"</f>
        <v>2021-05-24(월) 오후 21:00</v>
      </c>
      <c r="K42" s="352"/>
      <c r="L42" s="353"/>
      <c r="M42" s="351" t="str">
        <f>TEXT($G$1+1, "[$-ko-KR]yyyy-mm-dd(ddd) ") &amp; "오전 00:00"</f>
        <v>2021-05-25(화)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>
        <v>4.18</v>
      </c>
      <c r="N44" s="72">
        <f>IF(ISNUMBER(M44), (M44 - $B44) / $B44, "")</f>
        <v>7.1794871794871748E-2</v>
      </c>
      <c r="O44" s="140">
        <f>IF(ISNUMBER(M44), $B64 * N44, "")</f>
        <v>10769.230769230762</v>
      </c>
      <c r="Q44" s="350"/>
      <c r="R44" s="350"/>
      <c r="S44" s="350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>
        <v>85.2</v>
      </c>
      <c r="N45" s="73">
        <f t="shared" ref="N45:N48" si="17">IF(ISNUMBER(M45), (M45 - $B45) / $B45, "")</f>
        <v>0.10219922380336359</v>
      </c>
      <c r="O45" s="136">
        <f>IF(ISNUMBER(M45), $B64 * N45, "")</f>
        <v>15329.883570504539</v>
      </c>
      <c r="Q45" s="350"/>
      <c r="R45" s="350"/>
      <c r="S45" s="350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>
        <v>61.7</v>
      </c>
      <c r="N46" s="73">
        <f t="shared" si="17"/>
        <v>3.350083752093802E-2</v>
      </c>
      <c r="O46" s="136">
        <f>IF(ISNUMBER(M46), $B64 * N46, "")</f>
        <v>5025.1256281407032</v>
      </c>
      <c r="Q46" s="340"/>
      <c r="R46" s="340"/>
      <c r="S46" s="340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>
        <v>56.7</v>
      </c>
      <c r="N47" s="73">
        <f t="shared" si="17"/>
        <v>-1.7605633802815902E-3</v>
      </c>
      <c r="O47" s="136">
        <f>IF(ISNUMBER(M47), $B64 * N47, "")</f>
        <v>-264.08450704223856</v>
      </c>
      <c r="Q47" s="340"/>
      <c r="R47" s="340"/>
      <c r="S47" s="340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>
        <v>11.1</v>
      </c>
      <c r="N48" s="74">
        <f t="shared" si="17"/>
        <v>8.8235294117647106E-2</v>
      </c>
      <c r="O48" s="203">
        <f>IF(ISNUMBER(M48), $B64 * N48, "")</f>
        <v>13235.294117647067</v>
      </c>
      <c r="Q48" s="340"/>
      <c r="R48" s="340"/>
      <c r="S48" s="340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>
        <v>75.3</v>
      </c>
      <c r="N49" s="76">
        <f>IF(ISNUMBER(M49), (M49 - $B49) / $B49, "")</f>
        <v>7.1123755334281655E-2</v>
      </c>
      <c r="O49" s="205">
        <f>IF(ISNUMBER(M49), $B64 * N49, "")</f>
        <v>10668.563300142248</v>
      </c>
      <c r="Q49" s="340"/>
      <c r="R49" s="340"/>
      <c r="S49" s="340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>
        <v>90.8</v>
      </c>
      <c r="N50" s="73">
        <f t="shared" ref="N50:N53" si="21">IF(ISNUMBER(M50), (M50 - $B50) / $B50, "")</f>
        <v>-1.943844492440602E-2</v>
      </c>
      <c r="O50" s="136">
        <f>IF(ISNUMBER(M50), $B64 * N50, "")</f>
        <v>-2915.7667386609028</v>
      </c>
      <c r="Q50" s="340"/>
      <c r="R50" s="340"/>
      <c r="S50" s="340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>
        <v>53</v>
      </c>
      <c r="N51" s="73">
        <f t="shared" si="21"/>
        <v>4.3307086614173283E-2</v>
      </c>
      <c r="O51" s="136">
        <f>IF(ISNUMBER(M51), $B64 * N51, "")</f>
        <v>6496.0629921259924</v>
      </c>
      <c r="Q51" s="340"/>
      <c r="R51" s="340"/>
      <c r="S51" s="340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>
        <v>104</v>
      </c>
      <c r="N52" s="73">
        <f t="shared" si="21"/>
        <v>7.8838174273858863E-2</v>
      </c>
      <c r="O52" s="136">
        <f>IF(ISNUMBER(M52), $B64 * N52, "")</f>
        <v>11825.726141078829</v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>
        <v>36.299999999999997</v>
      </c>
      <c r="N53" s="75">
        <f t="shared" si="21"/>
        <v>0.17857142857142846</v>
      </c>
      <c r="O53" s="137">
        <f>IF(ISNUMBER(M53), $B64 * N53, "")</f>
        <v>26785.714285714268</v>
      </c>
      <c r="Q53" s="341"/>
      <c r="R53" s="342"/>
      <c r="S53" s="343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>
        <v>12.2</v>
      </c>
      <c r="N54" s="72">
        <f>IF(ISNUMBER(M54), (M54 - $B54) / $B54, "")</f>
        <v>-1.6129032258064602E-2</v>
      </c>
      <c r="O54" s="140">
        <f>IF(ISNUMBER(M54), $B64 * N54, "")</f>
        <v>-2419.3548387096903</v>
      </c>
      <c r="Q54" s="344"/>
      <c r="R54" s="345"/>
      <c r="S54" s="346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>
        <v>18.5</v>
      </c>
      <c r="N55" s="73">
        <f t="shared" ref="N55:N58" si="25">IF(ISNUMBER(M55), (M55 - $B55) / $B55, "")</f>
        <v>1.092896174863384E-2</v>
      </c>
      <c r="O55" s="136">
        <f>IF(ISNUMBER(M55), $B64 * N55, "")</f>
        <v>1639.3442622950761</v>
      </c>
      <c r="Q55" s="347"/>
      <c r="R55" s="348"/>
      <c r="S55" s="349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>
        <v>56.1</v>
      </c>
      <c r="N56" s="73">
        <f t="shared" si="25"/>
        <v>-3.2758620689655148E-2</v>
      </c>
      <c r="O56" s="136">
        <f>IF(ISNUMBER(M56), $B64 * N56, "")</f>
        <v>-4913.7931034482717</v>
      </c>
      <c r="Q56" s="340"/>
      <c r="R56" s="340"/>
      <c r="S56" s="340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>
        <v>14.5</v>
      </c>
      <c r="N57" s="73">
        <f t="shared" si="25"/>
        <v>1.3986013986013936E-2</v>
      </c>
      <c r="O57" s="136">
        <f>IF(ISNUMBER(M57), $B64 * N57, "")</f>
        <v>2097.9020979020902</v>
      </c>
      <c r="Q57" s="350"/>
      <c r="R57" s="350"/>
      <c r="S57" s="350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>
        <v>76</v>
      </c>
      <c r="N58" s="74">
        <f t="shared" si="25"/>
        <v>-3.4307496823379961E-2</v>
      </c>
      <c r="O58" s="203">
        <f>IF(ISNUMBER(M58), $B64 * N58, "")</f>
        <v>-5146.1245235069946</v>
      </c>
      <c r="Q58" s="350"/>
      <c r="R58" s="350"/>
      <c r="S58" s="350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>
        <v>11.1</v>
      </c>
      <c r="N59" s="76">
        <f>IF(ISNUMBER(M59), (M59 - $B59) / $B59, "")</f>
        <v>2.7777777777777676E-2</v>
      </c>
      <c r="O59" s="205">
        <f>IF(ISNUMBER(M59), $B64 * N59, "")</f>
        <v>4166.6666666666515</v>
      </c>
      <c r="Q59" s="340"/>
      <c r="R59" s="340"/>
      <c r="S59" s="340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>
        <v>85.8</v>
      </c>
      <c r="N60" s="73">
        <f t="shared" ref="N60:N63" si="29">IF(ISNUMBER(M60), (M60 - $B60) / $B60, "")</f>
        <v>-1.6055045871559696E-2</v>
      </c>
      <c r="O60" s="136">
        <f>IF(ISNUMBER(M60), $B64 * N60, "")</f>
        <v>-2408.2568807339544</v>
      </c>
      <c r="Q60" s="340"/>
      <c r="R60" s="340"/>
      <c r="S60" s="340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>
        <v>15</v>
      </c>
      <c r="N61" s="73">
        <f t="shared" si="29"/>
        <v>-1.9607843137254947E-2</v>
      </c>
      <c r="O61" s="136">
        <f>IF(ISNUMBER(M61), $B64 * N61, "")</f>
        <v>-2941.176470588242</v>
      </c>
      <c r="Q61" s="340"/>
      <c r="R61" s="340"/>
      <c r="S61" s="340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>
        <v>10.6</v>
      </c>
      <c r="N62" s="73">
        <f t="shared" si="29"/>
        <v>0</v>
      </c>
      <c r="O62" s="136">
        <f>IF(ISNUMBER(M62), $B64 * N62, "")</f>
        <v>0</v>
      </c>
      <c r="Q62" s="329"/>
      <c r="R62" s="330"/>
      <c r="S62" s="331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>
        <v>19.899999999999999</v>
      </c>
      <c r="N63" s="75">
        <f t="shared" si="29"/>
        <v>0.12429378531073443</v>
      </c>
      <c r="O63" s="137">
        <f>IF(ISNUMBER(M63), $B64 * N63, "")</f>
        <v>18644.067796610165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3.5225008188456038E-2</v>
      </c>
      <c r="O64" s="208">
        <f>SUM(O44:O63)</f>
        <v>105675.0245653681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0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2021-05-24(월) 오전 00:00</v>
      </c>
      <c r="C69" s="401"/>
      <c r="D69" s="351" t="str">
        <f>TEXT($G$1, "[$-ko-KR]yyyy-mm-dd(ddd) ") &amp; "오후 14:00"</f>
        <v>2021-05-24(월) 오후 14:00</v>
      </c>
      <c r="E69" s="352"/>
      <c r="F69" s="353"/>
      <c r="G69" s="351" t="str">
        <f>TEXT($G$1, "[$-ko-KR]yyyy-mm-dd(ddd) ") &amp; "오후 19:00"</f>
        <v>2021-05-24(월) 오후 19:00</v>
      </c>
      <c r="H69" s="352"/>
      <c r="I69" s="353"/>
      <c r="J69" s="351" t="str">
        <f>TEXT($G$1, "[$-ko-KR]yyyy-mm-dd(ddd) ") &amp; "오후 21:00"</f>
        <v>2021-05-24(월) 오후 21:00</v>
      </c>
      <c r="K69" s="352"/>
      <c r="L69" s="353"/>
      <c r="M69" s="351" t="str">
        <f>TEXT($G$1+1, "[$-ko-KR]yyyy-mm-dd(ddd) ") &amp; "오전 00:00"</f>
        <v>2021-05-25(화)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40"/>
      <c r="R70" s="340"/>
      <c r="S70" s="340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>
        <v>348</v>
      </c>
      <c r="N71" s="72">
        <f>IF(ISNUMBER(M71), (M71 - $B71) / $B71, "")</f>
        <v>-0.42479338842975206</v>
      </c>
      <c r="O71" s="140">
        <f>IF(ISNUMBER(M71), $B91 * N71, "")</f>
        <v>-63719.008264462813</v>
      </c>
      <c r="Q71" s="350"/>
      <c r="R71" s="350"/>
      <c r="S71" s="350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>
        <v>163</v>
      </c>
      <c r="N72" s="73">
        <f t="shared" ref="N72:N75" si="33">IF(ISNUMBER(M72), (M72 - $B72) / $B72, "")</f>
        <v>-0.24884792626728111</v>
      </c>
      <c r="O72" s="136">
        <f>IF(ISNUMBER(M72), $B91 * N72, "")</f>
        <v>-37327.188940092165</v>
      </c>
      <c r="Q72" s="350"/>
      <c r="R72" s="350"/>
      <c r="S72" s="350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>
        <v>341</v>
      </c>
      <c r="N73" s="73">
        <f t="shared" si="33"/>
        <v>-5.8011049723756904E-2</v>
      </c>
      <c r="O73" s="136">
        <f>IF(ISNUMBER(M73), $B91 * N73, "")</f>
        <v>-8701.6574585635353</v>
      </c>
      <c r="Q73" s="340"/>
      <c r="R73" s="340"/>
      <c r="S73" s="340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>
        <v>319</v>
      </c>
      <c r="N74" s="73">
        <f t="shared" si="33"/>
        <v>-9.8870056497175146E-2</v>
      </c>
      <c r="O74" s="136">
        <f>IF(ISNUMBER(M74), $B91 * N74, "")</f>
        <v>-14830.508474576272</v>
      </c>
      <c r="Q74" s="340"/>
      <c r="R74" s="340"/>
      <c r="S74" s="340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>
        <v>199</v>
      </c>
      <c r="N75" s="74">
        <f t="shared" si="33"/>
        <v>-0.25187969924812031</v>
      </c>
      <c r="O75" s="203">
        <f>IF(ISNUMBER(M75), $B91 * N75, "")</f>
        <v>-37781.954887218046</v>
      </c>
      <c r="Q75" s="340"/>
      <c r="R75" s="340"/>
      <c r="S75" s="340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>
        <v>314</v>
      </c>
      <c r="N76" s="76">
        <f>IF(ISNUMBER(M76), (M76 - $B76) / $B76, "")</f>
        <v>3.2894736842105261E-2</v>
      </c>
      <c r="O76" s="205">
        <f>IF(ISNUMBER(M76), $B91 * N76, "")</f>
        <v>4934.2105263157891</v>
      </c>
      <c r="Q76" s="340"/>
      <c r="R76" s="340"/>
      <c r="S76" s="340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>
        <v>398</v>
      </c>
      <c r="N77" s="73">
        <f t="shared" ref="N77:N80" si="37">IF(ISNUMBER(M77), (M77 - $B77) / $B77, "")</f>
        <v>6.9892473118279563E-2</v>
      </c>
      <c r="O77" s="136">
        <f>IF(ISNUMBER(M77), $B91 * N77, "")</f>
        <v>10483.870967741934</v>
      </c>
      <c r="Q77" s="340"/>
      <c r="R77" s="340"/>
      <c r="S77" s="340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>
        <v>509</v>
      </c>
      <c r="N78" s="73">
        <f t="shared" si="37"/>
        <v>0.2536945812807882</v>
      </c>
      <c r="O78" s="136">
        <f>IF(ISNUMBER(M78), $B91 * N78, "")</f>
        <v>38054.187192118232</v>
      </c>
      <c r="Q78" s="340"/>
      <c r="R78" s="340"/>
      <c r="S78" s="340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>
        <v>533</v>
      </c>
      <c r="N79" s="73">
        <f t="shared" si="37"/>
        <v>0.20588235294117646</v>
      </c>
      <c r="O79" s="136">
        <f>IF(ISNUMBER(M79), $B91 * N79, "")</f>
        <v>30882.352941176468</v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>
        <v>216</v>
      </c>
      <c r="N80" s="75">
        <f t="shared" si="37"/>
        <v>0.08</v>
      </c>
      <c r="O80" s="137">
        <f>IF(ISNUMBER(M80), $B91 * N80, "")</f>
        <v>12000</v>
      </c>
      <c r="Q80" s="341"/>
      <c r="R80" s="342"/>
      <c r="S80" s="343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>
        <v>120</v>
      </c>
      <c r="N81" s="72">
        <f>IF(ISNUMBER(M81), (M81 - $B81) / $B81, "")</f>
        <v>5.2631578947368418E-2</v>
      </c>
      <c r="O81" s="140">
        <f>IF(ISNUMBER(M81), $B91 * N81, "")</f>
        <v>7894.7368421052624</v>
      </c>
      <c r="Q81" s="344"/>
      <c r="R81" s="345"/>
      <c r="S81" s="346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>
        <v>131</v>
      </c>
      <c r="N82" s="73">
        <f t="shared" ref="N82:N85" si="41">IF(ISNUMBER(M82), (M82 - $B82) / $B82, "")</f>
        <v>0.1391304347826087</v>
      </c>
      <c r="O82" s="136">
        <f>IF(ISNUMBER(M82), $B91 * N82, "")</f>
        <v>20869.565217391304</v>
      </c>
      <c r="Q82" s="347"/>
      <c r="R82" s="348"/>
      <c r="S82" s="349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>
        <v>129</v>
      </c>
      <c r="N83" s="73">
        <f t="shared" si="41"/>
        <v>0.26470588235294118</v>
      </c>
      <c r="O83" s="136">
        <f>IF(ISNUMBER(M83), $B91 * N83, "")</f>
        <v>39705.882352941175</v>
      </c>
      <c r="Q83" s="340"/>
      <c r="R83" s="340"/>
      <c r="S83" s="340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>
        <v>289</v>
      </c>
      <c r="N84" s="73">
        <f t="shared" si="41"/>
        <v>5.0909090909090911E-2</v>
      </c>
      <c r="O84" s="136">
        <f>IF(ISNUMBER(M84), $B91 * N84, "")</f>
        <v>7636.3636363636369</v>
      </c>
      <c r="Q84" s="350"/>
      <c r="R84" s="350"/>
      <c r="S84" s="350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>
        <v>137</v>
      </c>
      <c r="N85" s="74">
        <f t="shared" si="41"/>
        <v>0.13223140495867769</v>
      </c>
      <c r="O85" s="203">
        <f>IF(ISNUMBER(M85), $B91 * N85, "")</f>
        <v>19834.710743801654</v>
      </c>
      <c r="Q85" s="350"/>
      <c r="R85" s="350"/>
      <c r="S85" s="350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>
        <v>1040</v>
      </c>
      <c r="N86" s="76">
        <f>IF(ISNUMBER(M86), (M86 - $B86) / $B86, "")</f>
        <v>0.141602634467618</v>
      </c>
      <c r="O86" s="205">
        <f>IF(ISNUMBER(M86), $B91 * N86, "")</f>
        <v>21240.395170142699</v>
      </c>
      <c r="Q86" s="340"/>
      <c r="R86" s="340"/>
      <c r="S86" s="340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>
        <v>167</v>
      </c>
      <c r="N87" s="73">
        <f t="shared" ref="N87:N90" si="45">IF(ISNUMBER(M87), (M87 - $B87) / $B87, "")</f>
        <v>1.8292682926829267E-2</v>
      </c>
      <c r="O87" s="136">
        <f>IF(ISNUMBER(M87), $B91 * N87, "")</f>
        <v>2743.9024390243899</v>
      </c>
      <c r="Q87" s="340"/>
      <c r="R87" s="340"/>
      <c r="S87" s="340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>
        <v>368</v>
      </c>
      <c r="N88" s="73">
        <f t="shared" si="45"/>
        <v>0.14641744548286603</v>
      </c>
      <c r="O88" s="136">
        <f>IF(ISNUMBER(M88), $B91 * N88, "")</f>
        <v>21962.616822429904</v>
      </c>
      <c r="Q88" s="340"/>
      <c r="R88" s="340"/>
      <c r="S88" s="340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>
        <v>269</v>
      </c>
      <c r="N89" s="73">
        <f t="shared" si="45"/>
        <v>7.4906367041198503E-3</v>
      </c>
      <c r="O89" s="136">
        <f>IF(ISNUMBER(M89), $B91 * N89, "")</f>
        <v>1123.5955056179776</v>
      </c>
      <c r="Q89" s="329"/>
      <c r="R89" s="330"/>
      <c r="S89" s="331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>
        <v>339</v>
      </c>
      <c r="N90" s="75">
        <f t="shared" si="45"/>
        <v>5.2795031055900624E-2</v>
      </c>
      <c r="O90" s="137">
        <f>IF(ISNUMBER(M90), $B91 * N90, "")</f>
        <v>7919.2546583850935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2.8308442330214234E-2</v>
      </c>
      <c r="O91" s="208">
        <f>SUM(O71:O90)</f>
        <v>84925.326990642672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0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2021-05-24(월) 오전 00:00</v>
      </c>
      <c r="C96" s="401"/>
      <c r="D96" s="351" t="str">
        <f>TEXT($G$1, "[$-ko-KR]yyyy-mm-dd(ddd) ") &amp; "오후 14:00"</f>
        <v>2021-05-24(월) 오후 14:00</v>
      </c>
      <c r="E96" s="352"/>
      <c r="F96" s="353"/>
      <c r="G96" s="351" t="str">
        <f>TEXT($G$1, "[$-ko-KR]yyyy-mm-dd(ddd) ") &amp; "오후 19:00"</f>
        <v>2021-05-24(월) 오후 19:00</v>
      </c>
      <c r="H96" s="352"/>
      <c r="I96" s="353"/>
      <c r="J96" s="351" t="str">
        <f>TEXT($G$1, "[$-ko-KR]yyyy-mm-dd(ddd) ") &amp; "오후 21:00"</f>
        <v>2021-05-24(월) 오후 21:00</v>
      </c>
      <c r="K96" s="352"/>
      <c r="L96" s="353"/>
      <c r="M96" s="351" t="str">
        <f>TEXT($G$1+1, "[$-ko-KR]yyyy-mm-dd(ddd) ") &amp; "오전 00:00"</f>
        <v>2021-05-25(화)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40"/>
      <c r="R97" s="340"/>
      <c r="S97" s="340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>
        <v>348</v>
      </c>
      <c r="N98" s="72">
        <f>IF(ISNUMBER(M98), (M98 - $B98) / $B98, "")</f>
        <v>-0.42479338842975206</v>
      </c>
      <c r="O98" s="140">
        <f>IF(ISNUMBER(M98), $B118 * N98, "")</f>
        <v>-63719.008264462813</v>
      </c>
      <c r="Q98" s="350"/>
      <c r="R98" s="350"/>
      <c r="S98" s="350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>
        <v>163</v>
      </c>
      <c r="N99" s="73">
        <f t="shared" ref="N99:N102" si="49">IF(ISNUMBER(M99), (M99 - $B99) / $B99, "")</f>
        <v>-0.24884792626728111</v>
      </c>
      <c r="O99" s="136">
        <f>IF(ISNUMBER(M99), $B118 * N99, "")</f>
        <v>-37327.188940092165</v>
      </c>
      <c r="Q99" s="350"/>
      <c r="R99" s="350"/>
      <c r="S99" s="350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>
        <v>341</v>
      </c>
      <c r="N100" s="73">
        <f t="shared" si="49"/>
        <v>-5.8011049723756904E-2</v>
      </c>
      <c r="O100" s="136">
        <f>IF(ISNUMBER(M100), $B118 * N100, "")</f>
        <v>-8701.6574585635353</v>
      </c>
      <c r="Q100" s="340"/>
      <c r="R100" s="340"/>
      <c r="S100" s="340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>
        <v>319</v>
      </c>
      <c r="N101" s="73">
        <f t="shared" si="49"/>
        <v>-9.8870056497175146E-2</v>
      </c>
      <c r="O101" s="136">
        <f>IF(ISNUMBER(M101), $B118 * N101, "")</f>
        <v>-14830.508474576272</v>
      </c>
      <c r="Q101" s="340"/>
      <c r="R101" s="340"/>
      <c r="S101" s="340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>
        <v>199</v>
      </c>
      <c r="N102" s="74">
        <f t="shared" si="49"/>
        <v>-0.25187969924812031</v>
      </c>
      <c r="O102" s="203">
        <f>IF(ISNUMBER(M102), $B118 * N102, "")</f>
        <v>-37781.954887218046</v>
      </c>
      <c r="Q102" s="340"/>
      <c r="R102" s="340"/>
      <c r="S102" s="340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>
        <v>834</v>
      </c>
      <c r="N103" s="76">
        <f>IF(ISNUMBER(M103), (M103 - $B103) / $B103, "")</f>
        <v>-0.29915966386554621</v>
      </c>
      <c r="O103" s="205">
        <f>IF(ISNUMBER(M103), $B118 * N103, "")</f>
        <v>-44873.949579831933</v>
      </c>
      <c r="Q103" s="340"/>
      <c r="R103" s="340"/>
      <c r="S103" s="340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>
        <v>33300</v>
      </c>
      <c r="N104" s="73">
        <f t="shared" ref="N104:N107" si="53">IF(ISNUMBER(M104), (M104 - $B104) / $B104, "")</f>
        <v>0.19056131569538792</v>
      </c>
      <c r="O104" s="136">
        <f>IF(ISNUMBER(M104), $B118 * N104, "")</f>
        <v>28584.197354308188</v>
      </c>
      <c r="Q104" s="340"/>
      <c r="R104" s="340"/>
      <c r="S104" s="340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>
        <v>45245000</v>
      </c>
      <c r="N105" s="73">
        <f t="shared" si="53"/>
        <v>6.6671381757314283E-2</v>
      </c>
      <c r="O105" s="136">
        <f>IF(ISNUMBER(M105), $B118 * N105, "")</f>
        <v>10000.707263597142</v>
      </c>
      <c r="Q105" s="340"/>
      <c r="R105" s="340"/>
      <c r="S105" s="340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>
        <v>1245</v>
      </c>
      <c r="N106" s="73">
        <f t="shared" si="53"/>
        <v>8.2608695652173908E-2</v>
      </c>
      <c r="O106" s="136">
        <f>IF(ISNUMBER(M106), $B118 * N106, "")</f>
        <v>12391.304347826086</v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>
        <v>31140</v>
      </c>
      <c r="N107" s="75">
        <f t="shared" si="53"/>
        <v>8.2001389854065326E-2</v>
      </c>
      <c r="O107" s="137">
        <f>IF(ISNUMBER(M107), $B118 * N107, "")</f>
        <v>12300.208478109798</v>
      </c>
      <c r="Q107" s="341"/>
      <c r="R107" s="342"/>
      <c r="S107" s="343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>
        <v>314</v>
      </c>
      <c r="N108" s="72">
        <f>IF(ISNUMBER(M108), (M108 - $B108) / $B108, "")</f>
        <v>3.2894736842105261E-2</v>
      </c>
      <c r="O108" s="140">
        <f>IF(ISNUMBER(M108), $B118 * N108, "")</f>
        <v>4934.2105263157891</v>
      </c>
      <c r="Q108" s="344"/>
      <c r="R108" s="345"/>
      <c r="S108" s="346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>
        <v>398</v>
      </c>
      <c r="N109" s="73">
        <f t="shared" ref="N109:N112" si="57">IF(ISNUMBER(M109), (M109 - $B109) / $B109, "")</f>
        <v>6.9892473118279563E-2</v>
      </c>
      <c r="O109" s="136">
        <f>IF(ISNUMBER(M109), $B118 * N109, "")</f>
        <v>10483.870967741934</v>
      </c>
      <c r="Q109" s="347"/>
      <c r="R109" s="348"/>
      <c r="S109" s="349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>
        <v>3010</v>
      </c>
      <c r="N110" s="73">
        <f t="shared" si="57"/>
        <v>-1.4729950900163666E-2</v>
      </c>
      <c r="O110" s="136">
        <f>IF(ISNUMBER(M110), $B118 * N110, "")</f>
        <v>-2209.4926350245501</v>
      </c>
      <c r="Q110" s="340"/>
      <c r="R110" s="340"/>
      <c r="S110" s="340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>
        <v>196450</v>
      </c>
      <c r="N111" s="73">
        <f t="shared" si="57"/>
        <v>6.9115646258503402E-2</v>
      </c>
      <c r="O111" s="136">
        <f>IF(ISNUMBER(M111), $B118 * N111, "")</f>
        <v>10367.34693877551</v>
      </c>
      <c r="Q111" s="350"/>
      <c r="R111" s="350"/>
      <c r="S111" s="350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>
        <v>2909000</v>
      </c>
      <c r="N112" s="74">
        <f t="shared" si="57"/>
        <v>0.18107998375964271</v>
      </c>
      <c r="O112" s="203">
        <f>IF(ISNUMBER(M112), $B118 * N112, "")</f>
        <v>27161.997563946406</v>
      </c>
      <c r="Q112" s="350"/>
      <c r="R112" s="350"/>
      <c r="S112" s="350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>
        <v>1195</v>
      </c>
      <c r="N113" s="76">
        <f>IF(ISNUMBER(M113), (M113 - $B113) / $B113, "")</f>
        <v>0.11162790697674418</v>
      </c>
      <c r="O113" s="205">
        <f>IF(ISNUMBER(M113), $B118 * N113, "")</f>
        <v>16744.186046511626</v>
      </c>
      <c r="Q113" s="340"/>
      <c r="R113" s="340"/>
      <c r="S113" s="340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>
        <v>791300</v>
      </c>
      <c r="N114" s="73">
        <f t="shared" ref="N114:N117" si="61">IF(ISNUMBER(M114), (M114 - $B114) / $B114, "")</f>
        <v>0.17438409023449095</v>
      </c>
      <c r="O114" s="136">
        <f>IF(ISNUMBER(M114), $B118 * N114, "")</f>
        <v>26157.613535173641</v>
      </c>
      <c r="Q114" s="340"/>
      <c r="R114" s="340"/>
      <c r="S114" s="340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>
        <v>51540</v>
      </c>
      <c r="N115" s="73">
        <f t="shared" si="61"/>
        <v>7.9824010056568195E-2</v>
      </c>
      <c r="O115" s="136">
        <f>IF(ISNUMBER(M115), $B118 * N115, "")</f>
        <v>11973.60150848523</v>
      </c>
      <c r="Q115" s="340"/>
      <c r="R115" s="340"/>
      <c r="S115" s="340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>
        <v>72000</v>
      </c>
      <c r="N116" s="73">
        <f t="shared" si="61"/>
        <v>0.16940068215039791</v>
      </c>
      <c r="O116" s="136">
        <f>IF(ISNUMBER(M116), $B118 * N116, "")</f>
        <v>25410.102322559687</v>
      </c>
      <c r="Q116" s="329"/>
      <c r="R116" s="330"/>
      <c r="S116" s="331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>
        <v>3605</v>
      </c>
      <c r="N117" s="75">
        <f t="shared" si="61"/>
        <v>7.7727952167414044E-2</v>
      </c>
      <c r="O117" s="137">
        <f>IF(ISNUMBER(M117), $B118 * N117, "")</f>
        <v>11659.192825112106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-4.2507352043537892E-4</v>
      </c>
      <c r="O118" s="208">
        <f>SUM(O98:O117)</f>
        <v>-1275.2205613061888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0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2021-05-24(월) 오전 00:00</v>
      </c>
      <c r="C123" s="401"/>
      <c r="D123" s="351" t="str">
        <f>TEXT($G$1, "[$-ko-KR]yyyy-mm-dd(ddd) ") &amp; "오후 14:00"</f>
        <v>2021-05-24(월) 오후 14:00</v>
      </c>
      <c r="E123" s="352"/>
      <c r="F123" s="353"/>
      <c r="G123" s="351" t="str">
        <f>TEXT($G$1, "[$-ko-KR]yyyy-mm-dd(ddd) ") &amp; "오후 19:00"</f>
        <v>2021-05-24(월) 오후 19:00</v>
      </c>
      <c r="H123" s="352"/>
      <c r="I123" s="353"/>
      <c r="J123" s="351" t="str">
        <f>TEXT($G$1, "[$-ko-KR]yyyy-mm-dd(ddd) ") &amp; "오후 21:00"</f>
        <v>2021-05-24(월) 오후 21:00</v>
      </c>
      <c r="K123" s="352"/>
      <c r="L123" s="353"/>
      <c r="M123" s="351" t="str">
        <f>TEXT($G$1+1, "[$-ko-KR]yyyy-mm-dd(ddd) ") &amp; "오전 00:00"</f>
        <v>2021-05-25(화)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40"/>
      <c r="R124" s="340"/>
      <c r="S124" s="340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>
        <v>90.8</v>
      </c>
      <c r="N125" s="72">
        <f>IF(ISNUMBER(M125), (M125 - $B125) / $B125, "")</f>
        <v>-1.943844492440602E-2</v>
      </c>
      <c r="O125" s="140">
        <f>IF(ISNUMBER(M125), $B145 * N125, "")</f>
        <v>-2915.7667386609028</v>
      </c>
      <c r="Q125" s="350"/>
      <c r="R125" s="350"/>
      <c r="S125" s="350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>
        <v>53</v>
      </c>
      <c r="N126" s="73">
        <f t="shared" ref="N126:N129" si="65">IF(ISNUMBER(M126), (M126 - $B126) / $B126, "")</f>
        <v>4.3307086614173283E-2</v>
      </c>
      <c r="O126" s="136">
        <f>IF(ISNUMBER(M126), $B145 * N126, "")</f>
        <v>6496.0629921259924</v>
      </c>
      <c r="Q126" s="350"/>
      <c r="R126" s="350"/>
      <c r="S126" s="350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>
        <v>104</v>
      </c>
      <c r="N127" s="73">
        <f t="shared" si="65"/>
        <v>7.8838174273858863E-2</v>
      </c>
      <c r="O127" s="136">
        <f>IF(ISNUMBER(M127), $B145 * N127, "")</f>
        <v>11825.726141078829</v>
      </c>
      <c r="Q127" s="340"/>
      <c r="R127" s="340"/>
      <c r="S127" s="340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>
        <v>36.299999999999997</v>
      </c>
      <c r="N128" s="73">
        <f t="shared" si="65"/>
        <v>0.17857142857142846</v>
      </c>
      <c r="O128" s="136">
        <f>IF(ISNUMBER(M128), $B145 * N128, "")</f>
        <v>26785.714285714268</v>
      </c>
      <c r="Q128" s="340"/>
      <c r="R128" s="340"/>
      <c r="S128" s="340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>
        <v>12.2</v>
      </c>
      <c r="N129" s="74">
        <f t="shared" si="65"/>
        <v>-1.6129032258064602E-2</v>
      </c>
      <c r="O129" s="203">
        <f>IF(ISNUMBER(M129), $B145 * N129, "")</f>
        <v>-2419.3548387096903</v>
      </c>
      <c r="Q129" s="340"/>
      <c r="R129" s="340"/>
      <c r="S129" s="340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>
        <v>18.5</v>
      </c>
      <c r="N130" s="76">
        <f>IF(ISNUMBER(M130), (M130 - $B130) / $B130, "")</f>
        <v>1.092896174863384E-2</v>
      </c>
      <c r="O130" s="205">
        <f>IF(ISNUMBER(M130), $B145 * N130, "")</f>
        <v>1639.3442622950761</v>
      </c>
      <c r="Q130" s="340"/>
      <c r="R130" s="340"/>
      <c r="S130" s="340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>
        <v>56.1</v>
      </c>
      <c r="N131" s="73">
        <f t="shared" ref="N131:N134" si="69">IF(ISNUMBER(M131), (M131 - $B131) / $B131, "")</f>
        <v>-3.2758620689655148E-2</v>
      </c>
      <c r="O131" s="136">
        <f>IF(ISNUMBER(M131), $B145 * N131, "")</f>
        <v>-4913.7931034482717</v>
      </c>
      <c r="Q131" s="340"/>
      <c r="R131" s="340"/>
      <c r="S131" s="340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>
        <v>14.5</v>
      </c>
      <c r="N132" s="73">
        <f t="shared" si="69"/>
        <v>1.3986013986013936E-2</v>
      </c>
      <c r="O132" s="136">
        <f>IF(ISNUMBER(M132), $B145 * N132, "")</f>
        <v>2097.9020979020902</v>
      </c>
      <c r="Q132" s="340"/>
      <c r="R132" s="340"/>
      <c r="S132" s="340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>
        <v>76</v>
      </c>
      <c r="N133" s="73">
        <f t="shared" si="69"/>
        <v>-3.4307496823379961E-2</v>
      </c>
      <c r="O133" s="136">
        <f>IF(ISNUMBER(M133), $B145 * N133, "")</f>
        <v>-5146.1245235069946</v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>
        <v>11.1</v>
      </c>
      <c r="N134" s="75">
        <f t="shared" si="69"/>
        <v>2.7777777777777676E-2</v>
      </c>
      <c r="O134" s="137">
        <f>IF(ISNUMBER(M134), $B145 * N134, "")</f>
        <v>4166.6666666666515</v>
      </c>
      <c r="Q134" s="341"/>
      <c r="R134" s="342"/>
      <c r="S134" s="343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>
        <v>85.8</v>
      </c>
      <c r="N135" s="72">
        <f>IF(ISNUMBER(M135), (M135 - $B135) / $B135, "")</f>
        <v>-1.6055045871559696E-2</v>
      </c>
      <c r="O135" s="140">
        <f>IF(ISNUMBER(M135), $B145 * N135, "")</f>
        <v>-2408.2568807339544</v>
      </c>
      <c r="Q135" s="344"/>
      <c r="R135" s="345"/>
      <c r="S135" s="346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>
        <v>15</v>
      </c>
      <c r="N136" s="73">
        <f t="shared" ref="N136:N139" si="73">IF(ISNUMBER(M136), (M136 - $B136) / $B136, "")</f>
        <v>-1.9607843137254947E-2</v>
      </c>
      <c r="O136" s="136">
        <f>IF(ISNUMBER(M136), $B145 * N136, "")</f>
        <v>-2941.176470588242</v>
      </c>
      <c r="Q136" s="347"/>
      <c r="R136" s="348"/>
      <c r="S136" s="349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>
        <v>10.6</v>
      </c>
      <c r="N137" s="73">
        <f t="shared" si="73"/>
        <v>0</v>
      </c>
      <c r="O137" s="136">
        <f>IF(ISNUMBER(M137), $B145 * N137, "")</f>
        <v>0</v>
      </c>
      <c r="Q137" s="340"/>
      <c r="R137" s="340"/>
      <c r="S137" s="340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>
        <v>19.899999999999999</v>
      </c>
      <c r="N138" s="73">
        <f t="shared" si="73"/>
        <v>0.12429378531073443</v>
      </c>
      <c r="O138" s="136">
        <f>IF(ISNUMBER(M138), $B145 * N138, "")</f>
        <v>18644.067796610165</v>
      </c>
      <c r="Q138" s="350"/>
      <c r="R138" s="350"/>
      <c r="S138" s="350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>
        <v>17.5</v>
      </c>
      <c r="N139" s="74">
        <f t="shared" si="73"/>
        <v>5.7471264367816915E-3</v>
      </c>
      <c r="O139" s="203">
        <f>IF(ISNUMBER(M139), $B145 * N139, "")</f>
        <v>862.06896551725367</v>
      </c>
      <c r="Q139" s="350"/>
      <c r="R139" s="350"/>
      <c r="S139" s="350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>
        <v>11.9</v>
      </c>
      <c r="N140" s="76">
        <f>IF(ISNUMBER(M140), (M140 - $B140) / $B140, "")</f>
        <v>-1.6528925619834652E-2</v>
      </c>
      <c r="O140" s="205">
        <f>IF(ISNUMBER(M140), $B145 * N140, "")</f>
        <v>-2479.3388429751976</v>
      </c>
      <c r="Q140" s="340"/>
      <c r="R140" s="340"/>
      <c r="S140" s="340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>
        <v>31.9</v>
      </c>
      <c r="N141" s="73">
        <f t="shared" ref="N141:N144" si="77">IF(ISNUMBER(M141), (M141 - $B141) / $B141, "")</f>
        <v>0.16849816849816843</v>
      </c>
      <c r="O141" s="136">
        <f>IF(ISNUMBER(M141), $B145 * N141, "")</f>
        <v>25274.725274725264</v>
      </c>
      <c r="Q141" s="340"/>
      <c r="R141" s="340"/>
      <c r="S141" s="340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>
        <v>89.9</v>
      </c>
      <c r="N142" s="73">
        <f t="shared" si="77"/>
        <v>1.2387387387387485E-2</v>
      </c>
      <c r="O142" s="136">
        <f>IF(ISNUMBER(M142), $B145 * N142, "")</f>
        <v>1858.1081081081227</v>
      </c>
      <c r="Q142" s="340"/>
      <c r="R142" s="340"/>
      <c r="S142" s="340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>
        <v>14</v>
      </c>
      <c r="N143" s="73">
        <f t="shared" si="77"/>
        <v>-2.7777777777777801E-2</v>
      </c>
      <c r="O143" s="136">
        <f>IF(ISNUMBER(M143), $B145 * N143, "")</f>
        <v>-4166.6666666666697</v>
      </c>
      <c r="Q143" s="329"/>
      <c r="R143" s="330"/>
      <c r="S143" s="331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>
        <v>20.3</v>
      </c>
      <c r="N144" s="75">
        <f t="shared" si="77"/>
        <v>6.842105263157898E-2</v>
      </c>
      <c r="O144" s="137">
        <f>IF(ISNUMBER(M144), $B145 * N144, "")</f>
        <v>10263.157894736847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2.7507688806730213E-2</v>
      </c>
      <c r="O145" s="208">
        <f>SUM(O125:O144)</f>
        <v>82523.066420190618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0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2021-05-24(월) 오전 00:00</v>
      </c>
      <c r="C150" s="401"/>
      <c r="D150" s="351" t="str">
        <f>TEXT($G$1, "[$-ko-KR]yyyy-mm-dd(ddd) ") &amp; "오후 14:00"</f>
        <v>2021-05-24(월) 오후 14:00</v>
      </c>
      <c r="E150" s="352"/>
      <c r="F150" s="353"/>
      <c r="G150" s="351" t="str">
        <f>TEXT($G$1, "[$-ko-KR]yyyy-mm-dd(ddd) ") &amp; "오후 19:00"</f>
        <v>2021-05-24(월) 오후 19:00</v>
      </c>
      <c r="H150" s="352"/>
      <c r="I150" s="353"/>
      <c r="J150" s="351" t="str">
        <f>TEXT($G$1, "[$-ko-KR]yyyy-mm-dd(ddd) ") &amp; "오후 21:00"</f>
        <v>2021-05-24(월) 오후 21:00</v>
      </c>
      <c r="K150" s="352"/>
      <c r="L150" s="353"/>
      <c r="M150" s="351" t="str">
        <f>TEXT($G$1+1, "[$-ko-KR]yyyy-mm-dd(ddd) ") &amp; "오전 00:00"</f>
        <v>2021-05-25(화)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40"/>
      <c r="R151" s="340"/>
      <c r="S151" s="340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>
        <v>973</v>
      </c>
      <c r="N152" s="72">
        <f>IF(ISNUMBER(M152), (M152 - $B152) / $B152, "")</f>
        <v>0.12355658198614319</v>
      </c>
      <c r="O152" s="140">
        <f>IF(ISNUMBER(M152), $B172 * N152, "")</f>
        <v>18533.487297921478</v>
      </c>
      <c r="Q152" s="350"/>
      <c r="R152" s="350"/>
      <c r="S152" s="350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>
        <v>342</v>
      </c>
      <c r="N153" s="73">
        <f t="shared" ref="N153:N156" si="81">IF(ISNUMBER(M153), (M153 - $B153) / $B153, "")</f>
        <v>9.2651757188498399E-2</v>
      </c>
      <c r="O153" s="136">
        <f>IF(ISNUMBER(M153), $B172 * N153, "")</f>
        <v>13897.76357827476</v>
      </c>
      <c r="Q153" s="350"/>
      <c r="R153" s="350"/>
      <c r="S153" s="350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>
        <v>143</v>
      </c>
      <c r="N154" s="73">
        <f t="shared" si="81"/>
        <v>0.12598425196850394</v>
      </c>
      <c r="O154" s="136">
        <f>IF(ISNUMBER(M154), $B172 * N154, "")</f>
        <v>18897.63779527559</v>
      </c>
      <c r="Q154" s="340"/>
      <c r="R154" s="340"/>
      <c r="S154" s="340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>
        <v>893</v>
      </c>
      <c r="N155" s="73">
        <f t="shared" si="81"/>
        <v>0.21994535519125682</v>
      </c>
      <c r="O155" s="136">
        <f>IF(ISNUMBER(M155), $B172 * N155, "")</f>
        <v>32991.803278688523</v>
      </c>
      <c r="Q155" s="340"/>
      <c r="R155" s="340"/>
      <c r="S155" s="340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>
        <v>289</v>
      </c>
      <c r="N156" s="74">
        <f t="shared" si="81"/>
        <v>0.17479674796747968</v>
      </c>
      <c r="O156" s="203">
        <f>IF(ISNUMBER(M156), $B172 * N156, "")</f>
        <v>26219.512195121952</v>
      </c>
      <c r="Q156" s="340"/>
      <c r="R156" s="340"/>
      <c r="S156" s="340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>
        <v>1090</v>
      </c>
      <c r="N157" s="76">
        <f>IF(ISNUMBER(M157), (M157 - $B157) / $B157, "")</f>
        <v>0.18478260869565216</v>
      </c>
      <c r="O157" s="205">
        <f>IF(ISNUMBER(M157), $B172 * N157, "")</f>
        <v>27717.391304347824</v>
      </c>
      <c r="Q157" s="340"/>
      <c r="R157" s="340"/>
      <c r="S157" s="340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>
        <v>201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0"/>
      <c r="R158" s="340"/>
      <c r="S158" s="340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>
        <v>648</v>
      </c>
      <c r="N159" s="73">
        <f t="shared" si="85"/>
        <v>0.11149228130360206</v>
      </c>
      <c r="O159" s="136">
        <f>IF(ISNUMBER(M159), $B172 * N159, "")</f>
        <v>16723.84219554031</v>
      </c>
      <c r="Q159" s="340"/>
      <c r="R159" s="340"/>
      <c r="S159" s="340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>
        <v>115</v>
      </c>
      <c r="N160" s="73">
        <f t="shared" si="85"/>
        <v>1.7699115044247787E-2</v>
      </c>
      <c r="O160" s="136">
        <f>IF(ISNUMBER(M160), $B172 * N160, "")</f>
        <v>2654.8672566371679</v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>
        <v>125</v>
      </c>
      <c r="N161" s="75">
        <f t="shared" si="85"/>
        <v>0.10619469026548672</v>
      </c>
      <c r="O161" s="137">
        <f>IF(ISNUMBER(M161), $B172 * N161, "")</f>
        <v>15929.203539823009</v>
      </c>
      <c r="Q161" s="341"/>
      <c r="R161" s="342"/>
      <c r="S161" s="343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>
        <v>286</v>
      </c>
      <c r="N162" s="72">
        <f>IF(ISNUMBER(M162), (M162 - $B162) / $B162, "")</f>
        <v>7.5187969924812026E-2</v>
      </c>
      <c r="O162" s="140">
        <f>IF(ISNUMBER(M162), $B172 * N162, "")</f>
        <v>11278.195488721803</v>
      </c>
      <c r="Q162" s="344"/>
      <c r="R162" s="345"/>
      <c r="S162" s="346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>
        <v>294</v>
      </c>
      <c r="N163" s="73">
        <f t="shared" ref="N163:N166" si="89">IF(ISNUMBER(M163), (M163 - $B163) / $B163, "")</f>
        <v>9.7014925373134331E-2</v>
      </c>
      <c r="O163" s="136">
        <f>IF(ISNUMBER(M163), $B172 * N163, "")</f>
        <v>14552.23880597015</v>
      </c>
      <c r="Q163" s="347"/>
      <c r="R163" s="348"/>
      <c r="S163" s="349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>
        <v>101</v>
      </c>
      <c r="N164" s="73">
        <f t="shared" si="89"/>
        <v>0.01</v>
      </c>
      <c r="O164" s="136">
        <f>IF(ISNUMBER(M164), $B172 * N164, "")</f>
        <v>1500</v>
      </c>
      <c r="Q164" s="340"/>
      <c r="R164" s="340"/>
      <c r="S164" s="340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>
        <v>161</v>
      </c>
      <c r="N165" s="73">
        <f t="shared" si="89"/>
        <v>1.8987341772151899E-2</v>
      </c>
      <c r="O165" s="136">
        <f>IF(ISNUMBER(M165), $B172 * N165, "")</f>
        <v>2848.1012658227851</v>
      </c>
      <c r="Q165" s="350"/>
      <c r="R165" s="350"/>
      <c r="S165" s="350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>
        <v>104</v>
      </c>
      <c r="N166" s="74">
        <f t="shared" si="89"/>
        <v>-1.8867924528301886E-2</v>
      </c>
      <c r="O166" s="203">
        <f>IF(ISNUMBER(M166), $B172 * N166, "")</f>
        <v>-2830.1886792452829</v>
      </c>
      <c r="Q166" s="350"/>
      <c r="R166" s="350"/>
      <c r="S166" s="350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>
        <v>218</v>
      </c>
      <c r="N167" s="76">
        <f>IF(ISNUMBER(M167), (M167 - $B167) / $B167, "")</f>
        <v>2.8301886792452831E-2</v>
      </c>
      <c r="O167" s="205">
        <f>IF(ISNUMBER(M167), $B172 * N167, "")</f>
        <v>4245.2830188679245</v>
      </c>
      <c r="Q167" s="340"/>
      <c r="R167" s="340"/>
      <c r="S167" s="340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>
        <v>115</v>
      </c>
      <c r="N168" s="73">
        <f t="shared" ref="N168:N171" si="93">IF(ISNUMBER(M168), (M168 - $B168) / $B168, "")</f>
        <v>6.4814814814814811E-2</v>
      </c>
      <c r="O168" s="136">
        <f>IF(ISNUMBER(M168), $B172 * N168, "")</f>
        <v>9722.2222222222208</v>
      </c>
      <c r="Q168" s="340"/>
      <c r="R168" s="340"/>
      <c r="S168" s="340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>
        <v>260</v>
      </c>
      <c r="N169" s="73">
        <f t="shared" si="93"/>
        <v>4.4176706827309238E-2</v>
      </c>
      <c r="O169" s="136">
        <f>IF(ISNUMBER(M169), $B172 * N169, "")</f>
        <v>6626.5060240963858</v>
      </c>
      <c r="Q169" s="340"/>
      <c r="R169" s="340"/>
      <c r="S169" s="340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>
        <v>111</v>
      </c>
      <c r="N170" s="73">
        <f t="shared" si="93"/>
        <v>6.7307692307692304E-2</v>
      </c>
      <c r="O170" s="136">
        <f>IF(ISNUMBER(M170), $B172 * N170, "")</f>
        <v>10096.153846153846</v>
      </c>
      <c r="Q170" s="329"/>
      <c r="R170" s="330"/>
      <c r="S170" s="331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>
        <v>351</v>
      </c>
      <c r="N171" s="75">
        <f t="shared" si="93"/>
        <v>1.7391304347826087E-2</v>
      </c>
      <c r="O171" s="137">
        <f>IF(ISNUMBER(M171), $B172 * N171, "")</f>
        <v>2608.695652173913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7.8070905362138149E-2</v>
      </c>
      <c r="O172" s="208">
        <f>SUM(O152:O171)</f>
        <v>234212.71608641438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0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2021-05-24(월) 오전 00:00</v>
      </c>
      <c r="C177" s="401"/>
      <c r="D177" s="351" t="str">
        <f>TEXT($G$1, "[$-ko-KR]yyyy-mm-dd(ddd) ") &amp; "오후 14:00"</f>
        <v>2021-05-24(월) 오후 14:00</v>
      </c>
      <c r="E177" s="352"/>
      <c r="F177" s="353"/>
      <c r="G177" s="351" t="str">
        <f>TEXT($G$1, "[$-ko-KR]yyyy-mm-dd(ddd) ") &amp; "오후 19:00"</f>
        <v>2021-05-24(월) 오후 19:00</v>
      </c>
      <c r="H177" s="352"/>
      <c r="I177" s="353"/>
      <c r="J177" s="351" t="str">
        <f>TEXT($G$1, "[$-ko-KR]yyyy-mm-dd(ddd) ") &amp; "오후 21:00"</f>
        <v>2021-05-24(월) 오후 21:00</v>
      </c>
      <c r="K177" s="352"/>
      <c r="L177" s="353"/>
      <c r="M177" s="351" t="str">
        <f>TEXT($G$1+1, "[$-ko-KR]yyyy-mm-dd(ddd) ") &amp; "오전 00:00"</f>
        <v>2021-05-25(화)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40"/>
      <c r="R178" s="340"/>
      <c r="S178" s="340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>
        <v>1945</v>
      </c>
      <c r="N179" s="72">
        <f>IF(ISNUMBER(M179), (M179 - $B179) / $B179, "")</f>
        <v>0.17522658610271905</v>
      </c>
      <c r="O179" s="140">
        <f>IF(ISNUMBER(M179), $B199 * N179, "")</f>
        <v>26283.987915407855</v>
      </c>
      <c r="Q179" s="350"/>
      <c r="R179" s="350"/>
      <c r="S179" s="350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>
        <v>101</v>
      </c>
      <c r="N180" s="73">
        <f t="shared" ref="N180:N183" si="97">IF(ISNUMBER(M180), (M180 - $B180) / $B180, "")</f>
        <v>0.01</v>
      </c>
      <c r="O180" s="136">
        <f>IF(ISNUMBER(M180), $B199 * N180, "")</f>
        <v>1500</v>
      </c>
      <c r="Q180" s="350"/>
      <c r="R180" s="350"/>
      <c r="S180" s="350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>
        <v>15</v>
      </c>
      <c r="N181" s="73">
        <f t="shared" si="97"/>
        <v>-1.9607843137254947E-2</v>
      </c>
      <c r="O181" s="136">
        <f>IF(ISNUMBER(M181), $B199 * N181, "")</f>
        <v>-2941.176470588242</v>
      </c>
      <c r="Q181" s="340"/>
      <c r="R181" s="340"/>
      <c r="S181" s="340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>
        <v>161</v>
      </c>
      <c r="N182" s="73">
        <f t="shared" si="97"/>
        <v>1.8987341772151899E-2</v>
      </c>
      <c r="O182" s="136">
        <f>IF(ISNUMBER(M182), $B199 * N182, "")</f>
        <v>2848.1012658227851</v>
      </c>
      <c r="Q182" s="340"/>
      <c r="R182" s="340"/>
      <c r="S182" s="340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>
        <v>104</v>
      </c>
      <c r="N183" s="74">
        <f t="shared" si="97"/>
        <v>-1.8867924528301886E-2</v>
      </c>
      <c r="O183" s="203">
        <f>IF(ISNUMBER(M183), $B199 * N183, "")</f>
        <v>-2830.1886792452829</v>
      </c>
      <c r="Q183" s="340"/>
      <c r="R183" s="340"/>
      <c r="S183" s="340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>
        <v>10.6</v>
      </c>
      <c r="N184" s="76">
        <f>IF(ISNUMBER(M184), (M184 - $B184) / $B184, "")</f>
        <v>0</v>
      </c>
      <c r="O184" s="205">
        <f>IF(ISNUMBER(M184), $B199 * N184, "")</f>
        <v>0</v>
      </c>
      <c r="Q184" s="340"/>
      <c r="R184" s="340"/>
      <c r="S184" s="340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>
        <v>19.899999999999999</v>
      </c>
      <c r="N185" s="73">
        <f t="shared" ref="N185:N188" si="101">IF(ISNUMBER(M185), (M185 - $B185) / $B185, "")</f>
        <v>0.12429378531073443</v>
      </c>
      <c r="O185" s="136">
        <f>IF(ISNUMBER(M185), $B199 * N185, "")</f>
        <v>18644.067796610165</v>
      </c>
      <c r="Q185" s="340"/>
      <c r="R185" s="340"/>
      <c r="S185" s="340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>
        <v>17.5</v>
      </c>
      <c r="N186" s="73">
        <f t="shared" si="101"/>
        <v>5.7471264367816915E-3</v>
      </c>
      <c r="O186" s="136">
        <f>IF(ISNUMBER(M186), $B199 * N186, "")</f>
        <v>862.06896551725367</v>
      </c>
      <c r="Q186" s="340"/>
      <c r="R186" s="340"/>
      <c r="S186" s="340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>
        <v>11.9</v>
      </c>
      <c r="N187" s="73">
        <f t="shared" si="101"/>
        <v>-1.6528925619834652E-2</v>
      </c>
      <c r="O187" s="136">
        <f>IF(ISNUMBER(M187), $B199 * N187, "")</f>
        <v>-2479.3388429751976</v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>
        <v>31.9</v>
      </c>
      <c r="N188" s="75">
        <f t="shared" si="101"/>
        <v>0.16849816849816843</v>
      </c>
      <c r="O188" s="137">
        <f>IF(ISNUMBER(M188), $B199 * N188, "")</f>
        <v>25274.725274725264</v>
      </c>
      <c r="Q188" s="341"/>
      <c r="R188" s="342"/>
      <c r="S188" s="343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>
        <v>218</v>
      </c>
      <c r="N189" s="72">
        <f>IF(ISNUMBER(M189), (M189 - $B189) / $B189, "")</f>
        <v>2.8301886792452831E-2</v>
      </c>
      <c r="O189" s="140">
        <f>IF(ISNUMBER(M189), $B199 * N189, "")</f>
        <v>4245.2830188679245</v>
      </c>
      <c r="Q189" s="344"/>
      <c r="R189" s="345"/>
      <c r="S189" s="346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>
        <v>115</v>
      </c>
      <c r="N190" s="73">
        <f t="shared" ref="N190:N193" si="105">IF(ISNUMBER(M190), (M190 - $B190) / $B190, "")</f>
        <v>6.4814814814814811E-2</v>
      </c>
      <c r="O190" s="136">
        <f>IF(ISNUMBER(M190), $B199 * N190, "")</f>
        <v>9722.2222222222208</v>
      </c>
      <c r="Q190" s="347"/>
      <c r="R190" s="348"/>
      <c r="S190" s="349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>
        <v>5245</v>
      </c>
      <c r="N191" s="73">
        <f t="shared" si="105"/>
        <v>0.18934240362811791</v>
      </c>
      <c r="O191" s="136">
        <f>IF(ISNUMBER(M191), $B199 * N191, "")</f>
        <v>28401.360544217685</v>
      </c>
      <c r="Q191" s="340"/>
      <c r="R191" s="340"/>
      <c r="S191" s="340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>
        <v>260</v>
      </c>
      <c r="N192" s="73">
        <f t="shared" si="105"/>
        <v>4.4176706827309238E-2</v>
      </c>
      <c r="O192" s="136">
        <f>IF(ISNUMBER(M192), $B199 * N192, "")</f>
        <v>6626.5060240963858</v>
      </c>
      <c r="Q192" s="350"/>
      <c r="R192" s="350"/>
      <c r="S192" s="350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>
        <v>89.9</v>
      </c>
      <c r="N193" s="74">
        <f t="shared" si="105"/>
        <v>1.2387387387387485E-2</v>
      </c>
      <c r="O193" s="203">
        <f>IF(ISNUMBER(M193), $B199 * N193, "")</f>
        <v>1858.1081081081227</v>
      </c>
      <c r="Q193" s="350"/>
      <c r="R193" s="350"/>
      <c r="S193" s="350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>
        <v>1310</v>
      </c>
      <c r="N194" s="76">
        <f>IF(ISNUMBER(M194), (M194 - $B194) / $B194, "")</f>
        <v>0.12931034482758622</v>
      </c>
      <c r="O194" s="205">
        <f>IF(ISNUMBER(M194), $B199 * N194, "")</f>
        <v>19396.551724137931</v>
      </c>
      <c r="Q194" s="340"/>
      <c r="R194" s="340"/>
      <c r="S194" s="340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>
        <v>111</v>
      </c>
      <c r="N195" s="73">
        <f t="shared" ref="N195:N198" si="109">IF(ISNUMBER(M195), (M195 - $B195) / $B195, "")</f>
        <v>6.7307692307692304E-2</v>
      </c>
      <c r="O195" s="136">
        <f>IF(ISNUMBER(M195), $B199 * N195, "")</f>
        <v>10096.153846153846</v>
      </c>
      <c r="Q195" s="340"/>
      <c r="R195" s="340"/>
      <c r="S195" s="340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>
        <v>14</v>
      </c>
      <c r="N196" s="73">
        <f t="shared" si="109"/>
        <v>-2.7777777777777801E-2</v>
      </c>
      <c r="O196" s="136">
        <f>IF(ISNUMBER(M196), $B199 * N196, "")</f>
        <v>-4166.6666666666697</v>
      </c>
      <c r="Q196" s="340"/>
      <c r="R196" s="340"/>
      <c r="S196" s="340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>
        <v>20.3</v>
      </c>
      <c r="N197" s="73">
        <f t="shared" si="109"/>
        <v>6.842105263157898E-2</v>
      </c>
      <c r="O197" s="136">
        <f>IF(ISNUMBER(M197), $B199 * N197, "")</f>
        <v>10263.157894736847</v>
      </c>
      <c r="Q197" s="329"/>
      <c r="R197" s="330"/>
      <c r="S197" s="331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>
        <v>351</v>
      </c>
      <c r="N198" s="75">
        <f t="shared" si="109"/>
        <v>1.7391304347826087E-2</v>
      </c>
      <c r="O198" s="137">
        <f>IF(ISNUMBER(M198), $B199 * N198, "")</f>
        <v>2608.695652173913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5.2071206531107597E-2</v>
      </c>
      <c r="O199" s="208">
        <f>SUM(O179:O198)</f>
        <v>156213.61959332283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679-7615-46FE-B1B7-76AA4C81B2DC}">
  <sheetPr codeName="Sheet31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225,393 KRW (7.51%)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16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187,233 KRW (6.24%)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159,462 KRW (5.32%)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87,467 KRW (2.92%)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30,779 KRW (2.93%)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16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1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2021-05-25(화) 오전 00:00</v>
      </c>
      <c r="C15" s="396"/>
      <c r="D15" s="351" t="str">
        <f>TEXT($G$1, "[$-ko-KR]yyyy-mm-dd(ddd) ") &amp; "오후 14:00"</f>
        <v>2021-05-25(화) 오후 14:00</v>
      </c>
      <c r="E15" s="352"/>
      <c r="F15" s="353"/>
      <c r="G15" s="351" t="str">
        <f>TEXT($G$1, "[$-ko-KR]yyyy-mm-dd(ddd) ") &amp; "오후 19:00"</f>
        <v>2021-05-25(화) 오후 19:00</v>
      </c>
      <c r="H15" s="352"/>
      <c r="I15" s="353"/>
      <c r="J15" s="351" t="str">
        <f>TEXT($G$1, "[$-ko-KR]yyyy-mm-dd(ddd) ") &amp; "오후 21:00"</f>
        <v>2021-05-25(화) 오후 21:00</v>
      </c>
      <c r="K15" s="352"/>
      <c r="L15" s="353"/>
      <c r="M15" s="351" t="str">
        <f>TEXT($G$1+1, "[$-ko-KR]yyyy-mm-dd(ddd) ") &amp; "오전 00:00"</f>
        <v>2021-05-26(수)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0" t="s">
        <v>41</v>
      </c>
      <c r="G16" s="313" t="s">
        <v>37</v>
      </c>
      <c r="H16" s="314" t="s">
        <v>40</v>
      </c>
      <c r="I16" s="315" t="s">
        <v>41</v>
      </c>
      <c r="J16" s="121" t="s">
        <v>37</v>
      </c>
      <c r="K16" s="121" t="s">
        <v>40</v>
      </c>
      <c r="L16" s="317" t="s">
        <v>41</v>
      </c>
      <c r="M16" s="120" t="s">
        <v>37</v>
      </c>
      <c r="N16" s="121" t="s">
        <v>40</v>
      </c>
      <c r="O16" s="318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89.9</v>
      </c>
      <c r="C17" s="72">
        <f>IF(NOT(ISBLANK(_xlfn.IFNA(VLOOKUP($A17, $A$40:$O$199, 3, FALSE), ))), _xlfn.IFNA(VLOOKUP($A17, $A$40:$O$199, 3, FALSE), ), "")</f>
        <v>-3.3333333299999997E-2</v>
      </c>
      <c r="D17" s="123">
        <f>IF(NOT(ISBLANK(_xlfn.IFNA(VLOOKUP($A17, $A$40:$O$199, 4, FALSE), ))), _xlfn.IFNA(VLOOKUP($A17, $A$40:$O$199, 4, FALSE), ), "")</f>
        <v>94.1</v>
      </c>
      <c r="E17" s="72">
        <f>IF(NOT(ISBLANK(_xlfn.IFNA(VLOOKUP($A17, $A$40:$O$199, 5, FALSE), ))), _xlfn.IFNA(VLOOKUP($A17, $A$40:$O$199, 5, FALSE), ), "")</f>
        <v>4.6718576195772951E-2</v>
      </c>
      <c r="F17" s="140">
        <f>IF(NOT(ISBLANK(_xlfn.IFNA(VLOOKUP($A17, $A$40:$O$199, 6, FALSE), ))), _xlfn.IFNA(VLOOKUP($A17, $A$40:$O$199, 6, FALSE), ), "")</f>
        <v>7007.7864293659422</v>
      </c>
      <c r="G17" s="38">
        <f>IF(NOT(ISBLANK(_xlfn.IFNA(VLOOKUP($A17, $A$40:$O$199, 7, FALSE), ))), _xlfn.IFNA(VLOOKUP($A17, $A$40:$O$199, 7, FALSE), ), "")</f>
        <v>93.3</v>
      </c>
      <c r="H17" s="72">
        <f>IF(NOT(ISBLANK(_xlfn.IFNA(VLOOKUP($A17, $A$40:$O$199, 8, FALSE), ))), _xlfn.IFNA(VLOOKUP($A17, $A$40:$O$199, 8, FALSE), ), "")</f>
        <v>3.7819799777530493E-2</v>
      </c>
      <c r="I17" s="201">
        <f>IF(NOT(ISBLANK(_xlfn.IFNA(VLOOKUP($A17, $A$40:$O$199, 9, FALSE), ))), _xlfn.IFNA(VLOOKUP($A17, $A$40:$O$199, 9, FALSE), ), "")</f>
        <v>5672.9699666295737</v>
      </c>
      <c r="J17" s="123">
        <f>IF(NOT(ISBLANK(_xlfn.IFNA(VLOOKUP($A17, $A$40:$O$199, 10, FALSE), ))), _xlfn.IFNA(VLOOKUP($A17, $A$40:$O$199, 10, FALSE), ), "")</f>
        <v>91.2</v>
      </c>
      <c r="K17" s="72">
        <f>IF(NOT(ISBLANK(_xlfn.IFNA(VLOOKUP($A17, $A$40:$O$199, 11, FALSE), ))), _xlfn.IFNA(VLOOKUP($A17, $A$40:$O$199, 11, FALSE), ), "")</f>
        <v>1.4460511679644017E-2</v>
      </c>
      <c r="L17" s="140">
        <f>IF(NOT(ISBLANK(_xlfn.IFNA(VLOOKUP($A17, $A$40:$O$199, 12, FALSE), ))), _xlfn.IFNA(VLOOKUP($A17, $A$40:$O$199, 12, FALSE), ), "")</f>
        <v>2169.0767519466026</v>
      </c>
      <c r="M17" s="38">
        <f>IF(NOT(ISBLANK(_xlfn.IFNA(VLOOKUP($A17, $A$40:$O$199, 13, FALSE), ))), _xlfn.IFNA(VLOOKUP($A17, $A$40:$O$199, 13, FALSE), ), "")</f>
        <v>93.1</v>
      </c>
      <c r="N17" s="72">
        <f>IF(NOT(ISBLANK(_xlfn.IFNA(VLOOKUP($A17, $A$40:$O$199, 14, FALSE), ))), _xlfn.IFNA(VLOOKUP($A17, $A$40:$O$199, 14, FALSE), ), "")</f>
        <v>3.5595105672969835E-2</v>
      </c>
      <c r="O17" s="140">
        <f>IF(NOT(ISBLANK(_xlfn.IFNA(VLOOKUP($A17, $A$40:$O$199, 15, FALSE), ))), _xlfn.IFNA(VLOOKUP($A17, $A$40:$O$199, 15, FALSE), ), "")</f>
        <v>5339.265850945475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137</v>
      </c>
      <c r="C18" s="73">
        <f t="shared" ref="C18:C36" si="1">IF(NOT(ISBLANK(_xlfn.IFNA(VLOOKUP($A18, $A$40:$O$199, 3, FALSE), ))), _xlfn.IFNA(VLOOKUP($A18, $A$40:$O$199, 3, FALSE), ), "")</f>
        <v>0.15126050420000001</v>
      </c>
      <c r="D18" s="125">
        <f t="shared" ref="D18:D36" si="2">IF(NOT(ISBLANK(_xlfn.IFNA(VLOOKUP($A18, $A$40:$O$199, 4, FALSE), ))), _xlfn.IFNA(VLOOKUP($A18, $A$40:$O$199, 4, FALSE), ), "")</f>
        <v>153</v>
      </c>
      <c r="E18" s="73">
        <f t="shared" ref="E18:E36" si="3">IF(NOT(ISBLANK(_xlfn.IFNA(VLOOKUP($A18, $A$40:$O$199, 5, FALSE), ))), _xlfn.IFNA(VLOOKUP($A18, $A$40:$O$199, 5, FALSE), ), "")</f>
        <v>0.11678832116788321</v>
      </c>
      <c r="F18" s="136">
        <f t="shared" ref="F18:F36" si="4">IF(NOT(ISBLANK(_xlfn.IFNA(VLOOKUP($A18, $A$40:$O$199, 6, FALSE), ))), _xlfn.IFNA(VLOOKUP($A18, $A$40:$O$199, 6, FALSE), ), "")</f>
        <v>17518.248175182482</v>
      </c>
      <c r="G18" s="39">
        <f t="shared" ref="G18:G36" si="5">IF(NOT(ISBLANK(_xlfn.IFNA(VLOOKUP($A18, $A$40:$O$199, 7, FALSE), ))), _xlfn.IFNA(VLOOKUP($A18, $A$40:$O$199, 7, FALSE), ), "")</f>
        <v>150</v>
      </c>
      <c r="H18" s="73">
        <f t="shared" ref="H18:H36" si="6">IF(NOT(ISBLANK(_xlfn.IFNA(VLOOKUP($A18, $A$40:$O$199, 8, FALSE), ))), _xlfn.IFNA(VLOOKUP($A18, $A$40:$O$199, 8, FALSE), ), "")</f>
        <v>9.4890510948905105E-2</v>
      </c>
      <c r="I18" s="202">
        <f t="shared" ref="I18:I36" si="7">IF(NOT(ISBLANK(_xlfn.IFNA(VLOOKUP($A18, $A$40:$O$199, 9, FALSE), ))), _xlfn.IFNA(VLOOKUP($A18, $A$40:$O$199, 9, FALSE), ), "")</f>
        <v>14233.576642335765</v>
      </c>
      <c r="J18" s="125">
        <f t="shared" ref="J18:J36" si="8">IF(NOT(ISBLANK(_xlfn.IFNA(VLOOKUP($A18, $A$40:$O$199, 10, FALSE), ))), _xlfn.IFNA(VLOOKUP($A18, $A$40:$O$199, 10, FALSE), ), "")</f>
        <v>147</v>
      </c>
      <c r="K18" s="73">
        <f t="shared" ref="K18:K36" si="9">IF(NOT(ISBLANK(_xlfn.IFNA(VLOOKUP($A18, $A$40:$O$199, 11, FALSE), ))), _xlfn.IFNA(VLOOKUP($A18, $A$40:$O$199, 11, FALSE), ), "")</f>
        <v>7.2992700729927001E-2</v>
      </c>
      <c r="L18" s="136">
        <f t="shared" ref="L18:L36" si="10">IF(NOT(ISBLANK(_xlfn.IFNA(VLOOKUP($A18, $A$40:$O$199, 12, FALSE), ))), _xlfn.IFNA(VLOOKUP($A18, $A$40:$O$199, 12, FALSE), ), "")</f>
        <v>10948.905109489051</v>
      </c>
      <c r="M18" s="39">
        <f t="shared" ref="M18:M36" si="11">IF(NOT(ISBLANK(_xlfn.IFNA(VLOOKUP($A18, $A$40:$O$199, 13, FALSE), ))), _xlfn.IFNA(VLOOKUP($A18, $A$40:$O$199, 13, FALSE), ), "")</f>
        <v>150</v>
      </c>
      <c r="N18" s="73">
        <f t="shared" ref="N18:N36" si="12">IF(NOT(ISBLANK(_xlfn.IFNA(VLOOKUP($A18, $A$40:$O$199, 14, FALSE), ))), _xlfn.IFNA(VLOOKUP($A18, $A$40:$O$199, 14, FALSE), ), "")</f>
        <v>9.4890510948905105E-2</v>
      </c>
      <c r="O18" s="136">
        <f t="shared" ref="O18:O36" si="13">IF(NOT(ISBLANK(_xlfn.IFNA(VLOOKUP($A18, $A$40:$O$199, 15, FALSE), ))), _xlfn.IFNA(VLOOKUP($A18, $A$40:$O$199, 15, FALSE), ), "")</f>
        <v>14233.576642335765</v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341</v>
      </c>
      <c r="C19" s="73">
        <f t="shared" si="1"/>
        <v>-3.67231638E-2</v>
      </c>
      <c r="D19" s="125">
        <f t="shared" si="2"/>
        <v>349</v>
      </c>
      <c r="E19" s="73">
        <f t="shared" si="3"/>
        <v>2.3460410557184751E-2</v>
      </c>
      <c r="F19" s="136">
        <f t="shared" si="4"/>
        <v>3519.0615835777126</v>
      </c>
      <c r="G19" s="39">
        <f t="shared" si="5"/>
        <v>341</v>
      </c>
      <c r="H19" s="73">
        <f t="shared" si="6"/>
        <v>0</v>
      </c>
      <c r="I19" s="202">
        <f t="shared" si="7"/>
        <v>0</v>
      </c>
      <c r="J19" s="125">
        <f t="shared" si="8"/>
        <v>331</v>
      </c>
      <c r="K19" s="73">
        <f t="shared" si="9"/>
        <v>-2.932551319648094E-2</v>
      </c>
      <c r="L19" s="136">
        <f t="shared" si="10"/>
        <v>-4398.8269794721409</v>
      </c>
      <c r="M19" s="39">
        <f t="shared" si="11"/>
        <v>338</v>
      </c>
      <c r="N19" s="73">
        <f t="shared" si="12"/>
        <v>-8.7976539589442824E-3</v>
      </c>
      <c r="O19" s="136">
        <f t="shared" si="13"/>
        <v>-1319.6480938416423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-3.3653846199999997E-2</v>
      </c>
      <c r="D20" s="125">
        <f t="shared" si="2"/>
        <v>208</v>
      </c>
      <c r="E20" s="73">
        <f t="shared" si="3"/>
        <v>3.482587064676617E-2</v>
      </c>
      <c r="F20" s="136">
        <f t="shared" si="4"/>
        <v>5223.8805970149251</v>
      </c>
      <c r="G20" s="39">
        <f t="shared" si="5"/>
        <v>207</v>
      </c>
      <c r="H20" s="73">
        <f t="shared" si="6"/>
        <v>2.9850746268656716E-2</v>
      </c>
      <c r="I20" s="202">
        <f t="shared" si="7"/>
        <v>4477.6119402985078</v>
      </c>
      <c r="J20" s="125">
        <f t="shared" si="8"/>
        <v>202</v>
      </c>
      <c r="K20" s="73">
        <f t="shared" si="9"/>
        <v>4.9751243781094526E-3</v>
      </c>
      <c r="L20" s="136">
        <f t="shared" si="10"/>
        <v>746.26865671641792</v>
      </c>
      <c r="M20" s="39">
        <f t="shared" si="11"/>
        <v>204</v>
      </c>
      <c r="N20" s="73">
        <f t="shared" si="12"/>
        <v>1.4925373134328358E-2</v>
      </c>
      <c r="O20" s="136">
        <f t="shared" si="13"/>
        <v>2238.8059701492539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-6.1797752800000001E-2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>
        <f t="shared" si="5"/>
        <v>168</v>
      </c>
      <c r="H21" s="74">
        <f t="shared" si="6"/>
        <v>5.9880239520958087E-3</v>
      </c>
      <c r="I21" s="204">
        <f t="shared" si="7"/>
        <v>898.20359281437129</v>
      </c>
      <c r="J21" s="127">
        <f t="shared" si="8"/>
        <v>165</v>
      </c>
      <c r="K21" s="74">
        <f t="shared" si="9"/>
        <v>-1.1976047904191617E-2</v>
      </c>
      <c r="L21" s="203">
        <f t="shared" si="10"/>
        <v>-1796.4071856287426</v>
      </c>
      <c r="M21" s="44">
        <f t="shared" si="11"/>
        <v>167</v>
      </c>
      <c r="N21" s="74">
        <f t="shared" si="12"/>
        <v>0</v>
      </c>
      <c r="O21" s="203">
        <f t="shared" si="13"/>
        <v>0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115</v>
      </c>
      <c r="C22" s="76">
        <f t="shared" si="1"/>
        <v>-3.3613445399999997E-2</v>
      </c>
      <c r="D22" s="128">
        <f t="shared" si="2"/>
        <v>120</v>
      </c>
      <c r="E22" s="76">
        <f t="shared" si="3"/>
        <v>4.3478260869565216E-2</v>
      </c>
      <c r="F22" s="205">
        <f t="shared" si="4"/>
        <v>6521.7391304347821</v>
      </c>
      <c r="G22" s="45">
        <f t="shared" si="5"/>
        <v>119</v>
      </c>
      <c r="H22" s="76">
        <f t="shared" si="6"/>
        <v>3.4782608695652174E-2</v>
      </c>
      <c r="I22" s="206">
        <f t="shared" si="7"/>
        <v>5217.391304347826</v>
      </c>
      <c r="J22" s="128">
        <f t="shared" si="8"/>
        <v>116</v>
      </c>
      <c r="K22" s="76">
        <f t="shared" si="9"/>
        <v>8.6956521739130436E-3</v>
      </c>
      <c r="L22" s="205">
        <f t="shared" si="10"/>
        <v>1304.3478260869565</v>
      </c>
      <c r="M22" s="45">
        <f t="shared" si="11"/>
        <v>119</v>
      </c>
      <c r="N22" s="76">
        <f t="shared" si="12"/>
        <v>3.4782608695652174E-2</v>
      </c>
      <c r="O22" s="205">
        <f t="shared" si="13"/>
        <v>5217.391304347826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85.8</v>
      </c>
      <c r="C23" s="73">
        <f t="shared" si="1"/>
        <v>-5.0884955799999999E-2</v>
      </c>
      <c r="D23" s="125">
        <f t="shared" si="2"/>
        <v>91.1</v>
      </c>
      <c r="E23" s="73">
        <f t="shared" si="3"/>
        <v>6.1771561771561741E-2</v>
      </c>
      <c r="F23" s="136">
        <f t="shared" si="4"/>
        <v>9265.7342657342615</v>
      </c>
      <c r="G23" s="39">
        <f t="shared" si="5"/>
        <v>89.2</v>
      </c>
      <c r="H23" s="73">
        <f t="shared" si="6"/>
        <v>3.9627039627039694E-2</v>
      </c>
      <c r="I23" s="202">
        <f t="shared" si="7"/>
        <v>5944.0559440559537</v>
      </c>
      <c r="J23" s="125">
        <f t="shared" si="8"/>
        <v>86.4</v>
      </c>
      <c r="K23" s="73">
        <f t="shared" si="9"/>
        <v>6.9930069930070927E-3</v>
      </c>
      <c r="L23" s="136">
        <f t="shared" si="10"/>
        <v>1048.951048951064</v>
      </c>
      <c r="M23" s="39">
        <f t="shared" si="11"/>
        <v>88.7</v>
      </c>
      <c r="N23" s="73">
        <f t="shared" si="12"/>
        <v>3.3799533799533869E-2</v>
      </c>
      <c r="O23" s="136">
        <f t="shared" si="13"/>
        <v>5069.9300699300802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19">
        <f>IF(COUNT(E17:E36), SUM(E17:E36) / COUNT(E17:E36), 0)</f>
        <v>5.185302070304413E-2</v>
      </c>
      <c r="F37" s="208">
        <f>SUM(F17:F36)</f>
        <v>54445.671738196339</v>
      </c>
      <c r="G37" s="131" t="s">
        <v>43</v>
      </c>
      <c r="H37" s="319">
        <f>IF(COUNT(H17:H36), SUM(H17:H36) / COUNT(H17:H36), 0)</f>
        <v>3.4708389895697141E-2</v>
      </c>
      <c r="I37" s="208">
        <f>SUM(I17:I36)</f>
        <v>36443.809390481998</v>
      </c>
      <c r="J37" s="131" t="s">
        <v>43</v>
      </c>
      <c r="K37" s="319">
        <f>IF(COUNT(K17:K36), SUM(K17:K36) / COUNT(K17:K36), 0)</f>
        <v>9.5450621219897221E-3</v>
      </c>
      <c r="L37" s="208">
        <f>SUM(L17:L36)</f>
        <v>10022.31522808921</v>
      </c>
      <c r="M37" s="131" t="s">
        <v>43</v>
      </c>
      <c r="N37" s="319">
        <f>IF(COUNT(N17:N36), SUM(N17:N36) / COUNT(N17:N36), 0)</f>
        <v>2.9313639756063579E-2</v>
      </c>
      <c r="O37" s="208">
        <f>SUM(O17:O36)</f>
        <v>30779.321743866756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1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2021-05-25(화) 오전 00:00</v>
      </c>
      <c r="C42" s="401"/>
      <c r="D42" s="351" t="str">
        <f>TEXT($G$1, "[$-ko-KR]yyyy-mm-dd(ddd) ") &amp; "오후 14:00"</f>
        <v>2021-05-25(화) 오후 14:00</v>
      </c>
      <c r="E42" s="352"/>
      <c r="F42" s="353"/>
      <c r="G42" s="351" t="str">
        <f>TEXT($G$1, "[$-ko-KR]yyyy-mm-dd(ddd) ") &amp; "오후 19:00"</f>
        <v>2021-05-25(화) 오후 19:00</v>
      </c>
      <c r="H42" s="352"/>
      <c r="I42" s="353"/>
      <c r="J42" s="351" t="str">
        <f>TEXT($G$1, "[$-ko-KR]yyyy-mm-dd(ddd) ") &amp; "오후 21:00"</f>
        <v>2021-05-25(화) 오후 21:00</v>
      </c>
      <c r="K42" s="352"/>
      <c r="L42" s="353"/>
      <c r="M42" s="351" t="str">
        <f>TEXT($G$1+1, "[$-ko-KR]yyyy-mm-dd(ddd) ") &amp; "오전 00:00"</f>
        <v>2021-05-26(수)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20" t="s">
        <v>300</v>
      </c>
      <c r="G43" s="313" t="s">
        <v>58</v>
      </c>
      <c r="H43" s="314" t="s">
        <v>299</v>
      </c>
      <c r="I43" s="315" t="s">
        <v>300</v>
      </c>
      <c r="J43" s="121" t="s">
        <v>58</v>
      </c>
      <c r="K43" s="121" t="s">
        <v>299</v>
      </c>
      <c r="L43" s="317" t="s">
        <v>300</v>
      </c>
      <c r="M43" s="120" t="s">
        <v>58</v>
      </c>
      <c r="N43" s="121" t="s">
        <v>299</v>
      </c>
      <c r="O43" s="318" t="s">
        <v>300</v>
      </c>
      <c r="Q43" s="340"/>
      <c r="R43" s="340"/>
      <c r="S43" s="340"/>
    </row>
    <row r="44" spans="1:19" ht="17.25" customHeight="1" thickBot="1">
      <c r="A44" s="122" t="s">
        <v>126</v>
      </c>
      <c r="B44" s="123">
        <v>31.9</v>
      </c>
      <c r="C44" s="72">
        <v>0.1114982578</v>
      </c>
      <c r="D44" s="123">
        <v>29.7</v>
      </c>
      <c r="E44" s="72">
        <f>IF(ISNUMBER(D44), (D44 - $B44) / $B44, "")</f>
        <v>-6.8965517241379296E-2</v>
      </c>
      <c r="F44" s="140">
        <f>IF(ISNUMBER(D44), $B64 * E44, "")</f>
        <v>-10344.827586206895</v>
      </c>
      <c r="G44" s="38">
        <v>29.8</v>
      </c>
      <c r="H44" s="72">
        <f>IF(ISNUMBER(G44), (G44 - $B44) / $B44, "")</f>
        <v>-6.5830721003134737E-2</v>
      </c>
      <c r="I44" s="201">
        <f>IF(ISNUMBER(G44), $B64 * H44, "")</f>
        <v>-9874.6081504702106</v>
      </c>
      <c r="J44" s="123">
        <v>28.7</v>
      </c>
      <c r="K44" s="72">
        <f>IF(ISNUMBER(J44), (J44 - $B44) / $B44, "")</f>
        <v>-0.10031347962382443</v>
      </c>
      <c r="L44" s="140">
        <f>IF(ISNUMBER(J44), $B64 * K44, "")</f>
        <v>-15047.021943573665</v>
      </c>
      <c r="M44" s="38">
        <v>30</v>
      </c>
      <c r="N44" s="72">
        <f>IF(ISNUMBER(M44), (M44 - $B44) / $B44, "")</f>
        <v>-5.9561128526645725E-2</v>
      </c>
      <c r="O44" s="140">
        <f>IF(ISNUMBER(M44), $B64 * N44, "")</f>
        <v>-8934.1692789968583</v>
      </c>
      <c r="Q44" s="350"/>
      <c r="R44" s="350"/>
      <c r="S44" s="350"/>
    </row>
    <row r="45" spans="1:19" ht="17.25" customHeight="1" thickBot="1">
      <c r="A45" s="124" t="s">
        <v>156</v>
      </c>
      <c r="B45" s="125">
        <v>85.2</v>
      </c>
      <c r="C45" s="73">
        <v>0.103626943</v>
      </c>
      <c r="D45" s="125">
        <v>92.3</v>
      </c>
      <c r="E45" s="73">
        <f t="shared" ref="E45:E48" si="14">IF(ISNUMBER(D45), (D45 - $B45) / $B45, "")</f>
        <v>8.3333333333333259E-2</v>
      </c>
      <c r="F45" s="136">
        <f>IF(ISNUMBER(D45), $B64 * E45, "")</f>
        <v>12499.999999999989</v>
      </c>
      <c r="G45" s="39">
        <v>91.9</v>
      </c>
      <c r="H45" s="73">
        <f t="shared" ref="H45:H48" si="15">IF(ISNUMBER(G45), (G45 - $B45) / $B45, "")</f>
        <v>7.8638497652582184E-2</v>
      </c>
      <c r="I45" s="202">
        <f>IF(ISNUMBER(G45), $B64 * H45, "")</f>
        <v>11795.774647887327</v>
      </c>
      <c r="J45" s="125">
        <v>89.2</v>
      </c>
      <c r="K45" s="73">
        <f t="shared" ref="K45:K48" si="16">IF(ISNUMBER(J45), (J45 - $B45) / $B45, "")</f>
        <v>4.6948356807511735E-2</v>
      </c>
      <c r="L45" s="136">
        <f>IF(ISNUMBER(J45), $B64 * K45, "")</f>
        <v>7042.2535211267605</v>
      </c>
      <c r="M45" s="39">
        <v>92</v>
      </c>
      <c r="N45" s="73">
        <f t="shared" ref="N45:N48" si="17">IF(ISNUMBER(M45), (M45 - $B45) / $B45, "")</f>
        <v>7.9812206572769911E-2</v>
      </c>
      <c r="O45" s="136">
        <f>IF(ISNUMBER(M45), $B64 * N45, "")</f>
        <v>11971.830985915487</v>
      </c>
      <c r="Q45" s="350"/>
      <c r="R45" s="350"/>
      <c r="S45" s="350"/>
    </row>
    <row r="46" spans="1:19" ht="17.25" customHeight="1" thickBot="1">
      <c r="A46" s="124" t="s">
        <v>152</v>
      </c>
      <c r="B46" s="125">
        <v>19.899999999999999</v>
      </c>
      <c r="C46" s="73">
        <v>8.1521739100000004E-2</v>
      </c>
      <c r="D46" s="125">
        <v>20.7</v>
      </c>
      <c r="E46" s="73">
        <f t="shared" si="14"/>
        <v>4.0201005025125663E-2</v>
      </c>
      <c r="F46" s="136">
        <f>IF(ISNUMBER(D46), $B64 * E46, "")</f>
        <v>6030.1507537688494</v>
      </c>
      <c r="G46" s="39">
        <v>20.9</v>
      </c>
      <c r="H46" s="73">
        <f t="shared" si="15"/>
        <v>5.0251256281407038E-2</v>
      </c>
      <c r="I46" s="202">
        <f>IF(ISNUMBER(G46), $B64 * H46, "")</f>
        <v>7537.6884422110561</v>
      </c>
      <c r="J46" s="125">
        <v>20</v>
      </c>
      <c r="K46" s="73">
        <f t="shared" si="16"/>
        <v>5.0251256281407756E-3</v>
      </c>
      <c r="L46" s="136">
        <f>IF(ISNUMBER(J46), $B64 * K46, "")</f>
        <v>753.7688442211163</v>
      </c>
      <c r="M46" s="39">
        <v>21.2</v>
      </c>
      <c r="N46" s="73">
        <f t="shared" si="17"/>
        <v>6.5326633165829193E-2</v>
      </c>
      <c r="O46" s="136">
        <f>IF(ISNUMBER(M46), $B64 * N46, "")</f>
        <v>9798.9949748743784</v>
      </c>
      <c r="Q46" s="340"/>
      <c r="R46" s="340"/>
      <c r="S46" s="340"/>
    </row>
    <row r="47" spans="1:19" ht="17.25" customHeight="1" thickBot="1">
      <c r="A47" s="124" t="s">
        <v>65</v>
      </c>
      <c r="B47" s="125">
        <v>36.299999999999997</v>
      </c>
      <c r="C47" s="73">
        <v>7.0796460199999994E-2</v>
      </c>
      <c r="D47" s="125">
        <v>40.200000000000003</v>
      </c>
      <c r="E47" s="73">
        <f t="shared" si="14"/>
        <v>0.10743801652892579</v>
      </c>
      <c r="F47" s="136">
        <f>IF(ISNUMBER(D47), $B64 * E47, "")</f>
        <v>16115.702479338868</v>
      </c>
      <c r="G47" s="39">
        <v>38.200000000000003</v>
      </c>
      <c r="H47" s="73">
        <f t="shared" si="15"/>
        <v>5.2341597796143412E-2</v>
      </c>
      <c r="I47" s="202">
        <f>IF(ISNUMBER(G47), $B64 * H47, "")</f>
        <v>7851.2396694215122</v>
      </c>
      <c r="J47" s="125">
        <v>36.4</v>
      </c>
      <c r="K47" s="73">
        <f t="shared" si="16"/>
        <v>2.754820936639158E-3</v>
      </c>
      <c r="L47" s="136">
        <f>IF(ISNUMBER(J47), $B64 * K47, "")</f>
        <v>413.22314049587368</v>
      </c>
      <c r="M47" s="39">
        <v>38</v>
      </c>
      <c r="N47" s="73">
        <f t="shared" si="17"/>
        <v>4.6831955922865098E-2</v>
      </c>
      <c r="O47" s="136">
        <f>IF(ISNUMBER(M47), $B64 * N47, "")</f>
        <v>7024.7933884297645</v>
      </c>
      <c r="Q47" s="340"/>
      <c r="R47" s="340"/>
      <c r="S47" s="340"/>
    </row>
    <row r="48" spans="1:19" ht="17.25" customHeight="1" thickBot="1">
      <c r="A48" s="126" t="s">
        <v>278</v>
      </c>
      <c r="B48" s="127">
        <v>75.3</v>
      </c>
      <c r="C48" s="74">
        <v>6.2059238400000001E-2</v>
      </c>
      <c r="D48" s="127">
        <v>81.8</v>
      </c>
      <c r="E48" s="74">
        <f t="shared" si="14"/>
        <v>8.632138114209828E-2</v>
      </c>
      <c r="F48" s="203">
        <f>IF(ISNUMBER(D48), $B64 * E48, "")</f>
        <v>12948.207171314742</v>
      </c>
      <c r="G48" s="44">
        <v>80.7</v>
      </c>
      <c r="H48" s="74">
        <f t="shared" si="15"/>
        <v>7.1713147410358641E-2</v>
      </c>
      <c r="I48" s="204">
        <f>IF(ISNUMBER(G48), $B64 * H48, "")</f>
        <v>10756.972111553796</v>
      </c>
      <c r="J48" s="127">
        <v>78.599999999999994</v>
      </c>
      <c r="K48" s="74">
        <f t="shared" si="16"/>
        <v>4.3824701195219085E-2</v>
      </c>
      <c r="L48" s="203">
        <f>IF(ISNUMBER(J48), $B64 * K48, "")</f>
        <v>6573.7051792828624</v>
      </c>
      <c r="M48" s="44">
        <v>80.900000000000006</v>
      </c>
      <c r="N48" s="74">
        <f t="shared" si="17"/>
        <v>7.4369189907038627E-2</v>
      </c>
      <c r="O48" s="203">
        <f>IF(ISNUMBER(M48), $B64 * N48, "")</f>
        <v>11155.378486055793</v>
      </c>
      <c r="Q48" s="340"/>
      <c r="R48" s="340"/>
      <c r="S48" s="340"/>
    </row>
    <row r="49" spans="1:19" ht="17.25" customHeight="1" thickBot="1">
      <c r="A49" s="124" t="s">
        <v>100</v>
      </c>
      <c r="B49" s="128">
        <v>4.18</v>
      </c>
      <c r="C49" s="76">
        <v>6.09137056E-2</v>
      </c>
      <c r="D49" s="128">
        <v>4.92</v>
      </c>
      <c r="E49" s="76">
        <f>IF(ISNUMBER(D49), (D49 - $B49) / $B49, "")</f>
        <v>0.17703349282296657</v>
      </c>
      <c r="F49" s="205">
        <f>IF(ISNUMBER(D49), $B64 * E49, "")</f>
        <v>26555.023923444987</v>
      </c>
      <c r="G49" s="45">
        <v>4.92</v>
      </c>
      <c r="H49" s="76">
        <f>IF(ISNUMBER(G49), (G49 - $B49) / $B49, "")</f>
        <v>0.17703349282296657</v>
      </c>
      <c r="I49" s="206">
        <f>IF(ISNUMBER(G49), $B64 * H49, "")</f>
        <v>26555.023923444987</v>
      </c>
      <c r="J49" s="128">
        <v>4.6900000000000004</v>
      </c>
      <c r="K49" s="76">
        <f>IF(ISNUMBER(J49), (J49 - $B49) / $B49, "")</f>
        <v>0.1220095693779906</v>
      </c>
      <c r="L49" s="205">
        <f>IF(ISNUMBER(J49), $B64 * K49, "")</f>
        <v>18301.435406698591</v>
      </c>
      <c r="M49" s="45">
        <v>4.8499999999999996</v>
      </c>
      <c r="N49" s="76">
        <f>IF(ISNUMBER(M49), (M49 - $B49) / $B49, "")</f>
        <v>0.16028708133971292</v>
      </c>
      <c r="O49" s="205">
        <f>IF(ISNUMBER(M49), $B64 * N49, "")</f>
        <v>24043.062200956938</v>
      </c>
      <c r="Q49" s="340"/>
      <c r="R49" s="340"/>
      <c r="S49" s="340"/>
    </row>
    <row r="50" spans="1:19" ht="17.25" customHeight="1" thickBot="1">
      <c r="A50" s="124" t="s">
        <v>154</v>
      </c>
      <c r="B50" s="125">
        <v>11.1</v>
      </c>
      <c r="C50" s="73">
        <v>5.71428571E-2</v>
      </c>
      <c r="D50" s="125">
        <v>11.3</v>
      </c>
      <c r="E50" s="73">
        <f t="shared" ref="E50:E53" si="18">IF(ISNUMBER(D50), (D50 - $B50) / $B50, "")</f>
        <v>1.8018018018018115E-2</v>
      </c>
      <c r="F50" s="136">
        <f>IF(ISNUMBER(D50), $B64 * E50, "")</f>
        <v>2702.702702702717</v>
      </c>
      <c r="G50" s="39">
        <v>11.3</v>
      </c>
      <c r="H50" s="73">
        <f t="shared" ref="H50:H53" si="19">IF(ISNUMBER(G50), (G50 - $B50) / $B50, "")</f>
        <v>1.8018018018018115E-2</v>
      </c>
      <c r="I50" s="202">
        <f>IF(ISNUMBER(G50), $B64 * H50, "")</f>
        <v>2702.702702702717</v>
      </c>
      <c r="J50" s="125">
        <v>10.5</v>
      </c>
      <c r="K50" s="73">
        <f t="shared" ref="K50:K53" si="20">IF(ISNUMBER(J50), (J50 - $B50) / $B50, "")</f>
        <v>-5.4054054054054022E-2</v>
      </c>
      <c r="L50" s="136">
        <f>IF(ISNUMBER(J50), $B64 * K50, "")</f>
        <v>-8108.1081081081038</v>
      </c>
      <c r="M50" s="39">
        <v>10.8</v>
      </c>
      <c r="N50" s="73">
        <f t="shared" ref="N50:N53" si="21">IF(ISNUMBER(M50), (M50 - $B50) / $B50, "")</f>
        <v>-2.7027027027026931E-2</v>
      </c>
      <c r="O50" s="136">
        <f>IF(ISNUMBER(M50), $B64 * N50, "")</f>
        <v>-4054.0540540540396</v>
      </c>
      <c r="Q50" s="340"/>
      <c r="R50" s="340"/>
      <c r="S50" s="340"/>
    </row>
    <row r="51" spans="1:19" ht="17.25" customHeight="1" thickBot="1">
      <c r="A51" s="124" t="s">
        <v>220</v>
      </c>
      <c r="B51" s="125">
        <v>11.1</v>
      </c>
      <c r="C51" s="73">
        <v>0</v>
      </c>
      <c r="D51" s="125">
        <v>11.3</v>
      </c>
      <c r="E51" s="73">
        <f t="shared" si="18"/>
        <v>1.8018018018018115E-2</v>
      </c>
      <c r="F51" s="136">
        <f>IF(ISNUMBER(D51), $B64 * E51, "")</f>
        <v>2702.702702702717</v>
      </c>
      <c r="G51" s="39">
        <v>11.5</v>
      </c>
      <c r="H51" s="73">
        <f t="shared" si="19"/>
        <v>3.603603603603607E-2</v>
      </c>
      <c r="I51" s="202">
        <f>IF(ISNUMBER(G51), $B64 * H51, "")</f>
        <v>5405.4054054054104</v>
      </c>
      <c r="J51" s="125">
        <v>11</v>
      </c>
      <c r="K51" s="73">
        <f t="shared" si="20"/>
        <v>-9.0090090090089777E-3</v>
      </c>
      <c r="L51" s="136">
        <f>IF(ISNUMBER(J51), $B64 * K51, "")</f>
        <v>-1351.3513513513467</v>
      </c>
      <c r="M51" s="39">
        <v>11.5</v>
      </c>
      <c r="N51" s="73">
        <f t="shared" si="21"/>
        <v>3.603603603603607E-2</v>
      </c>
      <c r="O51" s="136">
        <f>IF(ISNUMBER(M51), $B64 * N51, "")</f>
        <v>5405.4054054054104</v>
      </c>
      <c r="Q51" s="340"/>
      <c r="R51" s="340"/>
      <c r="S51" s="340"/>
    </row>
    <row r="52" spans="1:19" ht="17.25" customHeight="1" thickBot="1">
      <c r="A52" s="124" t="s">
        <v>134</v>
      </c>
      <c r="B52" s="125">
        <v>89.9</v>
      </c>
      <c r="C52" s="73">
        <v>-3.3333333299999997E-2</v>
      </c>
      <c r="D52" s="125">
        <v>94.1</v>
      </c>
      <c r="E52" s="73">
        <f t="shared" si="18"/>
        <v>4.6718576195772951E-2</v>
      </c>
      <c r="F52" s="136">
        <f>IF(ISNUMBER(D52), $B64 * E52, "")</f>
        <v>7007.7864293659422</v>
      </c>
      <c r="G52" s="39">
        <v>93.3</v>
      </c>
      <c r="H52" s="73">
        <f t="shared" si="19"/>
        <v>3.7819799777530493E-2</v>
      </c>
      <c r="I52" s="202">
        <f>IF(ISNUMBER(G52), $B64 * H52, "")</f>
        <v>5672.9699666295737</v>
      </c>
      <c r="J52" s="125">
        <v>91.2</v>
      </c>
      <c r="K52" s="73">
        <f t="shared" si="20"/>
        <v>1.4460511679644017E-2</v>
      </c>
      <c r="L52" s="136">
        <f>IF(ISNUMBER(J52), $B64 * K52, "")</f>
        <v>2169.0767519466026</v>
      </c>
      <c r="M52" s="39">
        <v>93.1</v>
      </c>
      <c r="N52" s="73">
        <f t="shared" si="21"/>
        <v>3.5595105672969835E-2</v>
      </c>
      <c r="O52" s="136">
        <f>IF(ISNUMBER(M52), $B64 * N52, "")</f>
        <v>5339.265850945475</v>
      </c>
      <c r="Q52" s="33"/>
      <c r="R52" s="33"/>
    </row>
    <row r="53" spans="1:19" ht="17.25" customHeight="1" thickBot="1">
      <c r="A53" s="129" t="s">
        <v>266</v>
      </c>
      <c r="B53" s="130">
        <v>61.7</v>
      </c>
      <c r="C53" s="75">
        <v>-4.0435458799999997E-2</v>
      </c>
      <c r="D53" s="130">
        <v>68.2</v>
      </c>
      <c r="E53" s="75">
        <f t="shared" si="18"/>
        <v>0.1053484602917342</v>
      </c>
      <c r="F53" s="137">
        <f>IF(ISNUMBER(D53), $B64 * E53, "")</f>
        <v>15802.26904376013</v>
      </c>
      <c r="G53" s="37">
        <v>66.8</v>
      </c>
      <c r="H53" s="75">
        <f t="shared" si="19"/>
        <v>8.265802269043751E-2</v>
      </c>
      <c r="I53" s="207">
        <f>IF(ISNUMBER(G53), $B64 * H53, "")</f>
        <v>12398.703403565627</v>
      </c>
      <c r="J53" s="130">
        <v>62.7</v>
      </c>
      <c r="K53" s="75">
        <f t="shared" si="20"/>
        <v>1.6207455429497569E-2</v>
      </c>
      <c r="L53" s="137">
        <f>IF(ISNUMBER(J53), $B64 * K53, "")</f>
        <v>2431.1183144246352</v>
      </c>
      <c r="M53" s="37">
        <v>66.900000000000006</v>
      </c>
      <c r="N53" s="75">
        <f t="shared" si="21"/>
        <v>8.4278768233387397E-2</v>
      </c>
      <c r="O53" s="137">
        <f>IF(ISNUMBER(M53), $B64 * N53, "")</f>
        <v>12641.815235008109</v>
      </c>
      <c r="Q53" s="341"/>
      <c r="R53" s="342"/>
      <c r="S53" s="343"/>
    </row>
    <row r="54" spans="1:19" ht="17.25" customHeight="1">
      <c r="A54" s="122" t="s">
        <v>72</v>
      </c>
      <c r="B54" s="123">
        <v>20.3</v>
      </c>
      <c r="C54" s="72">
        <v>-4.69483568E-2</v>
      </c>
      <c r="D54" s="123">
        <v>30.8</v>
      </c>
      <c r="E54" s="72">
        <f>IF(ISNUMBER(D54), (D54 - $B54) / $B54, "")</f>
        <v>0.51724137931034486</v>
      </c>
      <c r="F54" s="140">
        <f>IF(ISNUMBER(D54), $B64 * E54, "")</f>
        <v>77586.206896551725</v>
      </c>
      <c r="G54" s="38">
        <v>29</v>
      </c>
      <c r="H54" s="72">
        <f>IF(ISNUMBER(G54), (G54 - $B54) / $B54, "")</f>
        <v>0.42857142857142855</v>
      </c>
      <c r="I54" s="201">
        <f>IF(ISNUMBER(G54), $B64 * H54, "")</f>
        <v>64285.714285714283</v>
      </c>
      <c r="J54" s="123">
        <v>26.6</v>
      </c>
      <c r="K54" s="72">
        <f>IF(ISNUMBER(J54), (J54 - $B54) / $B54, "")</f>
        <v>0.31034482758620691</v>
      </c>
      <c r="L54" s="140">
        <f>IF(ISNUMBER(J54), $B64 * K54, "")</f>
        <v>46551.724137931036</v>
      </c>
      <c r="M54" s="38">
        <v>30.7</v>
      </c>
      <c r="N54" s="72">
        <f>IF(ISNUMBER(M54), (M54 - $B54) / $B54, "")</f>
        <v>0.51231527093596052</v>
      </c>
      <c r="O54" s="140">
        <f>IF(ISNUMBER(M54), $B64 * N54, "")</f>
        <v>76847.290640394072</v>
      </c>
      <c r="Q54" s="344"/>
      <c r="R54" s="345"/>
      <c r="S54" s="346"/>
    </row>
    <row r="55" spans="1:19" ht="17.25" customHeight="1" thickBot="1">
      <c r="A55" s="124" t="s">
        <v>212</v>
      </c>
      <c r="B55" s="125">
        <v>85.8</v>
      </c>
      <c r="C55" s="73">
        <v>-5.0884955799999999E-2</v>
      </c>
      <c r="D55" s="125">
        <v>91.1</v>
      </c>
      <c r="E55" s="73">
        <f t="shared" ref="E55:E58" si="22">IF(ISNUMBER(D55), (D55 - $B55) / $B55, "")</f>
        <v>6.1771561771561741E-2</v>
      </c>
      <c r="F55" s="136">
        <f>IF(ISNUMBER(D55), $B64 * E55, "")</f>
        <v>9265.7342657342615</v>
      </c>
      <c r="G55" s="39">
        <v>89.2</v>
      </c>
      <c r="H55" s="73">
        <f t="shared" ref="H55:H58" si="23">IF(ISNUMBER(G55), (G55 - $B55) / $B55, "")</f>
        <v>3.9627039627039694E-2</v>
      </c>
      <c r="I55" s="202">
        <f>IF(ISNUMBER(G55), $B64 * H55, "")</f>
        <v>5944.0559440559537</v>
      </c>
      <c r="J55" s="125">
        <v>86.4</v>
      </c>
      <c r="K55" s="73">
        <f t="shared" ref="K55:K58" si="24">IF(ISNUMBER(J55), (J55 - $B55) / $B55, "")</f>
        <v>6.9930069930070927E-3</v>
      </c>
      <c r="L55" s="136">
        <f>IF(ISNUMBER(J55), $B64 * K55, "")</f>
        <v>1048.951048951064</v>
      </c>
      <c r="M55" s="39">
        <v>88.7</v>
      </c>
      <c r="N55" s="73">
        <f t="shared" ref="N55:N58" si="25">IF(ISNUMBER(M55), (M55 - $B55) / $B55, "")</f>
        <v>3.3799533799533869E-2</v>
      </c>
      <c r="O55" s="136">
        <f>IF(ISNUMBER(M55), $B64 * N55, "")</f>
        <v>5069.9300699300802</v>
      </c>
      <c r="Q55" s="347"/>
      <c r="R55" s="348"/>
      <c r="S55" s="349"/>
    </row>
    <row r="56" spans="1:19" ht="17.25" customHeight="1" thickBot="1">
      <c r="A56" s="124" t="s">
        <v>236</v>
      </c>
      <c r="B56" s="125">
        <v>53</v>
      </c>
      <c r="C56" s="73">
        <v>-5.3571428599999998E-2</v>
      </c>
      <c r="D56" s="125">
        <v>54.2</v>
      </c>
      <c r="E56" s="73">
        <f t="shared" si="22"/>
        <v>2.2641509433962318E-2</v>
      </c>
      <c r="F56" s="136">
        <f>IF(ISNUMBER(D56), $B64 * E56, "")</f>
        <v>3396.2264150943479</v>
      </c>
      <c r="G56" s="39">
        <v>53.9</v>
      </c>
      <c r="H56" s="73">
        <f t="shared" si="23"/>
        <v>1.698113207547167E-2</v>
      </c>
      <c r="I56" s="202">
        <f>IF(ISNUMBER(G56), $B64 * H56, "")</f>
        <v>2547.1698113207503</v>
      </c>
      <c r="J56" s="125">
        <v>51.8</v>
      </c>
      <c r="K56" s="73">
        <f t="shared" si="24"/>
        <v>-2.2641509433962318E-2</v>
      </c>
      <c r="L56" s="136">
        <f>IF(ISNUMBER(J56), $B64 * K56, "")</f>
        <v>-3396.2264150943479</v>
      </c>
      <c r="M56" s="39">
        <v>54.2</v>
      </c>
      <c r="N56" s="73">
        <f t="shared" si="25"/>
        <v>2.2641509433962318E-2</v>
      </c>
      <c r="O56" s="136">
        <f>IF(ISNUMBER(M56), $B64 * N56, "")</f>
        <v>3396.2264150943479</v>
      </c>
      <c r="Q56" s="340"/>
      <c r="R56" s="340"/>
      <c r="S56" s="340"/>
    </row>
    <row r="57" spans="1:19" ht="17.25" customHeight="1" thickBot="1">
      <c r="A57" s="124" t="s">
        <v>196</v>
      </c>
      <c r="B57" s="125">
        <v>12.2</v>
      </c>
      <c r="C57" s="73">
        <v>-6.1538461500000002E-2</v>
      </c>
      <c r="D57" s="125">
        <v>12.5</v>
      </c>
      <c r="E57" s="73">
        <f t="shared" si="22"/>
        <v>2.4590163934426288E-2</v>
      </c>
      <c r="F57" s="136">
        <f>IF(ISNUMBER(D57), $B64 * E57, "")</f>
        <v>3688.5245901639432</v>
      </c>
      <c r="G57" s="39">
        <v>12.4</v>
      </c>
      <c r="H57" s="73">
        <f t="shared" si="23"/>
        <v>1.6393442622950907E-2</v>
      </c>
      <c r="I57" s="202">
        <f>IF(ISNUMBER(G57), $B64 * H57, "")</f>
        <v>2459.0163934426359</v>
      </c>
      <c r="J57" s="125">
        <v>12</v>
      </c>
      <c r="K57" s="73">
        <f t="shared" si="24"/>
        <v>-1.6393442622950762E-2</v>
      </c>
      <c r="L57" s="136">
        <f>IF(ISNUMBER(J57), $B64 * K57, "")</f>
        <v>-2459.0163934426141</v>
      </c>
      <c r="M57" s="39">
        <v>12.3</v>
      </c>
      <c r="N57" s="73">
        <f t="shared" si="25"/>
        <v>8.1967213114755265E-3</v>
      </c>
      <c r="O57" s="136">
        <f>IF(ISNUMBER(M57), $B64 * N57, "")</f>
        <v>1229.5081967213289</v>
      </c>
      <c r="Q57" s="350"/>
      <c r="R57" s="350"/>
      <c r="S57" s="350"/>
    </row>
    <row r="58" spans="1:19" ht="17.25" customHeight="1" thickBot="1">
      <c r="A58" s="126" t="s">
        <v>198</v>
      </c>
      <c r="B58" s="127">
        <v>17.5</v>
      </c>
      <c r="C58" s="74">
        <v>-6.9148936199999997E-2</v>
      </c>
      <c r="D58" s="127">
        <v>18.3</v>
      </c>
      <c r="E58" s="74">
        <f t="shared" si="22"/>
        <v>4.5714285714285756E-2</v>
      </c>
      <c r="F58" s="203">
        <f>IF(ISNUMBER(D58), $B64 * E58, "")</f>
        <v>6857.1428571428632</v>
      </c>
      <c r="G58" s="44">
        <v>18</v>
      </c>
      <c r="H58" s="74">
        <f t="shared" si="23"/>
        <v>2.8571428571428571E-2</v>
      </c>
      <c r="I58" s="204">
        <f>IF(ISNUMBER(G58), $B64 * H58, "")</f>
        <v>4285.7142857142853</v>
      </c>
      <c r="J58" s="127">
        <v>17.7</v>
      </c>
      <c r="K58" s="74">
        <f t="shared" si="24"/>
        <v>1.1428571428571389E-2</v>
      </c>
      <c r="L58" s="203">
        <f>IF(ISNUMBER(J58), $B64 * K58, "")</f>
        <v>1714.2857142857083</v>
      </c>
      <c r="M58" s="44">
        <v>18.100000000000001</v>
      </c>
      <c r="N58" s="74">
        <f t="shared" si="25"/>
        <v>3.4285714285714364E-2</v>
      </c>
      <c r="O58" s="203">
        <f>IF(ISNUMBER(M58), $B64 * N58, "")</f>
        <v>5142.8571428571549</v>
      </c>
      <c r="Q58" s="350"/>
      <c r="R58" s="350"/>
      <c r="S58" s="350"/>
    </row>
    <row r="59" spans="1:19" ht="17.25" customHeight="1" thickBot="1">
      <c r="A59" s="124" t="s">
        <v>228</v>
      </c>
      <c r="B59" s="128">
        <v>10.6</v>
      </c>
      <c r="C59" s="76">
        <v>-7.0175438600000001E-2</v>
      </c>
      <c r="D59" s="128">
        <v>11.2</v>
      </c>
      <c r="E59" s="76">
        <f>IF(ISNUMBER(D59), (D59 - $B59) / $B59, "")</f>
        <v>5.6603773584905627E-2</v>
      </c>
      <c r="F59" s="205">
        <f>IF(ISNUMBER(D59), $B64 * E59, "")</f>
        <v>8490.5660377358436</v>
      </c>
      <c r="G59" s="45">
        <v>11.2</v>
      </c>
      <c r="H59" s="76">
        <f>IF(ISNUMBER(G59), (G59 - $B59) / $B59, "")</f>
        <v>5.6603773584905627E-2</v>
      </c>
      <c r="I59" s="206">
        <f>IF(ISNUMBER(G59), $B64 * H59, "")</f>
        <v>8490.5660377358436</v>
      </c>
      <c r="J59" s="128">
        <v>10.7</v>
      </c>
      <c r="K59" s="76">
        <f>IF(ISNUMBER(J59), (J59 - $B59) / $B59, "")</f>
        <v>9.4339622641509101E-3</v>
      </c>
      <c r="L59" s="205">
        <f>IF(ISNUMBER(J59), $B64 * K59, "")</f>
        <v>1415.0943396226364</v>
      </c>
      <c r="M59" s="45">
        <v>11</v>
      </c>
      <c r="N59" s="76">
        <f>IF(ISNUMBER(M59), (M59 - $B59) / $B59, "")</f>
        <v>3.7735849056603807E-2</v>
      </c>
      <c r="O59" s="205">
        <f>IF(ISNUMBER(M59), $B64 * N59, "")</f>
        <v>5660.3773584905712</v>
      </c>
      <c r="Q59" s="340"/>
      <c r="R59" s="340"/>
      <c r="S59" s="340"/>
    </row>
    <row r="60" spans="1:19" ht="17.25" customHeight="1" thickBot="1">
      <c r="A60" s="124" t="s">
        <v>254</v>
      </c>
      <c r="B60" s="125">
        <v>56.7</v>
      </c>
      <c r="C60" s="73">
        <v>-8.4006462000000004E-2</v>
      </c>
      <c r="D60" s="125">
        <v>57.5</v>
      </c>
      <c r="E60" s="73">
        <f t="shared" ref="E60:E63" si="26">IF(ISNUMBER(D60), (D60 - $B60) / $B60, "")</f>
        <v>1.4109347442680725E-2</v>
      </c>
      <c r="F60" s="136">
        <f>IF(ISNUMBER(D60), $B64 * E60, "")</f>
        <v>2116.4021164021087</v>
      </c>
      <c r="G60" s="39">
        <v>57.1</v>
      </c>
      <c r="H60" s="73">
        <f t="shared" ref="H60:H63" si="27">IF(ISNUMBER(G60), (G60 - $B60) / $B60, "")</f>
        <v>7.0546737213403625E-3</v>
      </c>
      <c r="I60" s="202">
        <f>IF(ISNUMBER(G60), $B64 * H60, "")</f>
        <v>1058.2010582010544</v>
      </c>
      <c r="J60" s="125">
        <v>55.5</v>
      </c>
      <c r="K60" s="73">
        <f t="shared" ref="K60:K63" si="28">IF(ISNUMBER(J60), (J60 - $B60) / $B60, "")</f>
        <v>-2.1164021164021211E-2</v>
      </c>
      <c r="L60" s="136">
        <f>IF(ISNUMBER(J60), $B64 * K60, "")</f>
        <v>-3174.6031746031817</v>
      </c>
      <c r="M60" s="39">
        <v>57.4</v>
      </c>
      <c r="N60" s="73">
        <f t="shared" ref="N60:N63" si="29">IF(ISNUMBER(M60), (M60 - $B60) / $B60, "")</f>
        <v>1.2345679012345604E-2</v>
      </c>
      <c r="O60" s="136">
        <f>IF(ISNUMBER(M60), $B64 * N60, "")</f>
        <v>1851.8518518518406</v>
      </c>
      <c r="Q60" s="340"/>
      <c r="R60" s="340"/>
      <c r="S60" s="340"/>
    </row>
    <row r="61" spans="1:19" ht="17.25" customHeight="1" thickBot="1">
      <c r="A61" s="124" t="s">
        <v>218</v>
      </c>
      <c r="B61" s="125">
        <v>18.5</v>
      </c>
      <c r="C61" s="73">
        <v>-8.4158415799999997E-2</v>
      </c>
      <c r="D61" s="125">
        <v>18.899999999999999</v>
      </c>
      <c r="E61" s="73">
        <f t="shared" si="26"/>
        <v>2.1621621621621546E-2</v>
      </c>
      <c r="F61" s="136">
        <f>IF(ISNUMBER(D61), $B64 * E61, "")</f>
        <v>3243.243243243232</v>
      </c>
      <c r="G61" s="39">
        <v>18.600000000000001</v>
      </c>
      <c r="H61" s="73">
        <f t="shared" si="27"/>
        <v>5.405405405405482E-3</v>
      </c>
      <c r="I61" s="202">
        <f>IF(ISNUMBER(G61), $B64 * H61, "")</f>
        <v>810.81081081082232</v>
      </c>
      <c r="J61" s="125">
        <v>18.100000000000001</v>
      </c>
      <c r="K61" s="73">
        <f t="shared" si="28"/>
        <v>-2.1621621621621546E-2</v>
      </c>
      <c r="L61" s="136">
        <f>IF(ISNUMBER(J61), $B64 * K61, "")</f>
        <v>-3243.243243243232</v>
      </c>
      <c r="M61" s="39">
        <v>18.899999999999999</v>
      </c>
      <c r="N61" s="73">
        <f t="shared" si="29"/>
        <v>2.1621621621621546E-2</v>
      </c>
      <c r="O61" s="136">
        <f>IF(ISNUMBER(M61), $B64 * N61, "")</f>
        <v>3243.243243243232</v>
      </c>
      <c r="Q61" s="340"/>
      <c r="R61" s="340"/>
      <c r="S61" s="340"/>
    </row>
    <row r="62" spans="1:19" ht="17.25" customHeight="1">
      <c r="A62" s="124" t="s">
        <v>222</v>
      </c>
      <c r="B62" s="125">
        <v>11.9</v>
      </c>
      <c r="C62" s="73">
        <v>-8.4615384599999996E-2</v>
      </c>
      <c r="D62" s="125">
        <v>12.5</v>
      </c>
      <c r="E62" s="73">
        <f t="shared" si="26"/>
        <v>5.0420168067226857E-2</v>
      </c>
      <c r="F62" s="136">
        <f>IF(ISNUMBER(D62), $B64 * E62, "")</f>
        <v>7563.0252100840289</v>
      </c>
      <c r="G62" s="39">
        <v>12.2</v>
      </c>
      <c r="H62" s="73">
        <f t="shared" si="27"/>
        <v>2.5210084033613356E-2</v>
      </c>
      <c r="I62" s="202">
        <f>IF(ISNUMBER(G62), $B64 * H62, "")</f>
        <v>3781.5126050420035</v>
      </c>
      <c r="J62" s="125">
        <v>11.9</v>
      </c>
      <c r="K62" s="73">
        <f t="shared" si="28"/>
        <v>0</v>
      </c>
      <c r="L62" s="136">
        <f>IF(ISNUMBER(J62), $B64 * K62, "")</f>
        <v>0</v>
      </c>
      <c r="M62" s="39">
        <v>12.3</v>
      </c>
      <c r="N62" s="73">
        <f t="shared" si="29"/>
        <v>3.3613445378151287E-2</v>
      </c>
      <c r="O62" s="136">
        <f>IF(ISNUMBER(M62), $B64 * N62, "")</f>
        <v>5042.0168067226932</v>
      </c>
      <c r="Q62" s="329"/>
      <c r="R62" s="330"/>
      <c r="S62" s="331"/>
    </row>
    <row r="63" spans="1:19" ht="17.25" customHeight="1" thickBot="1">
      <c r="A63" s="129" t="s">
        <v>186</v>
      </c>
      <c r="B63" s="130">
        <v>14</v>
      </c>
      <c r="C63" s="75">
        <v>-8.4967320299999996E-2</v>
      </c>
      <c r="D63" s="130">
        <v>15</v>
      </c>
      <c r="E63" s="75">
        <f t="shared" si="26"/>
        <v>7.1428571428571425E-2</v>
      </c>
      <c r="F63" s="137">
        <f>IF(ISNUMBER(D63), $B64 * E63, "")</f>
        <v>10714.285714285714</v>
      </c>
      <c r="G63" s="37">
        <v>14.8</v>
      </c>
      <c r="H63" s="75">
        <f t="shared" si="27"/>
        <v>5.7142857142857197E-2</v>
      </c>
      <c r="I63" s="207">
        <f>IF(ISNUMBER(G63), $B64 * H63, "")</f>
        <v>8571.4285714285797</v>
      </c>
      <c r="J63" s="130">
        <v>13.8</v>
      </c>
      <c r="K63" s="75">
        <f t="shared" si="28"/>
        <v>-1.4285714285714235E-2</v>
      </c>
      <c r="L63" s="137">
        <f>IF(ISNUMBER(J63), $B64 * K63, "")</f>
        <v>-2142.8571428571354</v>
      </c>
      <c r="M63" s="37">
        <v>14.5</v>
      </c>
      <c r="N63" s="75">
        <f t="shared" si="29"/>
        <v>3.5714285714285712E-2</v>
      </c>
      <c r="O63" s="137">
        <f>IF(ISNUMBER(M63), $B64 * N63, "")</f>
        <v>5357.1428571428569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19">
        <f>IF(COUNT(E44:E63), SUM(E44:E63) / COUNT(E44:E63), 0)</f>
        <v>7.4980358322210047E-2</v>
      </c>
      <c r="F64" s="208">
        <f>SUM(F44:F63)</f>
        <v>224941.07496663011</v>
      </c>
      <c r="G64" s="131" t="s">
        <v>302</v>
      </c>
      <c r="H64" s="319">
        <f>IF(COUNT(H44:H63), SUM(H44:H63) / COUNT(H44:H63), 0)</f>
        <v>6.1012020641939321E-2</v>
      </c>
      <c r="I64" s="208">
        <f>SUM(I44:I63)</f>
        <v>183036.06192581801</v>
      </c>
      <c r="J64" s="131" t="s">
        <v>302</v>
      </c>
      <c r="K64" s="319">
        <f>IF(COUNT(K44:K63), SUM(K44:K63) / COUNT(K44:K63), 0)</f>
        <v>1.6497402875571082E-2</v>
      </c>
      <c r="L64" s="208">
        <f>SUM(L44:L63)</f>
        <v>49492.208626713262</v>
      </c>
      <c r="M64" s="131" t="s">
        <v>302</v>
      </c>
      <c r="N64" s="319">
        <f>IF(COUNT(N44:N63), SUM(N44:N63) / COUNT(N44:N63), 0)</f>
        <v>6.241092259232954E-2</v>
      </c>
      <c r="O64" s="208">
        <f>SUM(O44:O63)</f>
        <v>187232.76777698868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1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2021-05-25(화) 오전 00:00</v>
      </c>
      <c r="C69" s="401"/>
      <c r="D69" s="351" t="str">
        <f>TEXT($G$1, "[$-ko-KR]yyyy-mm-dd(ddd) ") &amp; "오후 14:00"</f>
        <v>2021-05-25(화) 오후 14:00</v>
      </c>
      <c r="E69" s="352"/>
      <c r="F69" s="353"/>
      <c r="G69" s="351" t="str">
        <f>TEXT($G$1, "[$-ko-KR]yyyy-mm-dd(ddd) ") &amp; "오후 19:00"</f>
        <v>2021-05-25(화) 오후 19:00</v>
      </c>
      <c r="H69" s="352"/>
      <c r="I69" s="353"/>
      <c r="J69" s="351" t="str">
        <f>TEXT($G$1, "[$-ko-KR]yyyy-mm-dd(ddd) ") &amp; "오후 21:00"</f>
        <v>2021-05-25(화) 오후 21:00</v>
      </c>
      <c r="K69" s="352"/>
      <c r="L69" s="353"/>
      <c r="M69" s="351" t="str">
        <f>TEXT($G$1+1, "[$-ko-KR]yyyy-mm-dd(ddd) ") &amp; "오전 00:00"</f>
        <v>2021-05-26(수)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20" t="s">
        <v>300</v>
      </c>
      <c r="G70" s="313" t="s">
        <v>58</v>
      </c>
      <c r="H70" s="314" t="s">
        <v>299</v>
      </c>
      <c r="I70" s="315" t="s">
        <v>300</v>
      </c>
      <c r="J70" s="121" t="s">
        <v>58</v>
      </c>
      <c r="K70" s="121" t="s">
        <v>299</v>
      </c>
      <c r="L70" s="317" t="s">
        <v>300</v>
      </c>
      <c r="M70" s="120" t="s">
        <v>58</v>
      </c>
      <c r="N70" s="121" t="s">
        <v>299</v>
      </c>
      <c r="O70" s="318" t="s">
        <v>300</v>
      </c>
      <c r="Q70" s="340"/>
      <c r="R70" s="340"/>
      <c r="S70" s="340"/>
    </row>
    <row r="71" spans="1:19" ht="17.25" thickBot="1">
      <c r="A71" s="122" t="s">
        <v>132</v>
      </c>
      <c r="B71" s="123">
        <v>129</v>
      </c>
      <c r="C71" s="72">
        <v>0.22857142859999999</v>
      </c>
      <c r="D71" s="123">
        <v>135</v>
      </c>
      <c r="E71" s="72">
        <f>IF(ISNUMBER(D71), (D71 - $B71) / $B71, "")</f>
        <v>4.6511627906976744E-2</v>
      </c>
      <c r="F71" s="140">
        <f>IF(ISNUMBER(D71), $B91 * E71, "")</f>
        <v>6976.7441860465115</v>
      </c>
      <c r="G71" s="38">
        <v>135</v>
      </c>
      <c r="H71" s="72">
        <f>IF(ISNUMBER(G71), (G71 - $B71) / $B71, "")</f>
        <v>4.6511627906976744E-2</v>
      </c>
      <c r="I71" s="201">
        <f>IF(ISNUMBER(G71), $B91 * H71, "")</f>
        <v>6976.7441860465115</v>
      </c>
      <c r="J71" s="123">
        <v>131</v>
      </c>
      <c r="K71" s="72">
        <f>IF(ISNUMBER(J71), (J71 - $B71) / $B71, "")</f>
        <v>1.5503875968992248E-2</v>
      </c>
      <c r="L71" s="140">
        <f>IF(ISNUMBER(J71), $B91 * K71, "")</f>
        <v>2325.5813953488373</v>
      </c>
      <c r="M71" s="38">
        <v>137</v>
      </c>
      <c r="N71" s="72">
        <f>IF(ISNUMBER(M71), (M71 - $B71) / $B71, "")</f>
        <v>6.2015503875968991E-2</v>
      </c>
      <c r="O71" s="140">
        <f>IF(ISNUMBER(M71), $B91 * N71, "")</f>
        <v>9302.3255813953492</v>
      </c>
      <c r="Q71" s="350"/>
      <c r="R71" s="350"/>
      <c r="S71" s="350"/>
    </row>
    <row r="72" spans="1:19" ht="17.25" thickBot="1">
      <c r="A72" s="124" t="s">
        <v>80</v>
      </c>
      <c r="B72" s="125">
        <v>834</v>
      </c>
      <c r="C72" s="73">
        <v>0.2139737991</v>
      </c>
      <c r="D72" s="125">
        <v>869</v>
      </c>
      <c r="E72" s="73">
        <f t="shared" ref="E72:E75" si="30">IF(ISNUMBER(D72), (D72 - $B72) / $B72, "")</f>
        <v>4.1966426858513192E-2</v>
      </c>
      <c r="F72" s="136">
        <f>IF(ISNUMBER(D72), $B91 * E72, "")</f>
        <v>6294.9640287769789</v>
      </c>
      <c r="G72" s="39">
        <v>871</v>
      </c>
      <c r="H72" s="73">
        <f t="shared" ref="H72:H75" si="31">IF(ISNUMBER(G72), (G72 - $B72) / $B72, "")</f>
        <v>4.4364508393285373E-2</v>
      </c>
      <c r="I72" s="202">
        <f>IF(ISNUMBER(G72), $B91 * H72, "")</f>
        <v>6654.6762589928057</v>
      </c>
      <c r="J72" s="125">
        <v>827</v>
      </c>
      <c r="K72" s="73">
        <f t="shared" ref="K72:K75" si="32">IF(ISNUMBER(J72), (J72 - $B72) / $B72, "")</f>
        <v>-8.3932853717026377E-3</v>
      </c>
      <c r="L72" s="136">
        <f>IF(ISNUMBER(J72), $B91 * K72, "")</f>
        <v>-1258.9928057553957</v>
      </c>
      <c r="M72" s="39">
        <v>863</v>
      </c>
      <c r="N72" s="73">
        <f t="shared" ref="N72:N75" si="33">IF(ISNUMBER(M72), (M72 - $B72) / $B72, "")</f>
        <v>3.4772182254196642E-2</v>
      </c>
      <c r="O72" s="136">
        <f>IF(ISNUMBER(M72), $B91 * N72, "")</f>
        <v>5215.8273381294966</v>
      </c>
      <c r="Q72" s="350"/>
      <c r="R72" s="350"/>
      <c r="S72" s="350"/>
    </row>
    <row r="73" spans="1:19" ht="17.25" thickBot="1">
      <c r="A73" s="124" t="s">
        <v>61</v>
      </c>
      <c r="B73" s="125">
        <v>893</v>
      </c>
      <c r="C73" s="73">
        <v>0.1781002639</v>
      </c>
      <c r="D73" s="125">
        <v>945</v>
      </c>
      <c r="E73" s="73">
        <f t="shared" si="30"/>
        <v>5.823068309070549E-2</v>
      </c>
      <c r="F73" s="136">
        <f>IF(ISNUMBER(D73), $B91 * E73, "")</f>
        <v>8734.6024636058228</v>
      </c>
      <c r="G73" s="39">
        <v>938</v>
      </c>
      <c r="H73" s="73">
        <f t="shared" si="31"/>
        <v>5.0391937290033592E-2</v>
      </c>
      <c r="I73" s="202">
        <f>IF(ISNUMBER(G73), $B91 * H73, "")</f>
        <v>7558.7905935050385</v>
      </c>
      <c r="J73" s="125">
        <v>905</v>
      </c>
      <c r="K73" s="73">
        <f t="shared" si="32"/>
        <v>1.3437849944008958E-2</v>
      </c>
      <c r="L73" s="136">
        <f>IF(ISNUMBER(J73), $B91 * K73, "")</f>
        <v>2015.6774916013437</v>
      </c>
      <c r="M73" s="39">
        <v>950</v>
      </c>
      <c r="N73" s="73">
        <f t="shared" si="33"/>
        <v>6.3829787234042548E-2</v>
      </c>
      <c r="O73" s="136">
        <f>IF(ISNUMBER(M73), $B91 * N73, "")</f>
        <v>9574.4680851063822</v>
      </c>
      <c r="Q73" s="340"/>
      <c r="R73" s="340"/>
      <c r="S73" s="340"/>
    </row>
    <row r="74" spans="1:19" ht="17.25" thickBot="1">
      <c r="A74" s="124" t="s">
        <v>120</v>
      </c>
      <c r="B74" s="125">
        <v>137</v>
      </c>
      <c r="C74" s="73">
        <v>0.15126050420000001</v>
      </c>
      <c r="D74" s="125">
        <v>153</v>
      </c>
      <c r="E74" s="73">
        <f t="shared" si="30"/>
        <v>0.11678832116788321</v>
      </c>
      <c r="F74" s="136">
        <f>IF(ISNUMBER(D74), $B91 * E74, "")</f>
        <v>17518.248175182482</v>
      </c>
      <c r="G74" s="39">
        <v>150</v>
      </c>
      <c r="H74" s="73">
        <f t="shared" si="31"/>
        <v>9.4890510948905105E-2</v>
      </c>
      <c r="I74" s="202">
        <f>IF(ISNUMBER(G74), $B91 * H74, "")</f>
        <v>14233.576642335765</v>
      </c>
      <c r="J74" s="125">
        <v>147</v>
      </c>
      <c r="K74" s="73">
        <f t="shared" si="32"/>
        <v>7.2992700729927001E-2</v>
      </c>
      <c r="L74" s="136">
        <f>IF(ISNUMBER(J74), $B91 * K74, "")</f>
        <v>10948.905109489051</v>
      </c>
      <c r="M74" s="39">
        <v>150</v>
      </c>
      <c r="N74" s="73">
        <f t="shared" si="33"/>
        <v>9.4890510948905105E-2</v>
      </c>
      <c r="O74" s="136">
        <f>IF(ISNUMBER(M74), $B91 * N74, "")</f>
        <v>14233.576642335765</v>
      </c>
      <c r="Q74" s="340"/>
      <c r="R74" s="340"/>
      <c r="S74" s="340"/>
    </row>
    <row r="75" spans="1:19" ht="17.25" thickBot="1">
      <c r="A75" s="126" t="s">
        <v>51</v>
      </c>
      <c r="B75" s="127">
        <v>509</v>
      </c>
      <c r="C75" s="74">
        <v>0.14125560540000001</v>
      </c>
      <c r="D75" s="127">
        <v>518</v>
      </c>
      <c r="E75" s="74">
        <f t="shared" si="30"/>
        <v>1.768172888015717E-2</v>
      </c>
      <c r="F75" s="203">
        <f>IF(ISNUMBER(D75), $B91 * E75, "")</f>
        <v>2652.2593320235756</v>
      </c>
      <c r="G75" s="44">
        <v>532</v>
      </c>
      <c r="H75" s="74">
        <f t="shared" si="31"/>
        <v>4.5186640471512773E-2</v>
      </c>
      <c r="I75" s="204">
        <f>IF(ISNUMBER(G75), $B91 * H75, "")</f>
        <v>6777.9960707269156</v>
      </c>
      <c r="J75" s="127">
        <v>514</v>
      </c>
      <c r="K75" s="74">
        <f t="shared" si="32"/>
        <v>9.823182711198428E-3</v>
      </c>
      <c r="L75" s="203">
        <f>IF(ISNUMBER(J75), $B91 * K75, "")</f>
        <v>1473.4774066797643</v>
      </c>
      <c r="M75" s="44">
        <v>525</v>
      </c>
      <c r="N75" s="74">
        <f t="shared" si="33"/>
        <v>3.1434184675834968E-2</v>
      </c>
      <c r="O75" s="203">
        <f>IF(ISNUMBER(M75), $B91 * N75, "")</f>
        <v>4715.1277013752451</v>
      </c>
      <c r="Q75" s="340"/>
      <c r="R75" s="340"/>
      <c r="S75" s="340"/>
    </row>
    <row r="76" spans="1:19" ht="17.25" thickBot="1">
      <c r="A76" s="124" t="s">
        <v>88</v>
      </c>
      <c r="B76" s="128">
        <v>289</v>
      </c>
      <c r="C76" s="76">
        <v>9.8859315599999997E-2</v>
      </c>
      <c r="D76" s="128">
        <v>304</v>
      </c>
      <c r="E76" s="76">
        <f>IF(ISNUMBER(D76), (D76 - $B76) / $B76, "")</f>
        <v>5.1903114186851208E-2</v>
      </c>
      <c r="F76" s="205">
        <f>IF(ISNUMBER(D76), $B91 * E76, "")</f>
        <v>7785.4671280276816</v>
      </c>
      <c r="G76" s="45">
        <v>308</v>
      </c>
      <c r="H76" s="76">
        <f>IF(ISNUMBER(G76), (G76 - $B76) / $B76, "")</f>
        <v>6.5743944636678195E-2</v>
      </c>
      <c r="I76" s="206">
        <f>IF(ISNUMBER(G76), $B91 * H76, "")</f>
        <v>9861.5916955017292</v>
      </c>
      <c r="J76" s="128">
        <v>290</v>
      </c>
      <c r="K76" s="76">
        <f>IF(ISNUMBER(J76), (J76 - $B76) / $B76, "")</f>
        <v>3.4602076124567475E-3</v>
      </c>
      <c r="L76" s="205">
        <f>IF(ISNUMBER(J76), $B91 * K76, "")</f>
        <v>519.03114186851212</v>
      </c>
      <c r="M76" s="45">
        <v>304</v>
      </c>
      <c r="N76" s="76">
        <f>IF(ISNUMBER(M76), (M76 - $B76) / $B76, "")</f>
        <v>5.1903114186851208E-2</v>
      </c>
      <c r="O76" s="205">
        <f>IF(ISNUMBER(M76), $B91 * N76, "")</f>
        <v>7785.4671280276816</v>
      </c>
      <c r="Q76" s="340"/>
      <c r="R76" s="340"/>
      <c r="S76" s="340"/>
    </row>
    <row r="77" spans="1:19" ht="17.25" thickBot="1">
      <c r="A77" s="124" t="s">
        <v>128</v>
      </c>
      <c r="B77" s="125">
        <v>368</v>
      </c>
      <c r="C77" s="73">
        <v>8.5545722699999993E-2</v>
      </c>
      <c r="D77" s="125">
        <v>372</v>
      </c>
      <c r="E77" s="73">
        <f t="shared" ref="E77:E80" si="34">IF(ISNUMBER(D77), (D77 - $B77) / $B77, "")</f>
        <v>1.0869565217391304E-2</v>
      </c>
      <c r="F77" s="136">
        <f>IF(ISNUMBER(D77), $B91 * E77, "")</f>
        <v>1630.4347826086955</v>
      </c>
      <c r="G77" s="39">
        <v>374</v>
      </c>
      <c r="H77" s="73">
        <f t="shared" ref="H77:H80" si="35">IF(ISNUMBER(G77), (G77 - $B77) / $B77, "")</f>
        <v>1.6304347826086956E-2</v>
      </c>
      <c r="I77" s="202">
        <f>IF(ISNUMBER(G77), $B91 * H77, "")</f>
        <v>2445.6521739130435</v>
      </c>
      <c r="J77" s="125">
        <v>356</v>
      </c>
      <c r="K77" s="73">
        <f t="shared" ref="K77:K80" si="36">IF(ISNUMBER(J77), (J77 - $B77) / $B77, "")</f>
        <v>-3.2608695652173912E-2</v>
      </c>
      <c r="L77" s="136">
        <f>IF(ISNUMBER(J77), $B91 * K77, "")</f>
        <v>-4891.304347826087</v>
      </c>
      <c r="M77" s="39">
        <v>377</v>
      </c>
      <c r="N77" s="73">
        <f t="shared" ref="N77:N80" si="37">IF(ISNUMBER(M77), (M77 - $B77) / $B77, "")</f>
        <v>2.4456521739130436E-2</v>
      </c>
      <c r="O77" s="136">
        <f>IF(ISNUMBER(M77), $B91 * N77, "")</f>
        <v>3668.4782608695655</v>
      </c>
      <c r="Q77" s="340"/>
      <c r="R77" s="340"/>
      <c r="S77" s="340"/>
    </row>
    <row r="78" spans="1:19" ht="17.25" thickBot="1">
      <c r="A78" s="124" t="s">
        <v>57</v>
      </c>
      <c r="B78" s="125">
        <v>216</v>
      </c>
      <c r="C78" s="73">
        <v>0.08</v>
      </c>
      <c r="D78" s="125">
        <v>222</v>
      </c>
      <c r="E78" s="73">
        <f t="shared" si="34"/>
        <v>2.7777777777777776E-2</v>
      </c>
      <c r="F78" s="136">
        <f>IF(ISNUMBER(D78), $B91 * E78, "")</f>
        <v>4166.6666666666661</v>
      </c>
      <c r="G78" s="39">
        <v>222</v>
      </c>
      <c r="H78" s="73">
        <f t="shared" si="35"/>
        <v>2.7777777777777776E-2</v>
      </c>
      <c r="I78" s="202">
        <f>IF(ISNUMBER(G78), $B91 * H78, "")</f>
        <v>4166.6666666666661</v>
      </c>
      <c r="J78" s="125">
        <v>215</v>
      </c>
      <c r="K78" s="73">
        <f t="shared" si="36"/>
        <v>-4.6296296296296294E-3</v>
      </c>
      <c r="L78" s="136">
        <f>IF(ISNUMBER(J78), $B91 * K78, "")</f>
        <v>-694.44444444444446</v>
      </c>
      <c r="M78" s="39">
        <v>224</v>
      </c>
      <c r="N78" s="73">
        <f t="shared" si="37"/>
        <v>3.7037037037037035E-2</v>
      </c>
      <c r="O78" s="136">
        <f>IF(ISNUMBER(M78), $B91 * N78, "")</f>
        <v>5555.5555555555557</v>
      </c>
      <c r="Q78" s="340"/>
      <c r="R78" s="340"/>
      <c r="S78" s="340"/>
    </row>
    <row r="79" spans="1:19" ht="17.25" thickBot="1">
      <c r="A79" s="124" t="s">
        <v>168</v>
      </c>
      <c r="B79" s="125">
        <v>104</v>
      </c>
      <c r="C79" s="73">
        <v>6.3394682999999993E-2</v>
      </c>
      <c r="D79" s="125">
        <v>110</v>
      </c>
      <c r="E79" s="73">
        <f t="shared" si="34"/>
        <v>5.7692307692307696E-2</v>
      </c>
      <c r="F79" s="136">
        <f>IF(ISNUMBER(D79), $B91 * E79, "")</f>
        <v>8653.8461538461543</v>
      </c>
      <c r="G79" s="39">
        <v>113</v>
      </c>
      <c r="H79" s="73">
        <f t="shared" si="35"/>
        <v>8.6538461538461536E-2</v>
      </c>
      <c r="I79" s="202">
        <f>IF(ISNUMBER(G79), $B91 * H79, "")</f>
        <v>12980.76923076923</v>
      </c>
      <c r="J79" s="125">
        <v>108</v>
      </c>
      <c r="K79" s="73">
        <f t="shared" si="36"/>
        <v>3.8461538461538464E-2</v>
      </c>
      <c r="L79" s="136">
        <f>IF(ISNUMBER(J79), $B91 * K79, "")</f>
        <v>5769.2307692307695</v>
      </c>
      <c r="M79" s="39">
        <v>111</v>
      </c>
      <c r="N79" s="73">
        <f t="shared" si="37"/>
        <v>6.7307692307692304E-2</v>
      </c>
      <c r="O79" s="136">
        <f>IF(ISNUMBER(M79), $B91 * N79, "")</f>
        <v>10096.153846153846</v>
      </c>
      <c r="Q79" s="33"/>
      <c r="R79" s="33"/>
    </row>
    <row r="80" spans="1:19" ht="17.25" thickBot="1">
      <c r="A80" s="129" t="s">
        <v>296</v>
      </c>
      <c r="B80" s="130">
        <v>398</v>
      </c>
      <c r="C80" s="75">
        <v>6.1333333300000001E-2</v>
      </c>
      <c r="D80" s="130">
        <v>420</v>
      </c>
      <c r="E80" s="75">
        <f t="shared" si="34"/>
        <v>5.5276381909547742E-2</v>
      </c>
      <c r="F80" s="137">
        <f>IF(ISNUMBER(D80), $B91 * E80, "")</f>
        <v>8291.4572864321617</v>
      </c>
      <c r="G80" s="37">
        <v>417</v>
      </c>
      <c r="H80" s="75">
        <f t="shared" si="35"/>
        <v>4.7738693467336682E-2</v>
      </c>
      <c r="I80" s="207">
        <f>IF(ISNUMBER(G80), $B91 * H80, "")</f>
        <v>7160.8040201005024</v>
      </c>
      <c r="J80" s="130">
        <v>407</v>
      </c>
      <c r="K80" s="75">
        <f t="shared" si="36"/>
        <v>2.2613065326633167E-2</v>
      </c>
      <c r="L80" s="137">
        <f>IF(ISNUMBER(J80), $B91 * K80, "")</f>
        <v>3391.9597989949748</v>
      </c>
      <c r="M80" s="37">
        <v>420</v>
      </c>
      <c r="N80" s="75">
        <f t="shared" si="37"/>
        <v>5.5276381909547742E-2</v>
      </c>
      <c r="O80" s="137">
        <f>IF(ISNUMBER(M80), $B91 * N80, "")</f>
        <v>8291.4572864321617</v>
      </c>
      <c r="Q80" s="341"/>
      <c r="R80" s="342"/>
      <c r="S80" s="343"/>
    </row>
    <row r="81" spans="1:19">
      <c r="A81" s="122" t="s">
        <v>192</v>
      </c>
      <c r="B81" s="123">
        <v>973</v>
      </c>
      <c r="C81" s="72">
        <v>5.4171180899999997E-2</v>
      </c>
      <c r="D81" s="123">
        <v>1030</v>
      </c>
      <c r="E81" s="72">
        <f>IF(ISNUMBER(D81), (D81 - $B81) / $B81, "")</f>
        <v>5.858170606372045E-2</v>
      </c>
      <c r="F81" s="140">
        <f>IF(ISNUMBER(D81), $B91 * E81, "")</f>
        <v>8787.2559095580673</v>
      </c>
      <c r="G81" s="38">
        <v>1010</v>
      </c>
      <c r="H81" s="72">
        <f>IF(ISNUMBER(G81), (G81 - $B81) / $B81, "")</f>
        <v>3.8026721479958892E-2</v>
      </c>
      <c r="I81" s="201">
        <f>IF(ISNUMBER(G81), $B91 * H81, "")</f>
        <v>5704.008221993834</v>
      </c>
      <c r="J81" s="123">
        <v>983</v>
      </c>
      <c r="K81" s="72">
        <f>IF(ISNUMBER(J81), (J81 - $B81) / $B81, "")</f>
        <v>1.0277492291880781E-2</v>
      </c>
      <c r="L81" s="140">
        <f>IF(ISNUMBER(J81), $B91 * K81, "")</f>
        <v>1541.6238437821171</v>
      </c>
      <c r="M81" s="38">
        <v>1115</v>
      </c>
      <c r="N81" s="72">
        <f>IF(ISNUMBER(M81), (M81 - $B81) / $B81, "")</f>
        <v>0.14594039054470709</v>
      </c>
      <c r="O81" s="140">
        <f>IF(ISNUMBER(M81), $B91 * N81, "")</f>
        <v>21891.058581706064</v>
      </c>
      <c r="Q81" s="344"/>
      <c r="R81" s="345"/>
      <c r="S81" s="346"/>
    </row>
    <row r="82" spans="1:19" ht="17.25" thickBot="1">
      <c r="A82" s="124" t="s">
        <v>136</v>
      </c>
      <c r="B82" s="125">
        <v>125</v>
      </c>
      <c r="C82" s="73">
        <v>5.0420168100000003E-2</v>
      </c>
      <c r="D82" s="125">
        <v>127</v>
      </c>
      <c r="E82" s="73">
        <f t="shared" ref="E82:E85" si="38">IF(ISNUMBER(D82), (D82 - $B82) / $B82, "")</f>
        <v>1.6E-2</v>
      </c>
      <c r="F82" s="136">
        <f>IF(ISNUMBER(D82), $B91 * E82, "")</f>
        <v>2400</v>
      </c>
      <c r="G82" s="39">
        <v>128</v>
      </c>
      <c r="H82" s="73">
        <f t="shared" ref="H82:H85" si="39">IF(ISNUMBER(G82), (G82 - $B82) / $B82, "")</f>
        <v>2.4E-2</v>
      </c>
      <c r="I82" s="202">
        <f>IF(ISNUMBER(G82), $B91 * H82, "")</f>
        <v>3600</v>
      </c>
      <c r="J82" s="125">
        <v>122</v>
      </c>
      <c r="K82" s="73">
        <f t="shared" ref="K82:K85" si="40">IF(ISNUMBER(J82), (J82 - $B82) / $B82, "")</f>
        <v>-2.4E-2</v>
      </c>
      <c r="L82" s="136">
        <f>IF(ISNUMBER(J82), $B91 * K82, "")</f>
        <v>-3600</v>
      </c>
      <c r="M82" s="39">
        <v>128</v>
      </c>
      <c r="N82" s="73">
        <f t="shared" ref="N82:N85" si="41">IF(ISNUMBER(M82), (M82 - $B82) / $B82, "")</f>
        <v>2.4E-2</v>
      </c>
      <c r="O82" s="136">
        <f>IF(ISNUMBER(M82), $B91 * N82, "")</f>
        <v>3600</v>
      </c>
      <c r="Q82" s="347"/>
      <c r="R82" s="348"/>
      <c r="S82" s="349"/>
    </row>
    <row r="83" spans="1:19" ht="17.25" thickBot="1">
      <c r="A83" s="124" t="s">
        <v>148</v>
      </c>
      <c r="B83" s="125">
        <v>131</v>
      </c>
      <c r="C83" s="73">
        <v>4.8000000000000001E-2</v>
      </c>
      <c r="D83" s="125">
        <v>129</v>
      </c>
      <c r="E83" s="73">
        <f t="shared" si="38"/>
        <v>-1.5267175572519083E-2</v>
      </c>
      <c r="F83" s="136">
        <f>IF(ISNUMBER(D83), $B91 * E83, "")</f>
        <v>-2290.0763358778627</v>
      </c>
      <c r="G83" s="39">
        <v>130</v>
      </c>
      <c r="H83" s="73">
        <f t="shared" si="39"/>
        <v>-7.6335877862595417E-3</v>
      </c>
      <c r="I83" s="202">
        <f>IF(ISNUMBER(G83), $B91 * H83, "")</f>
        <v>-1145.0381679389313</v>
      </c>
      <c r="J83" s="125">
        <v>124</v>
      </c>
      <c r="K83" s="73">
        <f t="shared" si="40"/>
        <v>-5.3435114503816793E-2</v>
      </c>
      <c r="L83" s="136">
        <f>IF(ISNUMBER(J83), $B91 * K83, "")</f>
        <v>-8015.2671755725187</v>
      </c>
      <c r="M83" s="39">
        <v>129</v>
      </c>
      <c r="N83" s="73">
        <f t="shared" si="41"/>
        <v>-1.5267175572519083E-2</v>
      </c>
      <c r="O83" s="136">
        <f>IF(ISNUMBER(M83), $B91 * N83, "")</f>
        <v>-2290.0763358778627</v>
      </c>
      <c r="Q83" s="340"/>
      <c r="R83" s="340"/>
      <c r="S83" s="340"/>
    </row>
    <row r="84" spans="1:19" ht="17.25" thickBot="1">
      <c r="A84" s="124" t="s">
        <v>270</v>
      </c>
      <c r="B84" s="125">
        <v>342</v>
      </c>
      <c r="C84" s="73">
        <v>3.3232628399999999E-2</v>
      </c>
      <c r="D84" s="125">
        <v>357</v>
      </c>
      <c r="E84" s="73">
        <f t="shared" si="38"/>
        <v>4.3859649122807015E-2</v>
      </c>
      <c r="F84" s="136">
        <f>IF(ISNUMBER(D84), $B91 * E84, "")</f>
        <v>6578.9473684210525</v>
      </c>
      <c r="G84" s="39">
        <v>354</v>
      </c>
      <c r="H84" s="73">
        <f t="shared" si="39"/>
        <v>3.5087719298245612E-2</v>
      </c>
      <c r="I84" s="202">
        <f>IF(ISNUMBER(G84), $B91 * H84, "")</f>
        <v>5263.1578947368416</v>
      </c>
      <c r="J84" s="125">
        <v>350</v>
      </c>
      <c r="K84" s="73">
        <f t="shared" si="40"/>
        <v>2.3391812865497075E-2</v>
      </c>
      <c r="L84" s="136">
        <f>IF(ISNUMBER(J84), $B91 * K84, "")</f>
        <v>3508.7719298245611</v>
      </c>
      <c r="M84" s="39">
        <v>362</v>
      </c>
      <c r="N84" s="73">
        <f t="shared" si="41"/>
        <v>5.8479532163742687E-2</v>
      </c>
      <c r="O84" s="136">
        <f>IF(ISNUMBER(M84), $B91 * N84, "")</f>
        <v>8771.9298245614027</v>
      </c>
      <c r="Q84" s="350"/>
      <c r="R84" s="350"/>
      <c r="S84" s="350"/>
    </row>
    <row r="85" spans="1:19" ht="17.25" thickBot="1">
      <c r="A85" s="126" t="s">
        <v>262</v>
      </c>
      <c r="B85" s="127">
        <v>648</v>
      </c>
      <c r="C85" s="74">
        <v>3.1847133800000003E-2</v>
      </c>
      <c r="D85" s="127">
        <v>750</v>
      </c>
      <c r="E85" s="74">
        <f t="shared" si="38"/>
        <v>0.15740740740740741</v>
      </c>
      <c r="F85" s="203">
        <f>IF(ISNUMBER(D85), $B91 * E85, "")</f>
        <v>23611.111111111113</v>
      </c>
      <c r="G85" s="44">
        <v>741</v>
      </c>
      <c r="H85" s="74">
        <f t="shared" si="39"/>
        <v>0.14351851851851852</v>
      </c>
      <c r="I85" s="204">
        <f>IF(ISNUMBER(G85), $B91 * H85, "")</f>
        <v>21527.777777777777</v>
      </c>
      <c r="J85" s="127">
        <v>716</v>
      </c>
      <c r="K85" s="74">
        <f t="shared" si="40"/>
        <v>0.10493827160493827</v>
      </c>
      <c r="L85" s="203">
        <f>IF(ISNUMBER(J85), $B91 * K85, "")</f>
        <v>15740.740740740739</v>
      </c>
      <c r="M85" s="44">
        <v>774</v>
      </c>
      <c r="N85" s="74">
        <f t="shared" si="41"/>
        <v>0.19444444444444445</v>
      </c>
      <c r="O85" s="203">
        <f>IF(ISNUMBER(M85), $B91 * N85, "")</f>
        <v>29166.666666666668</v>
      </c>
      <c r="Q85" s="350"/>
      <c r="R85" s="350"/>
      <c r="S85" s="350"/>
    </row>
    <row r="86" spans="1:19" ht="17.25" thickBot="1">
      <c r="A86" s="124" t="s">
        <v>182</v>
      </c>
      <c r="B86" s="128">
        <v>294</v>
      </c>
      <c r="C86" s="76">
        <v>2.08333333E-2</v>
      </c>
      <c r="D86" s="128">
        <v>300</v>
      </c>
      <c r="E86" s="76">
        <f>IF(ISNUMBER(D86), (D86 - $B86) / $B86, "")</f>
        <v>2.0408163265306121E-2</v>
      </c>
      <c r="F86" s="205">
        <f>IF(ISNUMBER(D86), $B91 * E86, "")</f>
        <v>3061.2244897959181</v>
      </c>
      <c r="G86" s="45">
        <v>297</v>
      </c>
      <c r="H86" s="76">
        <f>IF(ISNUMBER(G86), (G86 - $B86) / $B86, "")</f>
        <v>1.020408163265306E-2</v>
      </c>
      <c r="I86" s="206">
        <f>IF(ISNUMBER(G86), $B91 * H86, "")</f>
        <v>1530.612244897959</v>
      </c>
      <c r="J86" s="128">
        <v>286</v>
      </c>
      <c r="K86" s="76">
        <f>IF(ISNUMBER(J86), (J86 - $B86) / $B86, "")</f>
        <v>-2.7210884353741496E-2</v>
      </c>
      <c r="L86" s="205">
        <f>IF(ISNUMBER(J86), $B91 * K86, "")</f>
        <v>-4081.6326530612241</v>
      </c>
      <c r="M86" s="45">
        <v>297</v>
      </c>
      <c r="N86" s="76">
        <f>IF(ISNUMBER(M86), (M86 - $B86) / $B86, "")</f>
        <v>1.020408163265306E-2</v>
      </c>
      <c r="O86" s="205">
        <f>IF(ISNUMBER(M86), $B91 * N86, "")</f>
        <v>1530.612244897959</v>
      </c>
      <c r="Q86" s="340"/>
      <c r="R86" s="340"/>
      <c r="S86" s="340"/>
    </row>
    <row r="87" spans="1:19" ht="17.25" thickBot="1">
      <c r="A87" s="124" t="s">
        <v>142</v>
      </c>
      <c r="B87" s="125">
        <v>314</v>
      </c>
      <c r="C87" s="73">
        <v>1.6181229799999999E-2</v>
      </c>
      <c r="D87" s="125">
        <v>331</v>
      </c>
      <c r="E87" s="73">
        <f t="shared" ref="E87:E90" si="42">IF(ISNUMBER(D87), (D87 - $B87) / $B87, "")</f>
        <v>5.4140127388535034E-2</v>
      </c>
      <c r="F87" s="136">
        <f>IF(ISNUMBER(D87), $B91 * E87, "")</f>
        <v>8121.0191082802548</v>
      </c>
      <c r="G87" s="39">
        <v>325</v>
      </c>
      <c r="H87" s="73">
        <f t="shared" ref="H87:H90" si="43">IF(ISNUMBER(G87), (G87 - $B87) / $B87, "")</f>
        <v>3.5031847133757961E-2</v>
      </c>
      <c r="I87" s="202">
        <f>IF(ISNUMBER(G87), $B91 * H87, "")</f>
        <v>5254.7770700636938</v>
      </c>
      <c r="J87" s="125">
        <v>313</v>
      </c>
      <c r="K87" s="73">
        <f t="shared" ref="K87:K90" si="44">IF(ISNUMBER(J87), (J87 - $B87) / $B87, "")</f>
        <v>-3.1847133757961785E-3</v>
      </c>
      <c r="L87" s="136">
        <f>IF(ISNUMBER(J87), $B91 * K87, "")</f>
        <v>-477.70700636942678</v>
      </c>
      <c r="M87" s="39">
        <v>323</v>
      </c>
      <c r="N87" s="73">
        <f t="shared" ref="N87:N90" si="45">IF(ISNUMBER(M87), (M87 - $B87) / $B87, "")</f>
        <v>2.8662420382165606E-2</v>
      </c>
      <c r="O87" s="136">
        <f>IF(ISNUMBER(M87), $B91 * N87, "")</f>
        <v>4299.3630573248411</v>
      </c>
      <c r="Q87" s="340"/>
      <c r="R87" s="340"/>
      <c r="S87" s="340"/>
    </row>
    <row r="88" spans="1:19" ht="17.25" thickBot="1">
      <c r="A88" s="124" t="s">
        <v>54</v>
      </c>
      <c r="B88" s="125">
        <v>289</v>
      </c>
      <c r="C88" s="73">
        <v>1.4035087700000001E-2</v>
      </c>
      <c r="D88" s="125">
        <v>295</v>
      </c>
      <c r="E88" s="73">
        <f t="shared" si="42"/>
        <v>2.0761245674740483E-2</v>
      </c>
      <c r="F88" s="136">
        <f>IF(ISNUMBER(D88), $B91 * E88, "")</f>
        <v>3114.1868512110723</v>
      </c>
      <c r="G88" s="39">
        <v>294</v>
      </c>
      <c r="H88" s="73">
        <f t="shared" si="43"/>
        <v>1.7301038062283738E-2</v>
      </c>
      <c r="I88" s="202">
        <f>IF(ISNUMBER(G88), $B91 * H88, "")</f>
        <v>2595.1557093425608</v>
      </c>
      <c r="J88" s="125">
        <v>288</v>
      </c>
      <c r="K88" s="73">
        <f t="shared" si="44"/>
        <v>-3.4602076124567475E-3</v>
      </c>
      <c r="L88" s="136">
        <f>IF(ISNUMBER(J88), $B91 * K88, "")</f>
        <v>-519.03114186851212</v>
      </c>
      <c r="M88" s="39">
        <v>301</v>
      </c>
      <c r="N88" s="73">
        <f t="shared" si="45"/>
        <v>4.1522491349480967E-2</v>
      </c>
      <c r="O88" s="136">
        <f>IF(ISNUMBER(M88), $B91 * N88, "")</f>
        <v>6228.3737024221446</v>
      </c>
      <c r="Q88" s="340"/>
      <c r="R88" s="340"/>
      <c r="S88" s="340"/>
    </row>
    <row r="89" spans="1:19">
      <c r="A89" s="124" t="s">
        <v>250</v>
      </c>
      <c r="B89" s="125">
        <v>120</v>
      </c>
      <c r="C89" s="73">
        <v>-2.4390243900000001E-2</v>
      </c>
      <c r="D89" s="125">
        <v>120</v>
      </c>
      <c r="E89" s="73">
        <f t="shared" si="42"/>
        <v>0</v>
      </c>
      <c r="F89" s="136">
        <f>IF(ISNUMBER(D89), $B91 * E89, "")</f>
        <v>0</v>
      </c>
      <c r="G89" s="39">
        <v>120</v>
      </c>
      <c r="H89" s="73">
        <f t="shared" si="43"/>
        <v>0</v>
      </c>
      <c r="I89" s="202">
        <f>IF(ISNUMBER(G89), $B91 * H89, "")</f>
        <v>0</v>
      </c>
      <c r="J89" s="125">
        <v>116</v>
      </c>
      <c r="K89" s="73">
        <f t="shared" si="44"/>
        <v>-3.3333333333333333E-2</v>
      </c>
      <c r="L89" s="136">
        <f>IF(ISNUMBER(J89), $B91 * K89, "")</f>
        <v>-5000</v>
      </c>
      <c r="M89" s="39">
        <v>120</v>
      </c>
      <c r="N89" s="73">
        <f t="shared" si="45"/>
        <v>0</v>
      </c>
      <c r="O89" s="136">
        <f>IF(ISNUMBER(M89), $B91 * N89, "")</f>
        <v>0</v>
      </c>
      <c r="Q89" s="329"/>
      <c r="R89" s="330"/>
      <c r="S89" s="331"/>
    </row>
    <row r="90" spans="1:19" ht="17.25" thickBot="1">
      <c r="A90" s="129" t="s">
        <v>232</v>
      </c>
      <c r="B90" s="130">
        <v>115</v>
      </c>
      <c r="C90" s="75">
        <v>-2.54237288E-2</v>
      </c>
      <c r="D90" s="130">
        <v>120</v>
      </c>
      <c r="E90" s="75">
        <f t="shared" si="42"/>
        <v>4.3478260869565216E-2</v>
      </c>
      <c r="F90" s="137">
        <f>IF(ISNUMBER(D90), $B91 * E90, "")</f>
        <v>6521.7391304347821</v>
      </c>
      <c r="G90" s="37">
        <v>121</v>
      </c>
      <c r="H90" s="75">
        <f t="shared" si="43"/>
        <v>5.2173913043478258E-2</v>
      </c>
      <c r="I90" s="207">
        <f>IF(ISNUMBER(G90), $B91 * H90, "")</f>
        <v>7826.086956521739</v>
      </c>
      <c r="J90" s="130">
        <v>114</v>
      </c>
      <c r="K90" s="75">
        <f t="shared" si="44"/>
        <v>-8.6956521739130436E-3</v>
      </c>
      <c r="L90" s="137">
        <f>IF(ISNUMBER(J90), $B91 * K90, "")</f>
        <v>-1304.3478260869565</v>
      </c>
      <c r="M90" s="37">
        <v>121</v>
      </c>
      <c r="N90" s="75">
        <f t="shared" si="45"/>
        <v>5.2173913043478258E-2</v>
      </c>
      <c r="O90" s="137">
        <f>IF(ISNUMBER(M90), $B91 * N90, "")</f>
        <v>7826.086956521739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19">
        <f>IF(COUNT(E71:E90), SUM(E71:E90) / COUNT(E71:E90), 0)</f>
        <v>4.420336594538371E-2</v>
      </c>
      <c r="F91" s="208">
        <f>SUM(F71:F90)</f>
        <v>132610.09783615111</v>
      </c>
      <c r="G91" s="131" t="s">
        <v>302</v>
      </c>
      <c r="H91" s="319">
        <f>IF(COUNT(H71:H90), SUM(H71:H90) / COUNT(H71:H90), 0)</f>
        <v>4.3657935081984567E-2</v>
      </c>
      <c r="I91" s="208">
        <f>SUM(I71:I90)</f>
        <v>130973.8052459537</v>
      </c>
      <c r="J91" s="131" t="s">
        <v>302</v>
      </c>
      <c r="K91" s="319">
        <f>IF(COUNT(K71:K90), SUM(K71:K90) / COUNT(K71:K90), 0)</f>
        <v>5.7974240755253688E-3</v>
      </c>
      <c r="L91" s="208">
        <f>SUM(L71:L90)</f>
        <v>17392.272226576104</v>
      </c>
      <c r="M91" s="131" t="s">
        <v>302</v>
      </c>
      <c r="N91" s="319">
        <f>IF(COUNT(N71:N90), SUM(N71:N90) / COUNT(N71:N90), 0)</f>
        <v>5.3154150707867998E-2</v>
      </c>
      <c r="O91" s="208">
        <f>SUM(O71:O90)</f>
        <v>159462.45212360399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1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2021-05-25(화) 오전 00:00</v>
      </c>
      <c r="C96" s="401"/>
      <c r="D96" s="351" t="str">
        <f>TEXT($G$1, "[$-ko-KR]yyyy-mm-dd(ddd) ") &amp; "오후 14:00"</f>
        <v>2021-05-25(화) 오후 14:00</v>
      </c>
      <c r="E96" s="352"/>
      <c r="F96" s="353"/>
      <c r="G96" s="351" t="str">
        <f>TEXT($G$1, "[$-ko-KR]yyyy-mm-dd(ddd) ") &amp; "오후 19:00"</f>
        <v>2021-05-25(화) 오후 19:00</v>
      </c>
      <c r="H96" s="352"/>
      <c r="I96" s="353"/>
      <c r="J96" s="351" t="str">
        <f>TEXT($G$1, "[$-ko-KR]yyyy-mm-dd(ddd) ") &amp; "오후 21:00"</f>
        <v>2021-05-25(화) 오후 21:00</v>
      </c>
      <c r="K96" s="352"/>
      <c r="L96" s="353"/>
      <c r="M96" s="351" t="str">
        <f>TEXT($G$1+1, "[$-ko-KR]yyyy-mm-dd(ddd) ") &amp; "오전 00:00"</f>
        <v>2021-05-26(수)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20" t="s">
        <v>300</v>
      </c>
      <c r="G97" s="313" t="s">
        <v>58</v>
      </c>
      <c r="H97" s="314" t="s">
        <v>299</v>
      </c>
      <c r="I97" s="315" t="s">
        <v>300</v>
      </c>
      <c r="J97" s="121" t="s">
        <v>58</v>
      </c>
      <c r="K97" s="121" t="s">
        <v>299</v>
      </c>
      <c r="L97" s="317" t="s">
        <v>300</v>
      </c>
      <c r="M97" s="120" t="s">
        <v>58</v>
      </c>
      <c r="N97" s="121" t="s">
        <v>299</v>
      </c>
      <c r="O97" s="318" t="s">
        <v>300</v>
      </c>
      <c r="Q97" s="340"/>
      <c r="R97" s="340"/>
      <c r="S97" s="340"/>
    </row>
    <row r="98" spans="1:19" ht="17.25" thickBot="1">
      <c r="A98" s="122" t="s">
        <v>144</v>
      </c>
      <c r="B98" s="123">
        <v>7395</v>
      </c>
      <c r="C98" s="72">
        <v>0.4018957346</v>
      </c>
      <c r="D98" s="123">
        <v>7300</v>
      </c>
      <c r="E98" s="72">
        <f>IF(ISNUMBER(D98), (D98 - $B98) / $B98, "")</f>
        <v>-1.2846517917511832E-2</v>
      </c>
      <c r="F98" s="140">
        <f>IF(ISNUMBER(D98), $B118 * E98, "")</f>
        <v>-1926.9776876267749</v>
      </c>
      <c r="G98" s="38">
        <v>7175</v>
      </c>
      <c r="H98" s="72">
        <f>IF(ISNUMBER(G98), (G98 - $B98) / $B98, "")</f>
        <v>-2.9749830966869506E-2</v>
      </c>
      <c r="I98" s="201">
        <f>IF(ISNUMBER(G98), $B118 * H98, "")</f>
        <v>-4462.4746450304256</v>
      </c>
      <c r="J98" s="123">
        <v>6950</v>
      </c>
      <c r="K98" s="72">
        <f>IF(ISNUMBER(J98), (J98 - $B98) / $B98, "")</f>
        <v>-6.0175794455713319E-2</v>
      </c>
      <c r="L98" s="140">
        <f>IF(ISNUMBER(J98), $B118 * K98, "")</f>
        <v>-9026.3691683569978</v>
      </c>
      <c r="M98" s="38">
        <v>7365</v>
      </c>
      <c r="N98" s="72">
        <f>IF(ISNUMBER(M98), (M98 - $B98) / $B98, "")</f>
        <v>-4.0567951318458417E-3</v>
      </c>
      <c r="O98" s="140">
        <f>IF(ISNUMBER(M98), $B118 * N98, "")</f>
        <v>-608.51926977687629</v>
      </c>
      <c r="Q98" s="350"/>
      <c r="R98" s="350"/>
      <c r="S98" s="350"/>
    </row>
    <row r="99" spans="1:19" ht="17.25" thickBot="1">
      <c r="A99" s="124" t="s">
        <v>160</v>
      </c>
      <c r="B99" s="125">
        <v>1500</v>
      </c>
      <c r="C99" s="73">
        <v>0.29870129870000001</v>
      </c>
      <c r="D99" s="125">
        <v>1440</v>
      </c>
      <c r="E99" s="73">
        <f t="shared" ref="E99:E102" si="46">IF(ISNUMBER(D99), (D99 - $B99) / $B99, "")</f>
        <v>-0.04</v>
      </c>
      <c r="F99" s="136">
        <f>IF(ISNUMBER(D99), $B118 * E99, "")</f>
        <v>-6000</v>
      </c>
      <c r="G99" s="39">
        <v>1450</v>
      </c>
      <c r="H99" s="73">
        <f t="shared" ref="H99:H102" si="47">IF(ISNUMBER(G99), (G99 - $B99) / $B99, "")</f>
        <v>-3.3333333333333333E-2</v>
      </c>
      <c r="I99" s="202">
        <f>IF(ISNUMBER(G99), $B118 * H99, "")</f>
        <v>-5000</v>
      </c>
      <c r="J99" s="125">
        <v>1360</v>
      </c>
      <c r="K99" s="73">
        <f t="shared" ref="K99:K102" si="48">IF(ISNUMBER(J99), (J99 - $B99) / $B99, "")</f>
        <v>-9.3333333333333338E-2</v>
      </c>
      <c r="L99" s="136">
        <f>IF(ISNUMBER(J99), $B118 * K99, "")</f>
        <v>-14000</v>
      </c>
      <c r="M99" s="39">
        <v>1460</v>
      </c>
      <c r="N99" s="73">
        <f t="shared" ref="N99:N102" si="49">IF(ISNUMBER(M99), (M99 - $B99) / $B99, "")</f>
        <v>-2.6666666666666668E-2</v>
      </c>
      <c r="O99" s="136">
        <f>IF(ISNUMBER(M99), $B118 * N99, "")</f>
        <v>-4000.0000000000005</v>
      </c>
      <c r="Q99" s="350"/>
      <c r="R99" s="350"/>
      <c r="S99" s="350"/>
    </row>
    <row r="100" spans="1:19" ht="17.25" thickBot="1">
      <c r="A100" s="124" t="s">
        <v>132</v>
      </c>
      <c r="B100" s="125">
        <v>129</v>
      </c>
      <c r="C100" s="73">
        <v>0.22857142859999999</v>
      </c>
      <c r="D100" s="125">
        <v>135</v>
      </c>
      <c r="E100" s="73">
        <f t="shared" si="46"/>
        <v>4.6511627906976744E-2</v>
      </c>
      <c r="F100" s="136">
        <f>IF(ISNUMBER(D100), $B118 * E100, "")</f>
        <v>6976.7441860465115</v>
      </c>
      <c r="G100" s="39">
        <v>135</v>
      </c>
      <c r="H100" s="73">
        <f t="shared" si="47"/>
        <v>4.6511627906976744E-2</v>
      </c>
      <c r="I100" s="202">
        <f>IF(ISNUMBER(G100), $B118 * H100, "")</f>
        <v>6976.7441860465115</v>
      </c>
      <c r="J100" s="125">
        <v>131</v>
      </c>
      <c r="K100" s="73">
        <f t="shared" si="48"/>
        <v>1.5503875968992248E-2</v>
      </c>
      <c r="L100" s="136">
        <f>IF(ISNUMBER(J100), $B118 * K100, "")</f>
        <v>2325.5813953488373</v>
      </c>
      <c r="M100" s="39">
        <v>137</v>
      </c>
      <c r="N100" s="73">
        <f t="shared" si="49"/>
        <v>6.2015503875968991E-2</v>
      </c>
      <c r="O100" s="136">
        <f>IF(ISNUMBER(M100), $B118 * N100, "")</f>
        <v>9302.3255813953492</v>
      </c>
      <c r="Q100" s="340"/>
      <c r="R100" s="340"/>
      <c r="S100" s="340"/>
    </row>
    <row r="101" spans="1:19" ht="17.25" thickBot="1">
      <c r="A101" s="124" t="s">
        <v>80</v>
      </c>
      <c r="B101" s="125">
        <v>834</v>
      </c>
      <c r="C101" s="73">
        <v>0.2139737991</v>
      </c>
      <c r="D101" s="125">
        <v>869</v>
      </c>
      <c r="E101" s="73">
        <f t="shared" si="46"/>
        <v>4.1966426858513192E-2</v>
      </c>
      <c r="F101" s="136">
        <f>IF(ISNUMBER(D101), $B118 * E101, "")</f>
        <v>6294.9640287769789</v>
      </c>
      <c r="G101" s="39">
        <v>871</v>
      </c>
      <c r="H101" s="73">
        <f t="shared" si="47"/>
        <v>4.4364508393285373E-2</v>
      </c>
      <c r="I101" s="202">
        <f>IF(ISNUMBER(G101), $B118 * H101, "")</f>
        <v>6654.6762589928057</v>
      </c>
      <c r="J101" s="125">
        <v>827</v>
      </c>
      <c r="K101" s="73">
        <f t="shared" si="48"/>
        <v>-8.3932853717026377E-3</v>
      </c>
      <c r="L101" s="136">
        <f>IF(ISNUMBER(J101), $B118 * K101, "")</f>
        <v>-1258.9928057553957</v>
      </c>
      <c r="M101" s="39">
        <v>863</v>
      </c>
      <c r="N101" s="73">
        <f t="shared" si="49"/>
        <v>3.4772182254196642E-2</v>
      </c>
      <c r="O101" s="136">
        <f>IF(ISNUMBER(M101), $B118 * N101, "")</f>
        <v>5215.8273381294966</v>
      </c>
      <c r="Q101" s="340"/>
      <c r="R101" s="340"/>
      <c r="S101" s="340"/>
    </row>
    <row r="102" spans="1:19" ht="17.25" thickBot="1">
      <c r="A102" s="126" t="s">
        <v>76</v>
      </c>
      <c r="B102" s="127">
        <v>28730</v>
      </c>
      <c r="C102" s="74">
        <v>0.17939244660000001</v>
      </c>
      <c r="D102" s="127">
        <v>30920</v>
      </c>
      <c r="E102" s="74">
        <f t="shared" si="46"/>
        <v>7.622694048033414E-2</v>
      </c>
      <c r="F102" s="203">
        <f>IF(ISNUMBER(D102), $B118 * E102, "")</f>
        <v>11434.04107205012</v>
      </c>
      <c r="G102" s="44">
        <v>30870</v>
      </c>
      <c r="H102" s="74">
        <f t="shared" si="47"/>
        <v>7.4486599373477208E-2</v>
      </c>
      <c r="I102" s="204">
        <f>IF(ISNUMBER(G102), $B118 * H102, "")</f>
        <v>11172.989906021581</v>
      </c>
      <c r="J102" s="127">
        <v>29980</v>
      </c>
      <c r="K102" s="74">
        <f t="shared" si="48"/>
        <v>4.3508527671423602E-2</v>
      </c>
      <c r="L102" s="203">
        <f>IF(ISNUMBER(J102), $B118 * K102, "")</f>
        <v>6526.2791507135407</v>
      </c>
      <c r="M102" s="44">
        <v>31540</v>
      </c>
      <c r="N102" s="74">
        <f t="shared" si="49"/>
        <v>9.7807170205360255E-2</v>
      </c>
      <c r="O102" s="203">
        <f>IF(ISNUMBER(M102), $B118 * N102, "")</f>
        <v>14671.075530804039</v>
      </c>
      <c r="Q102" s="340"/>
      <c r="R102" s="340"/>
      <c r="S102" s="340"/>
    </row>
    <row r="103" spans="1:19" ht="17.25" thickBot="1">
      <c r="A103" s="124" t="s">
        <v>61</v>
      </c>
      <c r="B103" s="128">
        <v>893</v>
      </c>
      <c r="C103" s="76">
        <v>0.1781002639</v>
      </c>
      <c r="D103" s="128">
        <v>945</v>
      </c>
      <c r="E103" s="76">
        <f>IF(ISNUMBER(D103), (D103 - $B103) / $B103, "")</f>
        <v>5.823068309070549E-2</v>
      </c>
      <c r="F103" s="205">
        <f>IF(ISNUMBER(D103), $B118 * E103, "")</f>
        <v>8734.6024636058228</v>
      </c>
      <c r="G103" s="45">
        <v>938</v>
      </c>
      <c r="H103" s="76">
        <f>IF(ISNUMBER(G103), (G103 - $B103) / $B103, "")</f>
        <v>5.0391937290033592E-2</v>
      </c>
      <c r="I103" s="206">
        <f>IF(ISNUMBER(G103), $B118 * H103, "")</f>
        <v>7558.7905935050385</v>
      </c>
      <c r="J103" s="128">
        <v>905</v>
      </c>
      <c r="K103" s="76">
        <f>IF(ISNUMBER(J103), (J103 - $B103) / $B103, "")</f>
        <v>1.3437849944008958E-2</v>
      </c>
      <c r="L103" s="205">
        <f>IF(ISNUMBER(J103), $B118 * K103, "")</f>
        <v>2015.6774916013437</v>
      </c>
      <c r="M103" s="45">
        <v>950</v>
      </c>
      <c r="N103" s="76">
        <f>IF(ISNUMBER(M103), (M103 - $B103) / $B103, "")</f>
        <v>6.3829787234042548E-2</v>
      </c>
      <c r="O103" s="205">
        <f>IF(ISNUMBER(M103), $B118 * N103, "")</f>
        <v>9574.4680851063822</v>
      </c>
      <c r="Q103" s="340"/>
      <c r="R103" s="340"/>
      <c r="S103" s="340"/>
    </row>
    <row r="104" spans="1:19" ht="17.25" thickBot="1">
      <c r="A104" s="124" t="s">
        <v>78</v>
      </c>
      <c r="B104" s="125">
        <v>791300</v>
      </c>
      <c r="C104" s="73">
        <v>0.167798111</v>
      </c>
      <c r="D104" s="125">
        <v>865600</v>
      </c>
      <c r="E104" s="73">
        <f t="shared" ref="E104:E107" si="50">IF(ISNUMBER(D104), (D104 - $B104) / $B104, "")</f>
        <v>9.3896120308353342E-2</v>
      </c>
      <c r="F104" s="136">
        <f>IF(ISNUMBER(D104), $B118 * E104, "")</f>
        <v>14084.418046253002</v>
      </c>
      <c r="G104" s="39">
        <v>862900</v>
      </c>
      <c r="H104" s="73">
        <f t="shared" ref="H104:H107" si="51">IF(ISNUMBER(G104), (G104 - $B104) / $B104, "")</f>
        <v>9.0484013648426634E-2</v>
      </c>
      <c r="I104" s="202">
        <f>IF(ISNUMBER(G104), $B118 * H104, "")</f>
        <v>13572.602047263996</v>
      </c>
      <c r="J104" s="125">
        <v>837900</v>
      </c>
      <c r="K104" s="73">
        <f t="shared" ref="K104:K107" si="52">IF(ISNUMBER(J104), (J104 - $B104) / $B104, "")</f>
        <v>5.889043346392013E-2</v>
      </c>
      <c r="L104" s="136">
        <f>IF(ISNUMBER(J104), $B118 * K104, "")</f>
        <v>8833.5650195880189</v>
      </c>
      <c r="M104" s="39">
        <v>859500</v>
      </c>
      <c r="N104" s="73">
        <f t="shared" ref="N104:N107" si="53">IF(ISNUMBER(M104), (M104 - $B104) / $B104, "")</f>
        <v>8.6187286743333757E-2</v>
      </c>
      <c r="O104" s="136">
        <f>IF(ISNUMBER(M104), $B118 * N104, "")</f>
        <v>12928.093011500063</v>
      </c>
      <c r="Q104" s="340"/>
      <c r="R104" s="340"/>
      <c r="S104" s="340"/>
    </row>
    <row r="105" spans="1:19" ht="17.25" thickBot="1">
      <c r="A105" s="124" t="s">
        <v>120</v>
      </c>
      <c r="B105" s="125">
        <v>137</v>
      </c>
      <c r="C105" s="73">
        <v>0.15126050420000001</v>
      </c>
      <c r="D105" s="125">
        <v>153</v>
      </c>
      <c r="E105" s="73">
        <f t="shared" si="50"/>
        <v>0.11678832116788321</v>
      </c>
      <c r="F105" s="136">
        <f>IF(ISNUMBER(D105), $B118 * E105, "")</f>
        <v>17518.248175182482</v>
      </c>
      <c r="G105" s="39">
        <v>150</v>
      </c>
      <c r="H105" s="73">
        <f t="shared" si="51"/>
        <v>9.4890510948905105E-2</v>
      </c>
      <c r="I105" s="202">
        <f>IF(ISNUMBER(G105), $B118 * H105, "")</f>
        <v>14233.576642335765</v>
      </c>
      <c r="J105" s="125">
        <v>147</v>
      </c>
      <c r="K105" s="73">
        <f t="shared" si="52"/>
        <v>7.2992700729927001E-2</v>
      </c>
      <c r="L105" s="136">
        <f>IF(ISNUMBER(J105), $B118 * K105, "")</f>
        <v>10948.905109489051</v>
      </c>
      <c r="M105" s="39">
        <v>150</v>
      </c>
      <c r="N105" s="73">
        <f t="shared" si="53"/>
        <v>9.4890510948905105E-2</v>
      </c>
      <c r="O105" s="136">
        <f>IF(ISNUMBER(M105), $B118 * N105, "")</f>
        <v>14233.576642335765</v>
      </c>
      <c r="Q105" s="340"/>
      <c r="R105" s="340"/>
      <c r="S105" s="340"/>
    </row>
    <row r="106" spans="1:19" ht="17.25" thickBot="1">
      <c r="A106" s="124" t="s">
        <v>188</v>
      </c>
      <c r="B106" s="125">
        <v>11440</v>
      </c>
      <c r="C106" s="73">
        <v>0.14801806319999999</v>
      </c>
      <c r="D106" s="125">
        <v>14310</v>
      </c>
      <c r="E106" s="73">
        <f t="shared" si="50"/>
        <v>0.25087412587412589</v>
      </c>
      <c r="F106" s="136">
        <f>IF(ISNUMBER(D106), $B118 * E106, "")</f>
        <v>37631.118881118884</v>
      </c>
      <c r="G106" s="39">
        <v>13870</v>
      </c>
      <c r="H106" s="73">
        <f t="shared" si="51"/>
        <v>0.21241258741258742</v>
      </c>
      <c r="I106" s="202">
        <f>IF(ISNUMBER(G106), $B118 * H106, "")</f>
        <v>31861.888111888115</v>
      </c>
      <c r="J106" s="125">
        <v>13300</v>
      </c>
      <c r="K106" s="73">
        <f t="shared" si="52"/>
        <v>0.16258741258741258</v>
      </c>
      <c r="L106" s="136">
        <f>IF(ISNUMBER(J106), $B118 * K106, "")</f>
        <v>24388.111888111885</v>
      </c>
      <c r="M106" s="39">
        <v>13790</v>
      </c>
      <c r="N106" s="73">
        <f t="shared" si="53"/>
        <v>0.20541958041958042</v>
      </c>
      <c r="O106" s="136">
        <f>IF(ISNUMBER(M106), $B118 * N106, "")</f>
        <v>30812.937062937064</v>
      </c>
      <c r="Q106" s="33"/>
      <c r="R106" s="33"/>
    </row>
    <row r="107" spans="1:19" ht="17.25" thickBot="1">
      <c r="A107" s="129" t="s">
        <v>138</v>
      </c>
      <c r="B107" s="130">
        <v>25150</v>
      </c>
      <c r="C107" s="75">
        <v>0.14578587700000001</v>
      </c>
      <c r="D107" s="130">
        <v>27790</v>
      </c>
      <c r="E107" s="75">
        <f t="shared" si="50"/>
        <v>0.10497017892644135</v>
      </c>
      <c r="F107" s="137">
        <f>IF(ISNUMBER(D107), $B118 * E107, "")</f>
        <v>15745.526838966203</v>
      </c>
      <c r="G107" s="37">
        <v>27200</v>
      </c>
      <c r="H107" s="75">
        <f t="shared" si="51"/>
        <v>8.1510934393638171E-2</v>
      </c>
      <c r="I107" s="207">
        <f>IF(ISNUMBER(G107), $B118 * H107, "")</f>
        <v>12226.640159045726</v>
      </c>
      <c r="J107" s="130">
        <v>26200</v>
      </c>
      <c r="K107" s="75">
        <f t="shared" si="52"/>
        <v>4.1749502982107355E-2</v>
      </c>
      <c r="L107" s="137">
        <f>IF(ISNUMBER(J107), $B118 * K107, "")</f>
        <v>6262.4254473161036</v>
      </c>
      <c r="M107" s="37">
        <v>27570</v>
      </c>
      <c r="N107" s="75">
        <f t="shared" si="53"/>
        <v>9.6222664015904569E-2</v>
      </c>
      <c r="O107" s="137">
        <f>IF(ISNUMBER(M107), $B118 * N107, "")</f>
        <v>14433.399602385685</v>
      </c>
      <c r="Q107" s="341"/>
      <c r="R107" s="342"/>
      <c r="S107" s="343"/>
    </row>
    <row r="108" spans="1:19">
      <c r="A108" s="122" t="s">
        <v>51</v>
      </c>
      <c r="B108" s="123">
        <v>509</v>
      </c>
      <c r="C108" s="72">
        <v>0.14125560540000001</v>
      </c>
      <c r="D108" s="123">
        <v>518</v>
      </c>
      <c r="E108" s="72">
        <f>IF(ISNUMBER(D108), (D108 - $B108) / $B108, "")</f>
        <v>1.768172888015717E-2</v>
      </c>
      <c r="F108" s="140">
        <f>IF(ISNUMBER(D108), $B118 * E108, "")</f>
        <v>2652.2593320235756</v>
      </c>
      <c r="G108" s="38">
        <v>532</v>
      </c>
      <c r="H108" s="72">
        <f>IF(ISNUMBER(G108), (G108 - $B108) / $B108, "")</f>
        <v>4.5186640471512773E-2</v>
      </c>
      <c r="I108" s="201">
        <f>IF(ISNUMBER(G108), $B118 * H108, "")</f>
        <v>6777.9960707269156</v>
      </c>
      <c r="J108" s="123">
        <v>514</v>
      </c>
      <c r="K108" s="72">
        <f>IF(ISNUMBER(J108), (J108 - $B108) / $B108, "")</f>
        <v>9.823182711198428E-3</v>
      </c>
      <c r="L108" s="140">
        <f>IF(ISNUMBER(J108), $B118 * K108, "")</f>
        <v>1473.4774066797643</v>
      </c>
      <c r="M108" s="38">
        <v>525</v>
      </c>
      <c r="N108" s="72">
        <f>IF(ISNUMBER(M108), (M108 - $B108) / $B108, "")</f>
        <v>3.1434184675834968E-2</v>
      </c>
      <c r="O108" s="140">
        <f>IF(ISNUMBER(M108), $B118 * N108, "")</f>
        <v>4715.1277013752451</v>
      </c>
      <c r="Q108" s="344"/>
      <c r="R108" s="345"/>
      <c r="S108" s="346"/>
    </row>
    <row r="109" spans="1:19" ht="17.25" thickBot="1">
      <c r="A109" s="124" t="s">
        <v>98</v>
      </c>
      <c r="B109" s="125">
        <v>4060</v>
      </c>
      <c r="C109" s="73">
        <v>0.1388499299</v>
      </c>
      <c r="D109" s="125">
        <v>4255</v>
      </c>
      <c r="E109" s="73">
        <f t="shared" ref="E109:E112" si="54">IF(ISNUMBER(D109), (D109 - $B109) / $B109, "")</f>
        <v>4.8029556650246302E-2</v>
      </c>
      <c r="F109" s="136">
        <f>IF(ISNUMBER(D109), $B118 * E109, "")</f>
        <v>7204.4334975369457</v>
      </c>
      <c r="G109" s="39">
        <v>4275</v>
      </c>
      <c r="H109" s="73">
        <f t="shared" ref="H109:H112" si="55">IF(ISNUMBER(G109), (G109 - $B109) / $B109, "")</f>
        <v>5.295566502463054E-2</v>
      </c>
      <c r="I109" s="202">
        <f>IF(ISNUMBER(G109), $B118 * H109, "")</f>
        <v>7943.3497536945806</v>
      </c>
      <c r="J109" s="125">
        <v>4090</v>
      </c>
      <c r="K109" s="73">
        <f t="shared" ref="K109:K112" si="56">IF(ISNUMBER(J109), (J109 - $B109) / $B109, "")</f>
        <v>7.3891625615763543E-3</v>
      </c>
      <c r="L109" s="136">
        <f>IF(ISNUMBER(J109), $B118 * K109, "")</f>
        <v>1108.3743842364531</v>
      </c>
      <c r="M109" s="39">
        <v>4330</v>
      </c>
      <c r="N109" s="73">
        <f t="shared" ref="N109:N112" si="57">IF(ISNUMBER(M109), (M109 - $B109) / $B109, "")</f>
        <v>6.6502463054187194E-2</v>
      </c>
      <c r="O109" s="136">
        <f>IF(ISNUMBER(M109), $B118 * N109, "")</f>
        <v>9975.3694581280797</v>
      </c>
      <c r="Q109" s="347"/>
      <c r="R109" s="348"/>
      <c r="S109" s="349"/>
    </row>
    <row r="110" spans="1:19" ht="17.25" thickBot="1">
      <c r="A110" s="124" t="s">
        <v>102</v>
      </c>
      <c r="B110" s="125">
        <v>72000</v>
      </c>
      <c r="C110" s="73">
        <v>0.1385199241</v>
      </c>
      <c r="D110" s="125">
        <v>92770</v>
      </c>
      <c r="E110" s="73">
        <f t="shared" si="54"/>
        <v>0.28847222222222224</v>
      </c>
      <c r="F110" s="136">
        <f>IF(ISNUMBER(D110), $B118 * E110, "")</f>
        <v>43270.833333333336</v>
      </c>
      <c r="G110" s="39">
        <v>93090</v>
      </c>
      <c r="H110" s="73">
        <f t="shared" si="55"/>
        <v>0.29291666666666666</v>
      </c>
      <c r="I110" s="202">
        <f>IF(ISNUMBER(G110), $B118 * H110, "")</f>
        <v>43937.5</v>
      </c>
      <c r="J110" s="125">
        <v>90200</v>
      </c>
      <c r="K110" s="73">
        <f t="shared" si="56"/>
        <v>0.25277777777777777</v>
      </c>
      <c r="L110" s="136">
        <f>IF(ISNUMBER(J110), $B118 * K110, "")</f>
        <v>37916.666666666664</v>
      </c>
      <c r="M110" s="39">
        <v>93670</v>
      </c>
      <c r="N110" s="73">
        <f t="shared" si="57"/>
        <v>0.3009722222222222</v>
      </c>
      <c r="O110" s="136">
        <f>IF(ISNUMBER(M110), $B118 * N110, "")</f>
        <v>45145.833333333328</v>
      </c>
      <c r="Q110" s="340"/>
      <c r="R110" s="340"/>
      <c r="S110" s="340"/>
    </row>
    <row r="111" spans="1:19" ht="17.25" thickBot="1">
      <c r="A111" s="124" t="s">
        <v>140</v>
      </c>
      <c r="B111" s="125">
        <v>2005</v>
      </c>
      <c r="C111" s="73">
        <v>0.13597733710000001</v>
      </c>
      <c r="D111" s="125">
        <v>1980</v>
      </c>
      <c r="E111" s="73">
        <f t="shared" si="54"/>
        <v>-1.2468827930174564E-2</v>
      </c>
      <c r="F111" s="136">
        <f>IF(ISNUMBER(D111), $B118 * E111, "")</f>
        <v>-1870.3241895261847</v>
      </c>
      <c r="G111" s="39">
        <v>1970</v>
      </c>
      <c r="H111" s="73">
        <f t="shared" si="55"/>
        <v>-1.7456359102244388E-2</v>
      </c>
      <c r="I111" s="202">
        <f>IF(ISNUMBER(G111), $B118 * H111, "")</f>
        <v>-2618.4538653366581</v>
      </c>
      <c r="J111" s="125">
        <v>1895</v>
      </c>
      <c r="K111" s="73">
        <f t="shared" si="56"/>
        <v>-5.4862842892768077E-2</v>
      </c>
      <c r="L111" s="136">
        <f>IF(ISNUMBER(J111), $B118 * K111, "")</f>
        <v>-8229.4264339152123</v>
      </c>
      <c r="M111" s="39">
        <v>1980</v>
      </c>
      <c r="N111" s="73">
        <f t="shared" si="57"/>
        <v>-1.2468827930174564E-2</v>
      </c>
      <c r="O111" s="136">
        <f>IF(ISNUMBER(M111), $B118 * N111, "")</f>
        <v>-1870.3241895261847</v>
      </c>
      <c r="Q111" s="350"/>
      <c r="R111" s="350"/>
      <c r="S111" s="350"/>
    </row>
    <row r="112" spans="1:19" ht="17.25" thickBot="1">
      <c r="A112" s="126" t="s">
        <v>74</v>
      </c>
      <c r="B112" s="127">
        <v>16240</v>
      </c>
      <c r="C112" s="74">
        <v>0.13487071980000001</v>
      </c>
      <c r="D112" s="127">
        <v>17000</v>
      </c>
      <c r="E112" s="74">
        <f t="shared" si="54"/>
        <v>4.6798029556650245E-2</v>
      </c>
      <c r="F112" s="203">
        <f>IF(ISNUMBER(D112), $B118 * E112, "")</f>
        <v>7019.7044334975371</v>
      </c>
      <c r="G112" s="44">
        <v>16540</v>
      </c>
      <c r="H112" s="74">
        <f t="shared" si="55"/>
        <v>1.8472906403940888E-2</v>
      </c>
      <c r="I112" s="204">
        <f>IF(ISNUMBER(G112), $B118 * H112, "")</f>
        <v>2770.9359605911332</v>
      </c>
      <c r="J112" s="127">
        <v>15610</v>
      </c>
      <c r="K112" s="74">
        <f t="shared" si="56"/>
        <v>-3.8793103448275863E-2</v>
      </c>
      <c r="L112" s="203">
        <f>IF(ISNUMBER(J112), $B118 * K112, "")</f>
        <v>-5818.9655172413795</v>
      </c>
      <c r="M112" s="44">
        <v>16340</v>
      </c>
      <c r="N112" s="74">
        <f t="shared" si="57"/>
        <v>6.1576354679802959E-3</v>
      </c>
      <c r="O112" s="203">
        <f>IF(ISNUMBER(M112), $B118 * N112, "")</f>
        <v>923.64532019704438</v>
      </c>
      <c r="Q112" s="350"/>
      <c r="R112" s="350"/>
      <c r="S112" s="350"/>
    </row>
    <row r="113" spans="1:19" ht="17.25" thickBot="1">
      <c r="A113" s="124" t="s">
        <v>96</v>
      </c>
      <c r="B113" s="128">
        <v>2909000</v>
      </c>
      <c r="C113" s="76">
        <v>0.12620983350000001</v>
      </c>
      <c r="D113" s="128">
        <v>3138000</v>
      </c>
      <c r="E113" s="76">
        <f>IF(ISNUMBER(D113), (D113 - $B113) / $B113, "")</f>
        <v>7.8721210037813683E-2</v>
      </c>
      <c r="F113" s="205">
        <f>IF(ISNUMBER(D113), $B118 * E113, "")</f>
        <v>11808.181505672052</v>
      </c>
      <c r="G113" s="45">
        <v>3106000</v>
      </c>
      <c r="H113" s="76">
        <f>IF(ISNUMBER(G113), (G113 - $B113) / $B113, "")</f>
        <v>6.7720866277071162E-2</v>
      </c>
      <c r="I113" s="206">
        <f>IF(ISNUMBER(G113), $B118 * H113, "")</f>
        <v>10158.129941560674</v>
      </c>
      <c r="J113" s="128">
        <v>2984000</v>
      </c>
      <c r="K113" s="76">
        <f>IF(ISNUMBER(J113), (J113 - $B113) / $B113, "")</f>
        <v>2.5782055689240288E-2</v>
      </c>
      <c r="L113" s="205">
        <f>IF(ISNUMBER(J113), $B118 * K113, "")</f>
        <v>3867.3083533860431</v>
      </c>
      <c r="M113" s="45">
        <v>3171000</v>
      </c>
      <c r="N113" s="76">
        <f>IF(ISNUMBER(M113), (M113 - $B113) / $B113, "")</f>
        <v>9.0065314541079411E-2</v>
      </c>
      <c r="O113" s="205">
        <f>IF(ISNUMBER(M113), $B118 * N113, "")</f>
        <v>13509.797181161912</v>
      </c>
      <c r="Q113" s="340"/>
      <c r="R113" s="340"/>
      <c r="S113" s="340"/>
    </row>
    <row r="114" spans="1:19" ht="17.25" thickBot="1">
      <c r="A114" s="124" t="s">
        <v>63</v>
      </c>
      <c r="B114" s="125">
        <v>59660</v>
      </c>
      <c r="C114" s="73">
        <v>0.12502357159999999</v>
      </c>
      <c r="D114" s="125">
        <v>67660</v>
      </c>
      <c r="E114" s="73">
        <f t="shared" ref="E114:E117" si="58">IF(ISNUMBER(D114), (D114 - $B114) / $B114, "")</f>
        <v>0.13409319477036541</v>
      </c>
      <c r="F114" s="136">
        <f>IF(ISNUMBER(D114), $B118 * E114, "")</f>
        <v>20113.979215554813</v>
      </c>
      <c r="G114" s="39">
        <v>66790</v>
      </c>
      <c r="H114" s="73">
        <f t="shared" ref="H114:H117" si="59">IF(ISNUMBER(G114), (G114 - $B114) / $B114, "")</f>
        <v>0.11951055983908816</v>
      </c>
      <c r="I114" s="202">
        <f>IF(ISNUMBER(G114), $B118 * H114, "")</f>
        <v>17926.583975863225</v>
      </c>
      <c r="J114" s="125">
        <v>64730</v>
      </c>
      <c r="K114" s="73">
        <f t="shared" ref="K114:K117" si="60">IF(ISNUMBER(J114), (J114 - $B114) / $B114, "")</f>
        <v>8.4981562185719076E-2</v>
      </c>
      <c r="L114" s="136">
        <f>IF(ISNUMBER(J114), $B118 * K114, "")</f>
        <v>12747.234327857861</v>
      </c>
      <c r="M114" s="39">
        <v>66540</v>
      </c>
      <c r="N114" s="73">
        <f t="shared" ref="N114:N117" si="61">IF(ISNUMBER(M114), (M114 - $B114) / $B114, "")</f>
        <v>0.11532014750251425</v>
      </c>
      <c r="O114" s="136">
        <f>IF(ISNUMBER(M114), $B118 * N114, "")</f>
        <v>17298.022125377138</v>
      </c>
      <c r="Q114" s="340"/>
      <c r="R114" s="340"/>
      <c r="S114" s="340"/>
    </row>
    <row r="115" spans="1:19" ht="17.25" thickBot="1">
      <c r="A115" s="124" t="s">
        <v>106</v>
      </c>
      <c r="B115" s="125">
        <v>1090</v>
      </c>
      <c r="C115" s="73">
        <v>0.122554068</v>
      </c>
      <c r="D115" s="125">
        <v>1135</v>
      </c>
      <c r="E115" s="73">
        <f t="shared" si="58"/>
        <v>4.1284403669724773E-2</v>
      </c>
      <c r="F115" s="136">
        <f>IF(ISNUMBER(D115), $B118 * E115, "")</f>
        <v>6192.660550458716</v>
      </c>
      <c r="G115" s="39">
        <v>1155</v>
      </c>
      <c r="H115" s="73">
        <f t="shared" si="59"/>
        <v>5.9633027522935783E-2</v>
      </c>
      <c r="I115" s="202">
        <f>IF(ISNUMBER(G115), $B118 * H115, "")</f>
        <v>8944.9541284403676</v>
      </c>
      <c r="J115" s="125">
        <v>1140</v>
      </c>
      <c r="K115" s="73">
        <f t="shared" si="60"/>
        <v>4.5871559633027525E-2</v>
      </c>
      <c r="L115" s="136">
        <f>IF(ISNUMBER(J115), $B118 * K115, "")</f>
        <v>6880.7339449541287</v>
      </c>
      <c r="M115" s="39">
        <v>1155</v>
      </c>
      <c r="N115" s="73">
        <f t="shared" si="61"/>
        <v>5.9633027522935783E-2</v>
      </c>
      <c r="O115" s="136">
        <f>IF(ISNUMBER(M115), $B118 * N115, "")</f>
        <v>8944.9541284403676</v>
      </c>
      <c r="Q115" s="340"/>
      <c r="R115" s="340"/>
      <c r="S115" s="340"/>
    </row>
    <row r="116" spans="1:19">
      <c r="A116" s="124" t="s">
        <v>166</v>
      </c>
      <c r="B116" s="125">
        <v>1245</v>
      </c>
      <c r="C116" s="73">
        <v>0.12162162159999999</v>
      </c>
      <c r="D116" s="125">
        <v>1280</v>
      </c>
      <c r="E116" s="73">
        <f t="shared" si="58"/>
        <v>2.8112449799196786E-2</v>
      </c>
      <c r="F116" s="136">
        <f>IF(ISNUMBER(D116), $B118 * E116, "")</f>
        <v>4216.8674698795176</v>
      </c>
      <c r="G116" s="39">
        <v>1265</v>
      </c>
      <c r="H116" s="73">
        <f t="shared" si="59"/>
        <v>1.6064257028112448E-2</v>
      </c>
      <c r="I116" s="202">
        <f>IF(ISNUMBER(G116), $B118 * H116, "")</f>
        <v>2409.6385542168673</v>
      </c>
      <c r="J116" s="125">
        <v>1205</v>
      </c>
      <c r="K116" s="73">
        <f t="shared" si="60"/>
        <v>-3.2128514056224897E-2</v>
      </c>
      <c r="L116" s="136">
        <f>IF(ISNUMBER(J116), $B118 * K116, "")</f>
        <v>-4819.2771084337346</v>
      </c>
      <c r="M116" s="39">
        <v>1270</v>
      </c>
      <c r="N116" s="73">
        <f t="shared" si="61"/>
        <v>2.0080321285140562E-2</v>
      </c>
      <c r="O116" s="136">
        <f>IF(ISNUMBER(M116), $B118 * N116, "")</f>
        <v>3012.0481927710844</v>
      </c>
      <c r="Q116" s="329"/>
      <c r="R116" s="330"/>
      <c r="S116" s="331"/>
    </row>
    <row r="117" spans="1:19" ht="17.25" thickBot="1">
      <c r="A117" s="129" t="s">
        <v>86</v>
      </c>
      <c r="B117" s="130">
        <v>5895</v>
      </c>
      <c r="C117" s="75">
        <v>0.11859582539999999</v>
      </c>
      <c r="D117" s="130">
        <v>6705</v>
      </c>
      <c r="E117" s="75">
        <f t="shared" si="58"/>
        <v>0.13740458015267176</v>
      </c>
      <c r="F117" s="137">
        <f>IF(ISNUMBER(D117), $B118 * E117, "")</f>
        <v>20610.687022900765</v>
      </c>
      <c r="G117" s="37">
        <v>6635</v>
      </c>
      <c r="H117" s="75">
        <f t="shared" si="59"/>
        <v>0.1255301102629347</v>
      </c>
      <c r="I117" s="207">
        <f>IF(ISNUMBER(G117), $B118 * H117, "")</f>
        <v>18829.516539440207</v>
      </c>
      <c r="J117" s="130">
        <v>6335</v>
      </c>
      <c r="K117" s="75">
        <f t="shared" si="60"/>
        <v>7.4639525021204411E-2</v>
      </c>
      <c r="L117" s="137">
        <f>IF(ISNUMBER(J117), $B118 * K117, "")</f>
        <v>11195.928753180662</v>
      </c>
      <c r="M117" s="37">
        <v>6570</v>
      </c>
      <c r="N117" s="75">
        <f t="shared" si="61"/>
        <v>0.11450381679389313</v>
      </c>
      <c r="O117" s="137">
        <f>IF(ISNUMBER(M117), $B118 * N117, "")</f>
        <v>17175.572519083969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19">
        <f>IF(COUNT(E98:E117), SUM(E98:E117) / COUNT(E98:E117), 0)</f>
        <v>7.7237322725234772E-2</v>
      </c>
      <c r="F118" s="208">
        <f>SUM(F98:F117)</f>
        <v>231711.9681757043</v>
      </c>
      <c r="G118" s="131" t="s">
        <v>302</v>
      </c>
      <c r="H118" s="319">
        <f>IF(COUNT(H98:H117), SUM(H98:H117) / COUNT(H98:H117), 0)</f>
        <v>7.0625194773088817E-2</v>
      </c>
      <c r="I118" s="208">
        <f>SUM(I98:I117)</f>
        <v>211875.5843192664</v>
      </c>
      <c r="J118" s="131" t="s">
        <v>302</v>
      </c>
      <c r="K118" s="319">
        <f>IF(COUNT(K98:K117), SUM(K98:K117) / COUNT(K98:K117), 0)</f>
        <v>3.1112412768475883E-2</v>
      </c>
      <c r="L118" s="208">
        <f>SUM(L98:L117)</f>
        <v>93337.238305427643</v>
      </c>
      <c r="M118" s="131" t="s">
        <v>302</v>
      </c>
      <c r="N118" s="319">
        <f>IF(COUNT(N98:N117), SUM(N98:N117) / COUNT(N98:N117), 0)</f>
        <v>7.5131076451719653E-2</v>
      </c>
      <c r="O118" s="208">
        <f>SUM(O98:O117)</f>
        <v>225393.22935515898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1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2021-05-25(화) 오전 00:00</v>
      </c>
      <c r="C123" s="401"/>
      <c r="D123" s="351" t="str">
        <f>TEXT($G$1, "[$-ko-KR]yyyy-mm-dd(ddd) ") &amp; "오후 14:00"</f>
        <v>2021-05-25(화) 오후 14:00</v>
      </c>
      <c r="E123" s="352"/>
      <c r="F123" s="353"/>
      <c r="G123" s="351" t="str">
        <f>TEXT($G$1, "[$-ko-KR]yyyy-mm-dd(ddd) ") &amp; "오후 19:00"</f>
        <v>2021-05-25(화) 오후 19:00</v>
      </c>
      <c r="H123" s="352"/>
      <c r="I123" s="353"/>
      <c r="J123" s="351" t="str">
        <f>TEXT($G$1, "[$-ko-KR]yyyy-mm-dd(ddd) ") &amp; "오후 21:00"</f>
        <v>2021-05-25(화) 오후 21:00</v>
      </c>
      <c r="K123" s="352"/>
      <c r="L123" s="353"/>
      <c r="M123" s="351" t="str">
        <f>TEXT($G$1+1, "[$-ko-KR]yyyy-mm-dd(ddd) ") &amp; "오전 00:00"</f>
        <v>2021-05-26(수)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20" t="s">
        <v>300</v>
      </c>
      <c r="G124" s="313" t="s">
        <v>58</v>
      </c>
      <c r="H124" s="314" t="s">
        <v>299</v>
      </c>
      <c r="I124" s="315" t="s">
        <v>300</v>
      </c>
      <c r="J124" s="121" t="s">
        <v>58</v>
      </c>
      <c r="K124" s="121" t="s">
        <v>299</v>
      </c>
      <c r="L124" s="317" t="s">
        <v>300</v>
      </c>
      <c r="M124" s="120" t="s">
        <v>58</v>
      </c>
      <c r="N124" s="121" t="s">
        <v>299</v>
      </c>
      <c r="O124" s="318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4.18</v>
      </c>
      <c r="C125" s="72">
        <v>6.09137056E-2</v>
      </c>
      <c r="D125" s="123">
        <v>4.92</v>
      </c>
      <c r="E125" s="72">
        <f>IF(ISNUMBER(D125), (D125 - $B125) / $B125, "")</f>
        <v>0.17703349282296657</v>
      </c>
      <c r="F125" s="140">
        <f>IF(ISNUMBER(D125), $B145 * E125, "")</f>
        <v>26555.023923444987</v>
      </c>
      <c r="G125" s="38">
        <v>4.92</v>
      </c>
      <c r="H125" s="72">
        <f>IF(ISNUMBER(G125), (G125 - $B125) / $B125, "")</f>
        <v>0.17703349282296657</v>
      </c>
      <c r="I125" s="201">
        <f>IF(ISNUMBER(G125), $B145 * H125, "")</f>
        <v>26555.023923444987</v>
      </c>
      <c r="J125" s="123">
        <v>4.6900000000000004</v>
      </c>
      <c r="K125" s="72">
        <f>IF(ISNUMBER(J125), (J125 - $B125) / $B125, "")</f>
        <v>0.1220095693779906</v>
      </c>
      <c r="L125" s="140">
        <f>IF(ISNUMBER(J125), $B145 * K125, "")</f>
        <v>18301.435406698591</v>
      </c>
      <c r="M125" s="38">
        <v>4.8499999999999996</v>
      </c>
      <c r="N125" s="72">
        <f>IF(ISNUMBER(M125), (M125 - $B125) / $B125, "")</f>
        <v>0.16028708133971292</v>
      </c>
      <c r="O125" s="140">
        <f>IF(ISNUMBER(M125), $B145 * N125, "")</f>
        <v>24043.062200956938</v>
      </c>
      <c r="Q125" s="350"/>
      <c r="R125" s="350"/>
      <c r="S125" s="350"/>
    </row>
    <row r="126" spans="1:19" ht="17.25" thickBot="1">
      <c r="A126" s="124" t="s">
        <v>154</v>
      </c>
      <c r="B126" s="125">
        <v>11.1</v>
      </c>
      <c r="C126" s="73">
        <v>5.71428571E-2</v>
      </c>
      <c r="D126" s="125">
        <v>11.3</v>
      </c>
      <c r="E126" s="73">
        <f t="shared" ref="E126:E129" si="62">IF(ISNUMBER(D126), (D126 - $B126) / $B126, "")</f>
        <v>1.8018018018018115E-2</v>
      </c>
      <c r="F126" s="136">
        <f>IF(ISNUMBER(D126), $B145 * E126, "")</f>
        <v>2702.702702702717</v>
      </c>
      <c r="G126" s="39">
        <v>11.3</v>
      </c>
      <c r="H126" s="73">
        <f t="shared" ref="H126:H129" si="63">IF(ISNUMBER(G126), (G126 - $B126) / $B126, "")</f>
        <v>1.8018018018018115E-2</v>
      </c>
      <c r="I126" s="202">
        <f>IF(ISNUMBER(G126), $B145 * H126, "")</f>
        <v>2702.702702702717</v>
      </c>
      <c r="J126" s="125">
        <v>10.5</v>
      </c>
      <c r="K126" s="73">
        <f t="shared" ref="K126:K129" si="64">IF(ISNUMBER(J126), (J126 - $B126) / $B126, "")</f>
        <v>-5.4054054054054022E-2</v>
      </c>
      <c r="L126" s="136">
        <f>IF(ISNUMBER(J126), $B145 * K126, "")</f>
        <v>-8108.1081081081038</v>
      </c>
      <c r="M126" s="39">
        <v>10.8</v>
      </c>
      <c r="N126" s="73">
        <f t="shared" ref="N126:N129" si="65">IF(ISNUMBER(M126), (M126 - $B126) / $B126, "")</f>
        <v>-2.7027027027026931E-2</v>
      </c>
      <c r="O126" s="136">
        <f>IF(ISNUMBER(M126), $B145 * N126, "")</f>
        <v>-4054.0540540540396</v>
      </c>
      <c r="Q126" s="350"/>
      <c r="R126" s="350"/>
      <c r="S126" s="350"/>
    </row>
    <row r="127" spans="1:19" ht="17.25" thickBot="1">
      <c r="A127" s="124" t="s">
        <v>220</v>
      </c>
      <c r="B127" s="125">
        <v>11.1</v>
      </c>
      <c r="C127" s="73">
        <v>0</v>
      </c>
      <c r="D127" s="125">
        <v>11.3</v>
      </c>
      <c r="E127" s="73">
        <f t="shared" si="62"/>
        <v>1.8018018018018115E-2</v>
      </c>
      <c r="F127" s="136">
        <f>IF(ISNUMBER(D127), $B145 * E127, "")</f>
        <v>2702.702702702717</v>
      </c>
      <c r="G127" s="39">
        <v>11.5</v>
      </c>
      <c r="H127" s="73">
        <f t="shared" si="63"/>
        <v>3.603603603603607E-2</v>
      </c>
      <c r="I127" s="202">
        <f>IF(ISNUMBER(G127), $B145 * H127, "")</f>
        <v>5405.4054054054104</v>
      </c>
      <c r="J127" s="125">
        <v>11</v>
      </c>
      <c r="K127" s="73">
        <f t="shared" si="64"/>
        <v>-9.0090090090089777E-3</v>
      </c>
      <c r="L127" s="136">
        <f>IF(ISNUMBER(J127), $B145 * K127, "")</f>
        <v>-1351.3513513513467</v>
      </c>
      <c r="M127" s="39">
        <v>11.5</v>
      </c>
      <c r="N127" s="73">
        <f t="shared" si="65"/>
        <v>3.603603603603607E-2</v>
      </c>
      <c r="O127" s="136">
        <f>IF(ISNUMBER(M127), $B145 * N127, "")</f>
        <v>5405.4054054054104</v>
      </c>
      <c r="Q127" s="340"/>
      <c r="R127" s="340"/>
      <c r="S127" s="340"/>
    </row>
    <row r="128" spans="1:19" ht="17.25" thickBot="1">
      <c r="A128" s="124" t="s">
        <v>134</v>
      </c>
      <c r="B128" s="125">
        <v>89.9</v>
      </c>
      <c r="C128" s="73">
        <v>-3.3333333299999997E-2</v>
      </c>
      <c r="D128" s="125">
        <v>94.1</v>
      </c>
      <c r="E128" s="73">
        <f t="shared" si="62"/>
        <v>4.6718576195772951E-2</v>
      </c>
      <c r="F128" s="136">
        <f>IF(ISNUMBER(D128), $B145 * E128, "")</f>
        <v>7007.7864293659422</v>
      </c>
      <c r="G128" s="39">
        <v>93.3</v>
      </c>
      <c r="H128" s="73">
        <f t="shared" si="63"/>
        <v>3.7819799777530493E-2</v>
      </c>
      <c r="I128" s="202">
        <f>IF(ISNUMBER(G128), $B145 * H128, "")</f>
        <v>5672.9699666295737</v>
      </c>
      <c r="J128" s="125">
        <v>91.2</v>
      </c>
      <c r="K128" s="73">
        <f t="shared" si="64"/>
        <v>1.4460511679644017E-2</v>
      </c>
      <c r="L128" s="136">
        <f>IF(ISNUMBER(J128), $B145 * K128, "")</f>
        <v>2169.0767519466026</v>
      </c>
      <c r="M128" s="39">
        <v>93.1</v>
      </c>
      <c r="N128" s="73">
        <f t="shared" si="65"/>
        <v>3.5595105672969835E-2</v>
      </c>
      <c r="O128" s="136">
        <f>IF(ISNUMBER(M128), $B145 * N128, "")</f>
        <v>5339.265850945475</v>
      </c>
      <c r="Q128" s="340"/>
      <c r="R128" s="340"/>
      <c r="S128" s="340"/>
    </row>
    <row r="129" spans="1:19" ht="17.25" thickBot="1">
      <c r="A129" s="126" t="s">
        <v>266</v>
      </c>
      <c r="B129" s="127">
        <v>61.7</v>
      </c>
      <c r="C129" s="74">
        <v>-4.0435458799999997E-2</v>
      </c>
      <c r="D129" s="127">
        <v>68.2</v>
      </c>
      <c r="E129" s="74">
        <f t="shared" si="62"/>
        <v>0.1053484602917342</v>
      </c>
      <c r="F129" s="203">
        <f>IF(ISNUMBER(D129), $B145 * E129, "")</f>
        <v>15802.26904376013</v>
      </c>
      <c r="G129" s="44">
        <v>66.8</v>
      </c>
      <c r="H129" s="74">
        <f t="shared" si="63"/>
        <v>8.265802269043751E-2</v>
      </c>
      <c r="I129" s="204">
        <f>IF(ISNUMBER(G129), $B145 * H129, "")</f>
        <v>12398.703403565627</v>
      </c>
      <c r="J129" s="127">
        <v>62.7</v>
      </c>
      <c r="K129" s="74">
        <f t="shared" si="64"/>
        <v>1.6207455429497569E-2</v>
      </c>
      <c r="L129" s="203">
        <f>IF(ISNUMBER(J129), $B145 * K129, "")</f>
        <v>2431.1183144246352</v>
      </c>
      <c r="M129" s="44">
        <v>66.900000000000006</v>
      </c>
      <c r="N129" s="74">
        <f t="shared" si="65"/>
        <v>8.4278768233387397E-2</v>
      </c>
      <c r="O129" s="203">
        <f>IF(ISNUMBER(M129), $B145 * N129, "")</f>
        <v>12641.815235008109</v>
      </c>
      <c r="Q129" s="340"/>
      <c r="R129" s="340"/>
      <c r="S129" s="340"/>
    </row>
    <row r="130" spans="1:19" ht="17.25" thickBot="1">
      <c r="A130" s="124" t="s">
        <v>72</v>
      </c>
      <c r="B130" s="128">
        <v>20.3</v>
      </c>
      <c r="C130" s="76">
        <v>-4.69483568E-2</v>
      </c>
      <c r="D130" s="128">
        <v>30.8</v>
      </c>
      <c r="E130" s="76">
        <f>IF(ISNUMBER(D130), (D130 - $B130) / $B130, "")</f>
        <v>0.51724137931034486</v>
      </c>
      <c r="F130" s="205">
        <f>IF(ISNUMBER(D130), $B145 * E130, "")</f>
        <v>77586.206896551725</v>
      </c>
      <c r="G130" s="45">
        <v>29</v>
      </c>
      <c r="H130" s="76">
        <f>IF(ISNUMBER(G130), (G130 - $B130) / $B130, "")</f>
        <v>0.42857142857142855</v>
      </c>
      <c r="I130" s="206">
        <f>IF(ISNUMBER(G130), $B145 * H130, "")</f>
        <v>64285.714285714283</v>
      </c>
      <c r="J130" s="128">
        <v>26.6</v>
      </c>
      <c r="K130" s="76">
        <f>IF(ISNUMBER(J130), (J130 - $B130) / $B130, "")</f>
        <v>0.31034482758620691</v>
      </c>
      <c r="L130" s="205">
        <f>IF(ISNUMBER(J130), $B145 * K130, "")</f>
        <v>46551.724137931036</v>
      </c>
      <c r="M130" s="45">
        <v>30.7</v>
      </c>
      <c r="N130" s="76">
        <f>IF(ISNUMBER(M130), (M130 - $B130) / $B130, "")</f>
        <v>0.51231527093596052</v>
      </c>
      <c r="O130" s="205">
        <f>IF(ISNUMBER(M130), $B145 * N130, "")</f>
        <v>76847.290640394072</v>
      </c>
      <c r="Q130" s="340"/>
      <c r="R130" s="340"/>
      <c r="S130" s="340"/>
    </row>
    <row r="131" spans="1:19" ht="17.25" thickBot="1">
      <c r="A131" s="124" t="s">
        <v>212</v>
      </c>
      <c r="B131" s="125">
        <v>85.8</v>
      </c>
      <c r="C131" s="73">
        <v>-5.0884955799999999E-2</v>
      </c>
      <c r="D131" s="125">
        <v>91.1</v>
      </c>
      <c r="E131" s="73">
        <f t="shared" ref="E131:E134" si="66">IF(ISNUMBER(D131), (D131 - $B131) / $B131, "")</f>
        <v>6.1771561771561741E-2</v>
      </c>
      <c r="F131" s="136">
        <f>IF(ISNUMBER(D131), $B145 * E131, "")</f>
        <v>9265.7342657342615</v>
      </c>
      <c r="G131" s="39">
        <v>89.2</v>
      </c>
      <c r="H131" s="73">
        <f t="shared" ref="H131:H134" si="67">IF(ISNUMBER(G131), (G131 - $B131) / $B131, "")</f>
        <v>3.9627039627039694E-2</v>
      </c>
      <c r="I131" s="202">
        <f>IF(ISNUMBER(G131), $B145 * H131, "")</f>
        <v>5944.0559440559537</v>
      </c>
      <c r="J131" s="125">
        <v>86.4</v>
      </c>
      <c r="K131" s="73">
        <f t="shared" ref="K131:K134" si="68">IF(ISNUMBER(J131), (J131 - $B131) / $B131, "")</f>
        <v>6.9930069930070927E-3</v>
      </c>
      <c r="L131" s="136">
        <f>IF(ISNUMBER(J131), $B145 * K131, "")</f>
        <v>1048.951048951064</v>
      </c>
      <c r="M131" s="39">
        <v>88.7</v>
      </c>
      <c r="N131" s="73">
        <f t="shared" ref="N131:N134" si="69">IF(ISNUMBER(M131), (M131 - $B131) / $B131, "")</f>
        <v>3.3799533799533869E-2</v>
      </c>
      <c r="O131" s="136">
        <f>IF(ISNUMBER(M131), $B145 * N131, "")</f>
        <v>5069.9300699300802</v>
      </c>
      <c r="Q131" s="340"/>
      <c r="R131" s="340"/>
      <c r="S131" s="340"/>
    </row>
    <row r="132" spans="1:19" ht="17.25" thickBot="1">
      <c r="A132" s="124" t="s">
        <v>236</v>
      </c>
      <c r="B132" s="125">
        <v>53</v>
      </c>
      <c r="C132" s="73">
        <v>-5.3571428599999998E-2</v>
      </c>
      <c r="D132" s="125">
        <v>54.2</v>
      </c>
      <c r="E132" s="73">
        <f t="shared" si="66"/>
        <v>2.2641509433962318E-2</v>
      </c>
      <c r="F132" s="136">
        <f>IF(ISNUMBER(D132), $B145 * E132, "")</f>
        <v>3396.2264150943479</v>
      </c>
      <c r="G132" s="39">
        <v>53.9</v>
      </c>
      <c r="H132" s="73">
        <f t="shared" si="67"/>
        <v>1.698113207547167E-2</v>
      </c>
      <c r="I132" s="202">
        <f>IF(ISNUMBER(G132), $B145 * H132, "")</f>
        <v>2547.1698113207503</v>
      </c>
      <c r="J132" s="125">
        <v>51.8</v>
      </c>
      <c r="K132" s="73">
        <f t="shared" si="68"/>
        <v>-2.2641509433962318E-2</v>
      </c>
      <c r="L132" s="136">
        <f>IF(ISNUMBER(J132), $B145 * K132, "")</f>
        <v>-3396.2264150943479</v>
      </c>
      <c r="M132" s="39">
        <v>54.2</v>
      </c>
      <c r="N132" s="73">
        <f t="shared" si="69"/>
        <v>2.2641509433962318E-2</v>
      </c>
      <c r="O132" s="136">
        <f>IF(ISNUMBER(M132), $B145 * N132, "")</f>
        <v>3396.2264150943479</v>
      </c>
      <c r="Q132" s="340"/>
      <c r="R132" s="340"/>
      <c r="S132" s="340"/>
    </row>
    <row r="133" spans="1:19" ht="17.25" thickBot="1">
      <c r="A133" s="124" t="s">
        <v>196</v>
      </c>
      <c r="B133" s="125">
        <v>12.2</v>
      </c>
      <c r="C133" s="73">
        <v>-6.1538461500000002E-2</v>
      </c>
      <c r="D133" s="125">
        <v>12.5</v>
      </c>
      <c r="E133" s="73">
        <f t="shared" si="66"/>
        <v>2.4590163934426288E-2</v>
      </c>
      <c r="F133" s="136">
        <f>IF(ISNUMBER(D133), $B145 * E133, "")</f>
        <v>3688.5245901639432</v>
      </c>
      <c r="G133" s="39">
        <v>12.4</v>
      </c>
      <c r="H133" s="73">
        <f t="shared" si="67"/>
        <v>1.6393442622950907E-2</v>
      </c>
      <c r="I133" s="202">
        <f>IF(ISNUMBER(G133), $B145 * H133, "")</f>
        <v>2459.0163934426359</v>
      </c>
      <c r="J133" s="125">
        <v>12</v>
      </c>
      <c r="K133" s="73">
        <f t="shared" si="68"/>
        <v>-1.6393442622950762E-2</v>
      </c>
      <c r="L133" s="136">
        <f>IF(ISNUMBER(J133), $B145 * K133, "")</f>
        <v>-2459.0163934426141</v>
      </c>
      <c r="M133" s="39">
        <v>12.3</v>
      </c>
      <c r="N133" s="73">
        <f t="shared" si="69"/>
        <v>8.1967213114755265E-3</v>
      </c>
      <c r="O133" s="136">
        <f>IF(ISNUMBER(M133), $B145 * N133, "")</f>
        <v>1229.5081967213289</v>
      </c>
      <c r="Q133" s="33"/>
      <c r="R133" s="33"/>
    </row>
    <row r="134" spans="1:19" ht="17.25" thickBot="1">
      <c r="A134" s="129" t="s">
        <v>198</v>
      </c>
      <c r="B134" s="130">
        <v>17.5</v>
      </c>
      <c r="C134" s="75">
        <v>-6.9148936199999997E-2</v>
      </c>
      <c r="D134" s="130">
        <v>18.3</v>
      </c>
      <c r="E134" s="75">
        <f t="shared" si="66"/>
        <v>4.5714285714285756E-2</v>
      </c>
      <c r="F134" s="137">
        <f>IF(ISNUMBER(D134), $B145 * E134, "")</f>
        <v>6857.1428571428632</v>
      </c>
      <c r="G134" s="37">
        <v>18</v>
      </c>
      <c r="H134" s="75">
        <f t="shared" si="67"/>
        <v>2.8571428571428571E-2</v>
      </c>
      <c r="I134" s="207">
        <f>IF(ISNUMBER(G134), $B145 * H134, "")</f>
        <v>4285.7142857142853</v>
      </c>
      <c r="J134" s="130">
        <v>17.7</v>
      </c>
      <c r="K134" s="75">
        <f t="shared" si="68"/>
        <v>1.1428571428571389E-2</v>
      </c>
      <c r="L134" s="137">
        <f>IF(ISNUMBER(J134), $B145 * K134, "")</f>
        <v>1714.2857142857083</v>
      </c>
      <c r="M134" s="37">
        <v>18.100000000000001</v>
      </c>
      <c r="N134" s="75">
        <f t="shared" si="69"/>
        <v>3.4285714285714364E-2</v>
      </c>
      <c r="O134" s="137">
        <f>IF(ISNUMBER(M134), $B145 * N134, "")</f>
        <v>5142.8571428571549</v>
      </c>
      <c r="Q134" s="341"/>
      <c r="R134" s="342"/>
      <c r="S134" s="343"/>
    </row>
    <row r="135" spans="1:19">
      <c r="A135" s="122" t="s">
        <v>228</v>
      </c>
      <c r="B135" s="123">
        <v>10.6</v>
      </c>
      <c r="C135" s="72">
        <v>-7.0175438600000001E-2</v>
      </c>
      <c r="D135" s="123">
        <v>11.2</v>
      </c>
      <c r="E135" s="72">
        <f>IF(ISNUMBER(D135), (D135 - $B135) / $B135, "")</f>
        <v>5.6603773584905627E-2</v>
      </c>
      <c r="F135" s="140">
        <f>IF(ISNUMBER(D135), $B145 * E135, "")</f>
        <v>8490.5660377358436</v>
      </c>
      <c r="G135" s="38">
        <v>11.2</v>
      </c>
      <c r="H135" s="72">
        <f>IF(ISNUMBER(G135), (G135 - $B135) / $B135, "")</f>
        <v>5.6603773584905627E-2</v>
      </c>
      <c r="I135" s="201">
        <f>IF(ISNUMBER(G135), $B145 * H135, "")</f>
        <v>8490.5660377358436</v>
      </c>
      <c r="J135" s="123">
        <v>10.7</v>
      </c>
      <c r="K135" s="72">
        <f>IF(ISNUMBER(J135), (J135 - $B135) / $B135, "")</f>
        <v>9.4339622641509101E-3</v>
      </c>
      <c r="L135" s="140">
        <f>IF(ISNUMBER(J135), $B145 * K135, "")</f>
        <v>1415.0943396226364</v>
      </c>
      <c r="M135" s="38">
        <v>11</v>
      </c>
      <c r="N135" s="72">
        <f>IF(ISNUMBER(M135), (M135 - $B135) / $B135, "")</f>
        <v>3.7735849056603807E-2</v>
      </c>
      <c r="O135" s="140">
        <f>IF(ISNUMBER(M135), $B145 * N135, "")</f>
        <v>5660.3773584905712</v>
      </c>
      <c r="Q135" s="344"/>
      <c r="R135" s="345"/>
      <c r="S135" s="346"/>
    </row>
    <row r="136" spans="1:19" ht="17.25" thickBot="1">
      <c r="A136" s="124" t="s">
        <v>254</v>
      </c>
      <c r="B136" s="125">
        <v>56.7</v>
      </c>
      <c r="C136" s="73">
        <v>-8.4006462000000004E-2</v>
      </c>
      <c r="D136" s="125">
        <v>57.5</v>
      </c>
      <c r="E136" s="73">
        <f t="shared" ref="E136:E139" si="70">IF(ISNUMBER(D136), (D136 - $B136) / $B136, "")</f>
        <v>1.4109347442680725E-2</v>
      </c>
      <c r="F136" s="136">
        <f>IF(ISNUMBER(D136), $B145 * E136, "")</f>
        <v>2116.4021164021087</v>
      </c>
      <c r="G136" s="39">
        <v>57.1</v>
      </c>
      <c r="H136" s="73">
        <f t="shared" ref="H136:H139" si="71">IF(ISNUMBER(G136), (G136 - $B136) / $B136, "")</f>
        <v>7.0546737213403625E-3</v>
      </c>
      <c r="I136" s="202">
        <f>IF(ISNUMBER(G136), $B145 * H136, "")</f>
        <v>1058.2010582010544</v>
      </c>
      <c r="J136" s="125">
        <v>55.5</v>
      </c>
      <c r="K136" s="73">
        <f t="shared" ref="K136:K139" si="72">IF(ISNUMBER(J136), (J136 - $B136) / $B136, "")</f>
        <v>-2.1164021164021211E-2</v>
      </c>
      <c r="L136" s="136">
        <f>IF(ISNUMBER(J136), $B145 * K136, "")</f>
        <v>-3174.6031746031817</v>
      </c>
      <c r="M136" s="39">
        <v>57.4</v>
      </c>
      <c r="N136" s="73">
        <f t="shared" ref="N136:N139" si="73">IF(ISNUMBER(M136), (M136 - $B136) / $B136, "")</f>
        <v>1.2345679012345604E-2</v>
      </c>
      <c r="O136" s="136">
        <f>IF(ISNUMBER(M136), $B145 * N136, "")</f>
        <v>1851.8518518518406</v>
      </c>
      <c r="Q136" s="347"/>
      <c r="R136" s="348"/>
      <c r="S136" s="349"/>
    </row>
    <row r="137" spans="1:19" ht="17.25" thickBot="1">
      <c r="A137" s="124" t="s">
        <v>218</v>
      </c>
      <c r="B137" s="125">
        <v>18.5</v>
      </c>
      <c r="C137" s="73">
        <v>-8.4158415799999997E-2</v>
      </c>
      <c r="D137" s="125">
        <v>18.899999999999999</v>
      </c>
      <c r="E137" s="73">
        <f t="shared" si="70"/>
        <v>2.1621621621621546E-2</v>
      </c>
      <c r="F137" s="136">
        <f>IF(ISNUMBER(D137), $B145 * E137, "")</f>
        <v>3243.243243243232</v>
      </c>
      <c r="G137" s="39">
        <v>18.600000000000001</v>
      </c>
      <c r="H137" s="73">
        <f t="shared" si="71"/>
        <v>5.405405405405482E-3</v>
      </c>
      <c r="I137" s="202">
        <f>IF(ISNUMBER(G137), $B145 * H137, "")</f>
        <v>810.81081081082232</v>
      </c>
      <c r="J137" s="125">
        <v>18.100000000000001</v>
      </c>
      <c r="K137" s="73">
        <f t="shared" si="72"/>
        <v>-2.1621621621621546E-2</v>
      </c>
      <c r="L137" s="136">
        <f>IF(ISNUMBER(J137), $B145 * K137, "")</f>
        <v>-3243.243243243232</v>
      </c>
      <c r="M137" s="39">
        <v>18.899999999999999</v>
      </c>
      <c r="N137" s="73">
        <f t="shared" si="73"/>
        <v>2.1621621621621546E-2</v>
      </c>
      <c r="O137" s="136">
        <f>IF(ISNUMBER(M137), $B145 * N137, "")</f>
        <v>3243.243243243232</v>
      </c>
      <c r="Q137" s="340"/>
      <c r="R137" s="340"/>
      <c r="S137" s="340"/>
    </row>
    <row r="138" spans="1:19" ht="17.25" thickBot="1">
      <c r="A138" s="124" t="s">
        <v>222</v>
      </c>
      <c r="B138" s="125">
        <v>11.9</v>
      </c>
      <c r="C138" s="73">
        <v>-8.4615384599999996E-2</v>
      </c>
      <c r="D138" s="125">
        <v>12.5</v>
      </c>
      <c r="E138" s="73">
        <f t="shared" si="70"/>
        <v>5.0420168067226857E-2</v>
      </c>
      <c r="F138" s="136">
        <f>IF(ISNUMBER(D138), $B145 * E138, "")</f>
        <v>7563.0252100840289</v>
      </c>
      <c r="G138" s="39">
        <v>12.2</v>
      </c>
      <c r="H138" s="73">
        <f t="shared" si="71"/>
        <v>2.5210084033613356E-2</v>
      </c>
      <c r="I138" s="202">
        <f>IF(ISNUMBER(G138), $B145 * H138, "")</f>
        <v>3781.5126050420035</v>
      </c>
      <c r="J138" s="125">
        <v>11.9</v>
      </c>
      <c r="K138" s="73">
        <f t="shared" si="72"/>
        <v>0</v>
      </c>
      <c r="L138" s="136">
        <f>IF(ISNUMBER(J138), $B145 * K138, "")</f>
        <v>0</v>
      </c>
      <c r="M138" s="39">
        <v>12.3</v>
      </c>
      <c r="N138" s="73">
        <f t="shared" si="73"/>
        <v>3.3613445378151287E-2</v>
      </c>
      <c r="O138" s="136">
        <f>IF(ISNUMBER(M138), $B145 * N138, "")</f>
        <v>5042.0168067226932</v>
      </c>
      <c r="Q138" s="350"/>
      <c r="R138" s="350"/>
      <c r="S138" s="350"/>
    </row>
    <row r="139" spans="1:19" ht="17.25" thickBot="1">
      <c r="A139" s="126" t="s">
        <v>186</v>
      </c>
      <c r="B139" s="127">
        <v>14</v>
      </c>
      <c r="C139" s="74">
        <v>-8.4967320299999996E-2</v>
      </c>
      <c r="D139" s="127">
        <v>15</v>
      </c>
      <c r="E139" s="74">
        <f t="shared" si="70"/>
        <v>7.1428571428571425E-2</v>
      </c>
      <c r="F139" s="203">
        <f>IF(ISNUMBER(D139), $B145 * E139, "")</f>
        <v>10714.285714285714</v>
      </c>
      <c r="G139" s="44">
        <v>14.8</v>
      </c>
      <c r="H139" s="74">
        <f t="shared" si="71"/>
        <v>5.7142857142857197E-2</v>
      </c>
      <c r="I139" s="204">
        <f>IF(ISNUMBER(G139), $B145 * H139, "")</f>
        <v>8571.4285714285797</v>
      </c>
      <c r="J139" s="127">
        <v>13.8</v>
      </c>
      <c r="K139" s="74">
        <f t="shared" si="72"/>
        <v>-1.4285714285714235E-2</v>
      </c>
      <c r="L139" s="203">
        <f>IF(ISNUMBER(J139), $B145 * K139, "")</f>
        <v>-2142.8571428571354</v>
      </c>
      <c r="M139" s="44">
        <v>14.5</v>
      </c>
      <c r="N139" s="74">
        <f t="shared" si="73"/>
        <v>3.5714285714285712E-2</v>
      </c>
      <c r="O139" s="203">
        <f>IF(ISNUMBER(M139), $B145 * N139, "")</f>
        <v>5357.1428571428569</v>
      </c>
      <c r="Q139" s="350"/>
      <c r="R139" s="350"/>
      <c r="S139" s="350"/>
    </row>
    <row r="140" spans="1:19" ht="17.25" thickBot="1">
      <c r="A140" s="124" t="s">
        <v>268</v>
      </c>
      <c r="B140" s="128">
        <v>56.1</v>
      </c>
      <c r="C140" s="76">
        <v>-8.7804878000000003E-2</v>
      </c>
      <c r="D140" s="128">
        <v>58.7</v>
      </c>
      <c r="E140" s="76">
        <f>IF(ISNUMBER(D140), (D140 - $B140) / $B140, "")</f>
        <v>4.6345811051693428E-2</v>
      </c>
      <c r="F140" s="205">
        <f>IF(ISNUMBER(D140), $B145 * E140, "")</f>
        <v>6951.8716577540144</v>
      </c>
      <c r="G140" s="45">
        <v>57.8</v>
      </c>
      <c r="H140" s="76">
        <f>IF(ISNUMBER(G140), (G140 - $B140) / $B140, "")</f>
        <v>3.0303030303030228E-2</v>
      </c>
      <c r="I140" s="206">
        <f>IF(ISNUMBER(G140), $B145 * H140, "")</f>
        <v>4545.4545454545341</v>
      </c>
      <c r="J140" s="128">
        <v>56.7</v>
      </c>
      <c r="K140" s="76">
        <f>IF(ISNUMBER(J140), (J140 - $B140) / $B140, "")</f>
        <v>1.0695187165775426E-2</v>
      </c>
      <c r="L140" s="205">
        <f>IF(ISNUMBER(J140), $B145 * K140, "")</f>
        <v>1604.278074866314</v>
      </c>
      <c r="M140" s="45">
        <v>58.8</v>
      </c>
      <c r="N140" s="76">
        <f>IF(ISNUMBER(M140), (M140 - $B140) / $B140, "")</f>
        <v>4.8128342245989227E-2</v>
      </c>
      <c r="O140" s="205">
        <f>IF(ISNUMBER(M140), $B145 * N140, "")</f>
        <v>7219.2513368983837</v>
      </c>
      <c r="Q140" s="340"/>
      <c r="R140" s="340"/>
      <c r="S140" s="340"/>
    </row>
    <row r="141" spans="1:19" ht="17.25" thickBot="1">
      <c r="A141" s="124" t="s">
        <v>172</v>
      </c>
      <c r="B141" s="125">
        <v>15</v>
      </c>
      <c r="C141" s="73">
        <v>-9.0909090900000003E-2</v>
      </c>
      <c r="D141" s="125">
        <v>15.5</v>
      </c>
      <c r="E141" s="73">
        <f t="shared" ref="E141:E144" si="74">IF(ISNUMBER(D141), (D141 - $B141) / $B141, "")</f>
        <v>3.3333333333333333E-2</v>
      </c>
      <c r="F141" s="136">
        <f>IF(ISNUMBER(D141), $B145 * E141, "")</f>
        <v>5000</v>
      </c>
      <c r="G141" s="39">
        <v>15.4</v>
      </c>
      <c r="H141" s="73">
        <f t="shared" ref="H141:H144" si="75">IF(ISNUMBER(G141), (G141 - $B141) / $B141, "")</f>
        <v>2.6666666666666689E-2</v>
      </c>
      <c r="I141" s="202">
        <f>IF(ISNUMBER(G141), $B145 * H141, "")</f>
        <v>4000.0000000000032</v>
      </c>
      <c r="J141" s="125">
        <v>14.8</v>
      </c>
      <c r="K141" s="73">
        <f t="shared" ref="K141:K144" si="76">IF(ISNUMBER(J141), (J141 - $B141) / $B141, "")</f>
        <v>-1.3333333333333286E-2</v>
      </c>
      <c r="L141" s="136">
        <f>IF(ISNUMBER(J141), $B145 * K141, "")</f>
        <v>-1999.999999999993</v>
      </c>
      <c r="M141" s="39">
        <v>15.5</v>
      </c>
      <c r="N141" s="73">
        <f t="shared" ref="N141:N144" si="77">IF(ISNUMBER(M141), (M141 - $B141) / $B141, "")</f>
        <v>3.3333333333333333E-2</v>
      </c>
      <c r="O141" s="136">
        <f>IF(ISNUMBER(M141), $B145 * N141, "")</f>
        <v>5000</v>
      </c>
      <c r="Q141" s="340"/>
      <c r="R141" s="340"/>
      <c r="S141" s="340"/>
    </row>
    <row r="142" spans="1:19" ht="17.25" thickBot="1">
      <c r="A142" s="124" t="s">
        <v>214</v>
      </c>
      <c r="B142" s="125">
        <v>14.5</v>
      </c>
      <c r="C142" s="73">
        <v>-9.375E-2</v>
      </c>
      <c r="D142" s="125">
        <v>15.1</v>
      </c>
      <c r="E142" s="73">
        <f t="shared" si="74"/>
        <v>4.1379310344827565E-2</v>
      </c>
      <c r="F142" s="136">
        <f>IF(ISNUMBER(D142), $B145 * E142, "")</f>
        <v>6206.896551724135</v>
      </c>
      <c r="G142" s="39">
        <v>15.2</v>
      </c>
      <c r="H142" s="73">
        <f t="shared" si="75"/>
        <v>4.8275862068965468E-2</v>
      </c>
      <c r="I142" s="202">
        <f>IF(ISNUMBER(G142), $B145 * H142, "")</f>
        <v>7241.3793103448206</v>
      </c>
      <c r="J142" s="125">
        <v>14.6</v>
      </c>
      <c r="K142" s="73">
        <f t="shared" si="76"/>
        <v>6.8965517241379067E-3</v>
      </c>
      <c r="L142" s="136">
        <f>IF(ISNUMBER(J142), $B145 * K142, "")</f>
        <v>1034.4827586206859</v>
      </c>
      <c r="M142" s="39">
        <v>15.1</v>
      </c>
      <c r="N142" s="73">
        <f t="shared" si="77"/>
        <v>4.1379310344827565E-2</v>
      </c>
      <c r="O142" s="136">
        <f>IF(ISNUMBER(M142), $B145 * N142, "")</f>
        <v>6206.896551724135</v>
      </c>
      <c r="Q142" s="340"/>
      <c r="R142" s="340"/>
      <c r="S142" s="340"/>
    </row>
    <row r="143" spans="1:19">
      <c r="A143" s="124" t="s">
        <v>122</v>
      </c>
      <c r="B143" s="125">
        <v>76</v>
      </c>
      <c r="C143" s="73">
        <v>-9.5238095199999998E-2</v>
      </c>
      <c r="D143" s="125">
        <v>79.5</v>
      </c>
      <c r="E143" s="73">
        <f t="shared" si="74"/>
        <v>4.6052631578947366E-2</v>
      </c>
      <c r="F143" s="136">
        <f>IF(ISNUMBER(D143), $B145 * E143, "")</f>
        <v>6907.894736842105</v>
      </c>
      <c r="G143" s="39">
        <v>78.900000000000006</v>
      </c>
      <c r="H143" s="73">
        <f t="shared" si="75"/>
        <v>3.8157894736842182E-2</v>
      </c>
      <c r="I143" s="202">
        <f>IF(ISNUMBER(G143), $B145 * H143, "")</f>
        <v>5723.6842105263277</v>
      </c>
      <c r="J143" s="125">
        <v>76.3</v>
      </c>
      <c r="K143" s="73">
        <f t="shared" si="76"/>
        <v>3.9473684210525944E-3</v>
      </c>
      <c r="L143" s="136">
        <f>IF(ISNUMBER(J143), $B145 * K143, "")</f>
        <v>592.10526315788911</v>
      </c>
      <c r="M143" s="39">
        <v>79.3</v>
      </c>
      <c r="N143" s="73">
        <f t="shared" si="77"/>
        <v>4.3421052631578909E-2</v>
      </c>
      <c r="O143" s="136">
        <f>IF(ISNUMBER(M143), $B145 * N143, "")</f>
        <v>6513.1578947368362</v>
      </c>
      <c r="Q143" s="329"/>
      <c r="R143" s="330"/>
      <c r="S143" s="331"/>
    </row>
    <row r="144" spans="1:19" ht="17.25" thickBot="1">
      <c r="A144" s="129" t="s">
        <v>260</v>
      </c>
      <c r="B144" s="130">
        <v>90.8</v>
      </c>
      <c r="C144" s="75">
        <v>-0.100990099</v>
      </c>
      <c r="D144" s="130">
        <v>93.2</v>
      </c>
      <c r="E144" s="75">
        <f t="shared" si="74"/>
        <v>2.6431718061674072E-2</v>
      </c>
      <c r="F144" s="137">
        <f>IF(ISNUMBER(D144), $B145 * E144, "")</f>
        <v>3964.757709251111</v>
      </c>
      <c r="G144" s="37">
        <v>93.8</v>
      </c>
      <c r="H144" s="75">
        <f t="shared" si="75"/>
        <v>3.3039647577092511E-2</v>
      </c>
      <c r="I144" s="207">
        <f>IF(ISNUMBER(G144), $B145 * H144, "")</f>
        <v>4955.9471365638765</v>
      </c>
      <c r="J144" s="130">
        <v>90</v>
      </c>
      <c r="K144" s="75">
        <f t="shared" si="76"/>
        <v>-8.8105726872246392E-3</v>
      </c>
      <c r="L144" s="137">
        <f>IF(ISNUMBER(J144), $B145 * K144, "")</f>
        <v>-1321.5859030836959</v>
      </c>
      <c r="M144" s="37">
        <v>92</v>
      </c>
      <c r="N144" s="75">
        <f t="shared" si="77"/>
        <v>1.3215859030837036E-2</v>
      </c>
      <c r="O144" s="137">
        <f>IF(ISNUMBER(M144), $B145 * N144, "")</f>
        <v>1982.3788546255555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19">
        <f>IF(COUNT(E125:E144), SUM(E125:E144) / COUNT(E125:E144), 0)</f>
        <v>7.2241087601328663E-2</v>
      </c>
      <c r="F145" s="208">
        <f>SUM(F125:F144)</f>
        <v>216723.26280398591</v>
      </c>
      <c r="G145" s="131" t="s">
        <v>302</v>
      </c>
      <c r="H145" s="319">
        <f>IF(COUNT(H125:H144), SUM(H125:H144) / COUNT(H125:H144), 0)</f>
        <v>6.0478486802701362E-2</v>
      </c>
      <c r="I145" s="208">
        <f>SUM(I125:I144)</f>
        <v>181435.46040810409</v>
      </c>
      <c r="J145" s="131" t="s">
        <v>302</v>
      </c>
      <c r="K145" s="319">
        <f>IF(COUNT(K125:K144), SUM(K125:K144) / COUNT(K125:K144), 0)</f>
        <v>1.6555186692907169E-2</v>
      </c>
      <c r="L145" s="208">
        <f>SUM(L125:L144)</f>
        <v>49665.560078721515</v>
      </c>
      <c r="M145" s="131" t="s">
        <v>302</v>
      </c>
      <c r="N145" s="319">
        <f>IF(COUNT(N125:N144), SUM(N125:N144) / COUNT(N125:N144), 0)</f>
        <v>6.104587461956501E-2</v>
      </c>
      <c r="O145" s="208">
        <f>SUM(O125:O144)</f>
        <v>183137.62385869503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1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2021-05-25(화) 오전 00:00</v>
      </c>
      <c r="C150" s="401"/>
      <c r="D150" s="351" t="str">
        <f>TEXT($G$1, "[$-ko-KR]yyyy-mm-dd(ddd) ") &amp; "오후 14:00"</f>
        <v>2021-05-25(화) 오후 14:00</v>
      </c>
      <c r="E150" s="352"/>
      <c r="F150" s="353"/>
      <c r="G150" s="351" t="str">
        <f>TEXT($G$1, "[$-ko-KR]yyyy-mm-dd(ddd) ") &amp; "오후 19:00"</f>
        <v>2021-05-25(화) 오후 19:00</v>
      </c>
      <c r="H150" s="352"/>
      <c r="I150" s="353"/>
      <c r="J150" s="351" t="str">
        <f>TEXT($G$1, "[$-ko-KR]yyyy-mm-dd(ddd) ") &amp; "오후 21:00"</f>
        <v>2021-05-25(화) 오후 21:00</v>
      </c>
      <c r="K150" s="352"/>
      <c r="L150" s="353"/>
      <c r="M150" s="351" t="str">
        <f>TEXT($G$1+1, "[$-ko-KR]yyyy-mm-dd(ddd) ") &amp; "오전 00:00"</f>
        <v>2021-05-26(수)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20" t="s">
        <v>300</v>
      </c>
      <c r="G151" s="313" t="s">
        <v>58</v>
      </c>
      <c r="H151" s="314" t="s">
        <v>299</v>
      </c>
      <c r="I151" s="315" t="s">
        <v>300</v>
      </c>
      <c r="J151" s="121" t="s">
        <v>58</v>
      </c>
      <c r="K151" s="121" t="s">
        <v>299</v>
      </c>
      <c r="L151" s="317" t="s">
        <v>300</v>
      </c>
      <c r="M151" s="120" t="s">
        <v>58</v>
      </c>
      <c r="N151" s="121" t="s">
        <v>299</v>
      </c>
      <c r="O151" s="318" t="s">
        <v>300</v>
      </c>
      <c r="Q151" s="340"/>
      <c r="R151" s="340"/>
      <c r="S151" s="340"/>
    </row>
    <row r="152" spans="1:19" ht="17.25" thickBot="1">
      <c r="A152" s="122" t="s">
        <v>116</v>
      </c>
      <c r="B152" s="123">
        <v>351</v>
      </c>
      <c r="C152" s="72">
        <v>-3.3057851200000002E-2</v>
      </c>
      <c r="D152" s="123">
        <v>349</v>
      </c>
      <c r="E152" s="72">
        <f>IF(ISNUMBER(D152), (D152 - $B152) / $B152, "")</f>
        <v>-5.6980056980056983E-3</v>
      </c>
      <c r="F152" s="140">
        <f>IF(ISNUMBER(D152), $B172 * E152, "")</f>
        <v>-854.70085470085473</v>
      </c>
      <c r="G152" s="38">
        <v>342</v>
      </c>
      <c r="H152" s="72">
        <f>IF(ISNUMBER(G152), (G152 - $B152) / $B152, "")</f>
        <v>-2.564102564102564E-2</v>
      </c>
      <c r="I152" s="201">
        <f>IF(ISNUMBER(G152), $B172 * H152, "")</f>
        <v>-3846.1538461538462</v>
      </c>
      <c r="J152" s="123">
        <v>326</v>
      </c>
      <c r="K152" s="72">
        <f>IF(ISNUMBER(J152), (J152 - $B152) / $B152, "")</f>
        <v>-7.1225071225071226E-2</v>
      </c>
      <c r="L152" s="140">
        <f>IF(ISNUMBER(J152), $B172 * K152, "")</f>
        <v>-10683.760683760684</v>
      </c>
      <c r="M152" s="38">
        <v>347</v>
      </c>
      <c r="N152" s="72">
        <f>IF(ISNUMBER(M152), (M152 - $B152) / $B152, "")</f>
        <v>-1.1396011396011397E-2</v>
      </c>
      <c r="O152" s="140">
        <f>IF(ISNUMBER(M152), $B172 * N152, "")</f>
        <v>-1709.4017094017095</v>
      </c>
      <c r="Q152" s="350"/>
      <c r="R152" s="350"/>
      <c r="S152" s="350"/>
    </row>
    <row r="153" spans="1:19" ht="17.25" thickBot="1">
      <c r="A153" s="124" t="s">
        <v>284</v>
      </c>
      <c r="B153" s="125">
        <v>260</v>
      </c>
      <c r="C153" s="73">
        <v>-3.3457249100000003E-2</v>
      </c>
      <c r="D153" s="125">
        <v>268</v>
      </c>
      <c r="E153" s="73">
        <f t="shared" ref="E153:E156" si="78">IF(ISNUMBER(D153), (D153 - $B153) / $B153, "")</f>
        <v>3.0769230769230771E-2</v>
      </c>
      <c r="F153" s="136">
        <f>IF(ISNUMBER(D153), $B172 * E153, "")</f>
        <v>4615.3846153846152</v>
      </c>
      <c r="G153" s="39">
        <v>263</v>
      </c>
      <c r="H153" s="73">
        <f t="shared" ref="H153:H156" si="79">IF(ISNUMBER(G153), (G153 - $B153) / $B153, "")</f>
        <v>1.1538461538461539E-2</v>
      </c>
      <c r="I153" s="202">
        <f>IF(ISNUMBER(G153), $B172 * H153, "")</f>
        <v>1730.7692307692309</v>
      </c>
      <c r="J153" s="125">
        <v>252</v>
      </c>
      <c r="K153" s="73">
        <f t="shared" ref="K153:K156" si="80">IF(ISNUMBER(J153), (J153 - $B153) / $B153, "")</f>
        <v>-3.0769230769230771E-2</v>
      </c>
      <c r="L153" s="136">
        <f>IF(ISNUMBER(J153), $B172 * K153, "")</f>
        <v>-4615.3846153846152</v>
      </c>
      <c r="M153" s="39">
        <v>261</v>
      </c>
      <c r="N153" s="73">
        <f t="shared" ref="N153:N156" si="81">IF(ISNUMBER(M153), (M153 - $B153) / $B153, "")</f>
        <v>3.8461538461538464E-3</v>
      </c>
      <c r="O153" s="136">
        <f>IF(ISNUMBER(M153), $B172 * N153, "")</f>
        <v>576.92307692307691</v>
      </c>
      <c r="Q153" s="350"/>
      <c r="R153" s="350"/>
      <c r="S153" s="350"/>
    </row>
    <row r="154" spans="1:19" ht="17.25" thickBot="1">
      <c r="A154" s="124" t="s">
        <v>202</v>
      </c>
      <c r="B154" s="125">
        <v>115</v>
      </c>
      <c r="C154" s="73">
        <v>-3.3613445399999997E-2</v>
      </c>
      <c r="D154" s="125">
        <v>120</v>
      </c>
      <c r="E154" s="73">
        <f t="shared" si="78"/>
        <v>4.3478260869565216E-2</v>
      </c>
      <c r="F154" s="136">
        <f>IF(ISNUMBER(D154), $B172 * E154, "")</f>
        <v>6521.7391304347821</v>
      </c>
      <c r="G154" s="39">
        <v>119</v>
      </c>
      <c r="H154" s="73">
        <f t="shared" si="79"/>
        <v>3.4782608695652174E-2</v>
      </c>
      <c r="I154" s="202">
        <f>IF(ISNUMBER(G154), $B172 * H154, "")</f>
        <v>5217.391304347826</v>
      </c>
      <c r="J154" s="125">
        <v>116</v>
      </c>
      <c r="K154" s="73">
        <f t="shared" si="80"/>
        <v>8.6956521739130436E-3</v>
      </c>
      <c r="L154" s="136">
        <f>IF(ISNUMBER(J154), $B172 * K154, "")</f>
        <v>1304.3478260869565</v>
      </c>
      <c r="M154" s="39">
        <v>119</v>
      </c>
      <c r="N154" s="73">
        <f t="shared" si="81"/>
        <v>3.4782608695652174E-2</v>
      </c>
      <c r="O154" s="136">
        <f>IF(ISNUMBER(M154), $B172 * N154, "")</f>
        <v>5217.391304347826</v>
      </c>
      <c r="Q154" s="340"/>
      <c r="R154" s="340"/>
      <c r="S154" s="340"/>
    </row>
    <row r="155" spans="1:19" ht="17.25" thickBot="1">
      <c r="A155" s="124" t="s">
        <v>174</v>
      </c>
      <c r="B155" s="125">
        <v>201</v>
      </c>
      <c r="C155" s="73">
        <v>-3.3653846199999997E-2</v>
      </c>
      <c r="D155" s="125">
        <v>208</v>
      </c>
      <c r="E155" s="73">
        <f t="shared" si="78"/>
        <v>3.482587064676617E-2</v>
      </c>
      <c r="F155" s="136">
        <f>IF(ISNUMBER(D155), $B172 * E155, "")</f>
        <v>5223.8805970149251</v>
      </c>
      <c r="G155" s="39">
        <v>207</v>
      </c>
      <c r="H155" s="73">
        <f t="shared" si="79"/>
        <v>2.9850746268656716E-2</v>
      </c>
      <c r="I155" s="202">
        <f>IF(ISNUMBER(G155), $B172 * H155, "")</f>
        <v>4477.6119402985078</v>
      </c>
      <c r="J155" s="125">
        <v>202</v>
      </c>
      <c r="K155" s="73">
        <f t="shared" si="80"/>
        <v>4.9751243781094526E-3</v>
      </c>
      <c r="L155" s="136">
        <f>IF(ISNUMBER(J155), $B172 * K155, "")</f>
        <v>746.26865671641792</v>
      </c>
      <c r="M155" s="39">
        <v>204</v>
      </c>
      <c r="N155" s="73">
        <f t="shared" si="81"/>
        <v>1.4925373134328358E-2</v>
      </c>
      <c r="O155" s="136">
        <f>IF(ISNUMBER(M155), $B172 * N155, "")</f>
        <v>2238.8059701492539</v>
      </c>
      <c r="Q155" s="340"/>
      <c r="R155" s="340"/>
      <c r="S155" s="340"/>
    </row>
    <row r="156" spans="1:19" ht="17.25" thickBot="1">
      <c r="A156" s="126" t="s">
        <v>246</v>
      </c>
      <c r="B156" s="127">
        <v>341</v>
      </c>
      <c r="C156" s="74">
        <v>-3.67231638E-2</v>
      </c>
      <c r="D156" s="127">
        <v>349</v>
      </c>
      <c r="E156" s="74">
        <f t="shared" si="78"/>
        <v>2.3460410557184751E-2</v>
      </c>
      <c r="F156" s="203">
        <f>IF(ISNUMBER(D156), $B172 * E156, "")</f>
        <v>3519.0615835777126</v>
      </c>
      <c r="G156" s="44">
        <v>341</v>
      </c>
      <c r="H156" s="74">
        <f t="shared" si="79"/>
        <v>0</v>
      </c>
      <c r="I156" s="204">
        <f>IF(ISNUMBER(G156), $B172 * H156, "")</f>
        <v>0</v>
      </c>
      <c r="J156" s="127">
        <v>331</v>
      </c>
      <c r="K156" s="74">
        <f t="shared" si="80"/>
        <v>-2.932551319648094E-2</v>
      </c>
      <c r="L156" s="203">
        <f>IF(ISNUMBER(J156), $B172 * K156, "")</f>
        <v>-4398.8269794721409</v>
      </c>
      <c r="M156" s="44">
        <v>338</v>
      </c>
      <c r="N156" s="74">
        <f t="shared" si="81"/>
        <v>-8.7976539589442824E-3</v>
      </c>
      <c r="O156" s="203">
        <f>IF(ISNUMBER(M156), $B172 * N156, "")</f>
        <v>-1319.6480938416423</v>
      </c>
      <c r="Q156" s="340"/>
      <c r="R156" s="340"/>
      <c r="S156" s="340"/>
    </row>
    <row r="157" spans="1:19" ht="17.25" thickBot="1">
      <c r="A157" s="124" t="s">
        <v>264</v>
      </c>
      <c r="B157" s="128">
        <v>101</v>
      </c>
      <c r="C157" s="76">
        <v>-3.8095238099999998E-2</v>
      </c>
      <c r="D157" s="128">
        <v>100</v>
      </c>
      <c r="E157" s="76">
        <f>IF(ISNUMBER(D157), (D157 - $B157) / $B157, "")</f>
        <v>-9.9009900990099011E-3</v>
      </c>
      <c r="F157" s="205">
        <f>IF(ISNUMBER(D157), $B172 * E157, "")</f>
        <v>-1485.1485148514851</v>
      </c>
      <c r="G157" s="45">
        <v>100</v>
      </c>
      <c r="H157" s="76">
        <f>IF(ISNUMBER(G157), (G157 - $B157) / $B157, "")</f>
        <v>-9.9009900990099011E-3</v>
      </c>
      <c r="I157" s="206">
        <f>IF(ISNUMBER(G157), $B172 * H157, "")</f>
        <v>-1485.1485148514851</v>
      </c>
      <c r="J157" s="128">
        <v>97.6</v>
      </c>
      <c r="K157" s="76">
        <f>IF(ISNUMBER(J157), (J157 - $B157) / $B157, "")</f>
        <v>-3.3663366336633721E-2</v>
      </c>
      <c r="L157" s="205">
        <f>IF(ISNUMBER(J157), $B172 * K157, "")</f>
        <v>-5049.5049504950584</v>
      </c>
      <c r="M157" s="45">
        <v>99.1</v>
      </c>
      <c r="N157" s="76">
        <f>IF(ISNUMBER(M157), (M157 - $B157) / $B157, "")</f>
        <v>-1.8811881188118867E-2</v>
      </c>
      <c r="O157" s="205">
        <f>IF(ISNUMBER(M157), $B172 * N157, "")</f>
        <v>-2821.7821782178298</v>
      </c>
      <c r="Q157" s="340"/>
      <c r="R157" s="340"/>
      <c r="S157" s="340"/>
    </row>
    <row r="158" spans="1:19" ht="17.25" thickBot="1">
      <c r="A158" s="124" t="s">
        <v>216</v>
      </c>
      <c r="B158" s="125">
        <v>269</v>
      </c>
      <c r="C158" s="73">
        <v>-3.9285714300000003E-2</v>
      </c>
      <c r="D158" s="125">
        <v>281</v>
      </c>
      <c r="E158" s="73">
        <f t="shared" ref="E158:E161" si="82">IF(ISNUMBER(D158), (D158 - $B158) / $B158, "")</f>
        <v>4.4609665427509292E-2</v>
      </c>
      <c r="F158" s="136">
        <f>IF(ISNUMBER(D158), $B172 * E158, "")</f>
        <v>6691.4498141263939</v>
      </c>
      <c r="G158" s="39">
        <v>280</v>
      </c>
      <c r="H158" s="73">
        <f t="shared" ref="H158:H161" si="83">IF(ISNUMBER(G158), (G158 - $B158) / $B158, "")</f>
        <v>4.0892193308550186E-2</v>
      </c>
      <c r="I158" s="202">
        <f>IF(ISNUMBER(G158), $B172 * H158, "")</f>
        <v>6133.8289962825274</v>
      </c>
      <c r="J158" s="125">
        <v>267</v>
      </c>
      <c r="K158" s="73">
        <f t="shared" ref="K158:K161" si="84">IF(ISNUMBER(J158), (J158 - $B158) / $B158, "")</f>
        <v>-7.4349442379182153E-3</v>
      </c>
      <c r="L158" s="136">
        <f>IF(ISNUMBER(J158), $B172 * K158, "")</f>
        <v>-1115.2416356877322</v>
      </c>
      <c r="M158" s="39">
        <v>276</v>
      </c>
      <c r="N158" s="73">
        <f t="shared" ref="N158:N161" si="85">IF(ISNUMBER(M158), (M158 - $B158) / $B158, "")</f>
        <v>2.6022304832713755E-2</v>
      </c>
      <c r="O158" s="136">
        <f>IF(ISNUMBER(M158), $B172 * N158, "")</f>
        <v>3903.3457249070634</v>
      </c>
      <c r="Q158" s="340"/>
      <c r="R158" s="340"/>
      <c r="S158" s="340"/>
    </row>
    <row r="159" spans="1:19" ht="17.25" thickBot="1">
      <c r="A159" s="124" t="s">
        <v>256</v>
      </c>
      <c r="B159" s="125">
        <v>161</v>
      </c>
      <c r="C159" s="73">
        <v>-5.8479532200000003E-2</v>
      </c>
      <c r="D159" s="125">
        <v>168</v>
      </c>
      <c r="E159" s="73">
        <f t="shared" si="82"/>
        <v>4.3478260869565216E-2</v>
      </c>
      <c r="F159" s="136">
        <f>IF(ISNUMBER(D159), $B172 * E159, "")</f>
        <v>6521.7391304347821</v>
      </c>
      <c r="G159" s="39">
        <v>170</v>
      </c>
      <c r="H159" s="73">
        <f t="shared" si="83"/>
        <v>5.5900621118012424E-2</v>
      </c>
      <c r="I159" s="202">
        <f>IF(ISNUMBER(G159), $B172 * H159, "")</f>
        <v>8385.0931677018634</v>
      </c>
      <c r="J159" s="125">
        <v>158</v>
      </c>
      <c r="K159" s="73">
        <f t="shared" si="84"/>
        <v>-1.8633540372670808E-2</v>
      </c>
      <c r="L159" s="136">
        <f>IF(ISNUMBER(J159), $B172 * K159, "")</f>
        <v>-2795.0310559006211</v>
      </c>
      <c r="M159" s="39">
        <v>167</v>
      </c>
      <c r="N159" s="73">
        <f t="shared" si="85"/>
        <v>3.7267080745341616E-2</v>
      </c>
      <c r="O159" s="136">
        <f>IF(ISNUMBER(M159), $B172 * N159, "")</f>
        <v>5590.0621118012423</v>
      </c>
      <c r="Q159" s="340"/>
      <c r="R159" s="340"/>
      <c r="S159" s="340"/>
    </row>
    <row r="160" spans="1:19" ht="17.25" thickBot="1">
      <c r="A160" s="124" t="s">
        <v>200</v>
      </c>
      <c r="B160" s="125">
        <v>218</v>
      </c>
      <c r="C160" s="73">
        <v>-6.0344827599999998E-2</v>
      </c>
      <c r="D160" s="125">
        <v>226</v>
      </c>
      <c r="E160" s="73">
        <f t="shared" si="82"/>
        <v>3.669724770642202E-2</v>
      </c>
      <c r="F160" s="136">
        <f>IF(ISNUMBER(D160), $B172 * E160, "")</f>
        <v>5504.5871559633033</v>
      </c>
      <c r="G160" s="39">
        <v>223</v>
      </c>
      <c r="H160" s="73">
        <f t="shared" si="83"/>
        <v>2.2935779816513763E-2</v>
      </c>
      <c r="I160" s="202">
        <f>IF(ISNUMBER(G160), $B172 * H160, "")</f>
        <v>3440.3669724770643</v>
      </c>
      <c r="J160" s="125">
        <v>213</v>
      </c>
      <c r="K160" s="73">
        <f t="shared" si="84"/>
        <v>-2.2935779816513763E-2</v>
      </c>
      <c r="L160" s="136">
        <f>IF(ISNUMBER(J160), $B172 * K160, "")</f>
        <v>-3440.3669724770643</v>
      </c>
      <c r="M160" s="39">
        <v>221</v>
      </c>
      <c r="N160" s="73">
        <f t="shared" si="85"/>
        <v>1.3761467889908258E-2</v>
      </c>
      <c r="O160" s="136">
        <f>IF(ISNUMBER(M160), $B172 * N160, "")</f>
        <v>2064.2201834862385</v>
      </c>
      <c r="Q160" s="33"/>
      <c r="R160" s="33"/>
    </row>
    <row r="161" spans="1:19" ht="17.25" thickBot="1">
      <c r="A161" s="129" t="s">
        <v>112</v>
      </c>
      <c r="B161" s="130">
        <v>167</v>
      </c>
      <c r="C161" s="75">
        <v>-6.1797752800000001E-2</v>
      </c>
      <c r="D161" s="130">
        <v>173</v>
      </c>
      <c r="E161" s="75">
        <f t="shared" si="82"/>
        <v>3.5928143712574849E-2</v>
      </c>
      <c r="F161" s="137">
        <f>IF(ISNUMBER(D161), $B172 * E161, "")</f>
        <v>5389.2215568862275</v>
      </c>
      <c r="G161" s="37">
        <v>168</v>
      </c>
      <c r="H161" s="75">
        <f t="shared" si="83"/>
        <v>5.9880239520958087E-3</v>
      </c>
      <c r="I161" s="207">
        <f>IF(ISNUMBER(G161), $B172 * H161, "")</f>
        <v>898.20359281437129</v>
      </c>
      <c r="J161" s="130">
        <v>165</v>
      </c>
      <c r="K161" s="75">
        <f t="shared" si="84"/>
        <v>-1.1976047904191617E-2</v>
      </c>
      <c r="L161" s="137">
        <f>IF(ISNUMBER(J161), $B172 * K161, "")</f>
        <v>-1796.4071856287426</v>
      </c>
      <c r="M161" s="37">
        <v>167</v>
      </c>
      <c r="N161" s="75">
        <f t="shared" si="85"/>
        <v>0</v>
      </c>
      <c r="O161" s="137">
        <f>IF(ISNUMBER(M161), $B172 * N161, "")</f>
        <v>0</v>
      </c>
      <c r="Q161" s="341"/>
      <c r="R161" s="342"/>
      <c r="S161" s="343"/>
    </row>
    <row r="162" spans="1:19">
      <c r="A162" s="122" t="s">
        <v>208</v>
      </c>
      <c r="B162" s="123">
        <v>339</v>
      </c>
      <c r="C162" s="72">
        <v>-7.1232876700000003E-2</v>
      </c>
      <c r="D162" s="123">
        <v>353</v>
      </c>
      <c r="E162" s="72">
        <f>IF(ISNUMBER(D162), (D162 - $B162) / $B162, "")</f>
        <v>4.1297935103244837E-2</v>
      </c>
      <c r="F162" s="140">
        <f>IF(ISNUMBER(D162), $B172 * E162, "")</f>
        <v>6194.6902654867254</v>
      </c>
      <c r="G162" s="38">
        <v>343</v>
      </c>
      <c r="H162" s="72">
        <f>IF(ISNUMBER(G162), (G162 - $B162) / $B162, "")</f>
        <v>1.1799410029498525E-2</v>
      </c>
      <c r="I162" s="201">
        <f>IF(ISNUMBER(G162), $B172 * H162, "")</f>
        <v>1769.9115044247787</v>
      </c>
      <c r="J162" s="123">
        <v>336</v>
      </c>
      <c r="K162" s="72">
        <f>IF(ISNUMBER(J162), (J162 - $B162) / $B162, "")</f>
        <v>-8.8495575221238937E-3</v>
      </c>
      <c r="L162" s="140">
        <f>IF(ISNUMBER(J162), $B172 * K162, "")</f>
        <v>-1327.4336283185839</v>
      </c>
      <c r="M162" s="38">
        <v>345</v>
      </c>
      <c r="N162" s="72">
        <f>IF(ISNUMBER(M162), (M162 - $B162) / $B162, "")</f>
        <v>1.7699115044247787E-2</v>
      </c>
      <c r="O162" s="140">
        <f>IF(ISNUMBER(M162), $B172 * N162, "")</f>
        <v>2654.8672566371679</v>
      </c>
      <c r="Q162" s="344"/>
      <c r="R162" s="345"/>
      <c r="S162" s="346"/>
    </row>
    <row r="163" spans="1:19" ht="17.25" thickBot="1">
      <c r="A163" s="124" t="s">
        <v>282</v>
      </c>
      <c r="B163" s="125">
        <v>104</v>
      </c>
      <c r="C163" s="73">
        <v>-7.1428571400000002E-2</v>
      </c>
      <c r="D163" s="125">
        <v>108</v>
      </c>
      <c r="E163" s="73">
        <f t="shared" ref="E163:E166" si="86">IF(ISNUMBER(D163), (D163 - $B163) / $B163, "")</f>
        <v>3.8461538461538464E-2</v>
      </c>
      <c r="F163" s="136">
        <f>IF(ISNUMBER(D163), $B172 * E163, "")</f>
        <v>5769.2307692307695</v>
      </c>
      <c r="G163" s="39">
        <v>107</v>
      </c>
      <c r="H163" s="73">
        <f t="shared" ref="H163:H166" si="87">IF(ISNUMBER(G163), (G163 - $B163) / $B163, "")</f>
        <v>2.8846153846153848E-2</v>
      </c>
      <c r="I163" s="202">
        <f>IF(ISNUMBER(G163), $B172 * H163, "")</f>
        <v>4326.9230769230771</v>
      </c>
      <c r="J163" s="125">
        <v>104</v>
      </c>
      <c r="K163" s="73">
        <f t="shared" ref="K163:K166" si="88">IF(ISNUMBER(J163), (J163 - $B163) / $B163, "")</f>
        <v>0</v>
      </c>
      <c r="L163" s="136">
        <f>IF(ISNUMBER(J163), $B172 * K163, "")</f>
        <v>0</v>
      </c>
      <c r="M163" s="39">
        <v>107</v>
      </c>
      <c r="N163" s="73">
        <f t="shared" ref="N163:N166" si="89">IF(ISNUMBER(M163), (M163 - $B163) / $B163, "")</f>
        <v>2.8846153846153848E-2</v>
      </c>
      <c r="O163" s="136">
        <f>IF(ISNUMBER(M163), $B172 * N163, "")</f>
        <v>4326.9230769230771</v>
      </c>
      <c r="Q163" s="347"/>
      <c r="R163" s="348"/>
      <c r="S163" s="349"/>
    </row>
    <row r="164" spans="1:19" ht="17.25" thickBot="1">
      <c r="A164" s="124" t="s">
        <v>238</v>
      </c>
      <c r="B164" s="125">
        <v>199</v>
      </c>
      <c r="C164" s="73">
        <v>-7.4418604700000002E-2</v>
      </c>
      <c r="D164" s="125">
        <v>204</v>
      </c>
      <c r="E164" s="73">
        <f t="shared" si="86"/>
        <v>2.5125628140703519E-2</v>
      </c>
      <c r="F164" s="136">
        <f>IF(ISNUMBER(D164), $B172 * E164, "")</f>
        <v>3768.844221105528</v>
      </c>
      <c r="G164" s="39">
        <v>203</v>
      </c>
      <c r="H164" s="73">
        <f t="shared" si="87"/>
        <v>2.0100502512562814E-2</v>
      </c>
      <c r="I164" s="202">
        <f>IF(ISNUMBER(G164), $B172 * H164, "")</f>
        <v>3015.075376884422</v>
      </c>
      <c r="J164" s="125">
        <v>196</v>
      </c>
      <c r="K164" s="73">
        <f t="shared" si="88"/>
        <v>-1.507537688442211E-2</v>
      </c>
      <c r="L164" s="136">
        <f>IF(ISNUMBER(J164), $B172 * K164, "")</f>
        <v>-2261.3065326633164</v>
      </c>
      <c r="M164" s="39">
        <v>202</v>
      </c>
      <c r="N164" s="73">
        <f t="shared" si="89"/>
        <v>1.507537688442211E-2</v>
      </c>
      <c r="O164" s="136">
        <f>IF(ISNUMBER(M164), $B172 * N164, "")</f>
        <v>2261.3065326633164</v>
      </c>
      <c r="Q164" s="340"/>
      <c r="R164" s="340"/>
      <c r="S164" s="340"/>
    </row>
    <row r="165" spans="1:19" ht="17.25" thickBot="1">
      <c r="A165" s="124" t="s">
        <v>230</v>
      </c>
      <c r="B165" s="125">
        <v>111</v>
      </c>
      <c r="C165" s="73">
        <v>-8.2644628100000006E-2</v>
      </c>
      <c r="D165" s="125">
        <v>116</v>
      </c>
      <c r="E165" s="73">
        <f t="shared" si="86"/>
        <v>4.5045045045045043E-2</v>
      </c>
      <c r="F165" s="136">
        <f>IF(ISNUMBER(D165), $B172 * E165, "")</f>
        <v>6756.7567567567567</v>
      </c>
      <c r="G165" s="39">
        <v>116</v>
      </c>
      <c r="H165" s="73">
        <f t="shared" si="87"/>
        <v>4.5045045045045043E-2</v>
      </c>
      <c r="I165" s="202">
        <f>IF(ISNUMBER(G165), $B172 * H165, "")</f>
        <v>6756.7567567567567</v>
      </c>
      <c r="J165" s="125">
        <v>111</v>
      </c>
      <c r="K165" s="73">
        <f t="shared" si="88"/>
        <v>0</v>
      </c>
      <c r="L165" s="136">
        <f>IF(ISNUMBER(J165), $B172 * K165, "")</f>
        <v>0</v>
      </c>
      <c r="M165" s="39">
        <v>115</v>
      </c>
      <c r="N165" s="73">
        <f t="shared" si="89"/>
        <v>3.6036036036036036E-2</v>
      </c>
      <c r="O165" s="136">
        <f>IF(ISNUMBER(M165), $B172 * N165, "")</f>
        <v>5405.405405405405</v>
      </c>
      <c r="Q165" s="350"/>
      <c r="R165" s="350"/>
      <c r="S165" s="350"/>
    </row>
    <row r="166" spans="1:19" ht="17.25" thickBot="1">
      <c r="A166" s="126" t="s">
        <v>226</v>
      </c>
      <c r="B166" s="127">
        <v>348</v>
      </c>
      <c r="C166" s="74">
        <v>-0.10309278349999999</v>
      </c>
      <c r="D166" s="127">
        <v>346</v>
      </c>
      <c r="E166" s="74">
        <f t="shared" si="86"/>
        <v>-5.7471264367816091E-3</v>
      </c>
      <c r="F166" s="203">
        <f>IF(ISNUMBER(D166), $B172 * E166, "")</f>
        <v>-862.06896551724139</v>
      </c>
      <c r="G166" s="44">
        <v>337</v>
      </c>
      <c r="H166" s="74">
        <f t="shared" si="87"/>
        <v>-3.1609195402298854E-2</v>
      </c>
      <c r="I166" s="204">
        <f>IF(ISNUMBER(G166), $B172 * H166, "")</f>
        <v>-4741.3793103448279</v>
      </c>
      <c r="J166" s="127">
        <v>328</v>
      </c>
      <c r="K166" s="74">
        <f t="shared" si="88"/>
        <v>-5.7471264367816091E-2</v>
      </c>
      <c r="L166" s="203">
        <f>IF(ISNUMBER(J166), $B172 * K166, "")</f>
        <v>-8620.689655172413</v>
      </c>
      <c r="M166" s="44">
        <v>336</v>
      </c>
      <c r="N166" s="74">
        <f t="shared" si="89"/>
        <v>-3.4482758620689655E-2</v>
      </c>
      <c r="O166" s="203">
        <f>IF(ISNUMBER(M166), $B172 * N166, "")</f>
        <v>-5172.4137931034484</v>
      </c>
      <c r="Q166" s="350"/>
      <c r="R166" s="350"/>
      <c r="S166" s="350"/>
    </row>
    <row r="167" spans="1:19" ht="17.25" thickBot="1">
      <c r="A167" s="124" t="s">
        <v>252</v>
      </c>
      <c r="B167" s="128">
        <v>319</v>
      </c>
      <c r="C167" s="76">
        <v>-0.10393258430000001</v>
      </c>
      <c r="D167" s="128">
        <v>323</v>
      </c>
      <c r="E167" s="76">
        <f>IF(ISNUMBER(D167), (D167 - $B167) / $B167, "")</f>
        <v>1.2539184952978056E-2</v>
      </c>
      <c r="F167" s="205">
        <f>IF(ISNUMBER(D167), $B172 * E167, "")</f>
        <v>1880.8777429467084</v>
      </c>
      <c r="G167" s="45">
        <v>326</v>
      </c>
      <c r="H167" s="76">
        <f>IF(ISNUMBER(G167), (G167 - $B167) / $B167, "")</f>
        <v>2.1943573667711599E-2</v>
      </c>
      <c r="I167" s="206">
        <f>IF(ISNUMBER(G167), $B172 * H167, "")</f>
        <v>3291.5360501567397</v>
      </c>
      <c r="J167" s="128">
        <v>313</v>
      </c>
      <c r="K167" s="76">
        <f>IF(ISNUMBER(J167), (J167 - $B167) / $B167, "")</f>
        <v>-1.8808777429467086E-2</v>
      </c>
      <c r="L167" s="205">
        <f>IF(ISNUMBER(J167), $B172 * K167, "")</f>
        <v>-2821.3166144200627</v>
      </c>
      <c r="M167" s="45">
        <v>322</v>
      </c>
      <c r="N167" s="76">
        <f>IF(ISNUMBER(M167), (M167 - $B167) / $B167, "")</f>
        <v>9.4043887147335428E-3</v>
      </c>
      <c r="O167" s="205">
        <f>IF(ISNUMBER(M167), $B172 * N167, "")</f>
        <v>1410.6583072100314</v>
      </c>
      <c r="Q167" s="340"/>
      <c r="R167" s="340"/>
      <c r="S167" s="340"/>
    </row>
    <row r="168" spans="1:19" ht="17.25" thickBot="1">
      <c r="A168" s="124" t="s">
        <v>234</v>
      </c>
      <c r="B168" s="125">
        <v>834</v>
      </c>
      <c r="C168" s="73">
        <v>-0.16096579480000001</v>
      </c>
      <c r="D168" s="125">
        <v>897</v>
      </c>
      <c r="E168" s="73">
        <f t="shared" ref="E168:E171" si="90">IF(ISNUMBER(D168), (D168 - $B168) / $B168, "")</f>
        <v>7.5539568345323743E-2</v>
      </c>
      <c r="F168" s="136">
        <f>IF(ISNUMBER(D168), $B172 * E168, "")</f>
        <v>11330.935251798561</v>
      </c>
      <c r="G168" s="39">
        <v>902</v>
      </c>
      <c r="H168" s="73">
        <f t="shared" ref="H168:H171" si="91">IF(ISNUMBER(G168), (G168 - $B168) / $B168, "")</f>
        <v>8.1534772182254203E-2</v>
      </c>
      <c r="I168" s="202">
        <f>IF(ISNUMBER(G168), $B172 * H168, "")</f>
        <v>12230.21582733813</v>
      </c>
      <c r="J168" s="125">
        <v>866</v>
      </c>
      <c r="K168" s="73">
        <f t="shared" ref="K168:K171" si="92">IF(ISNUMBER(J168), (J168 - $B168) / $B168, "")</f>
        <v>3.8369304556354913E-2</v>
      </c>
      <c r="L168" s="136">
        <f>IF(ISNUMBER(J168), $B172 * K168, "")</f>
        <v>5755.3956834532373</v>
      </c>
      <c r="M168" s="39">
        <v>903</v>
      </c>
      <c r="N168" s="73">
        <f t="shared" ref="N168:N171" si="93">IF(ISNUMBER(M168), (M168 - $B168) / $B168, "")</f>
        <v>8.2733812949640287E-2</v>
      </c>
      <c r="O168" s="136">
        <f>IF(ISNUMBER(M168), $B172 * N168, "")</f>
        <v>12410.071942446042</v>
      </c>
      <c r="Q168" s="340"/>
      <c r="R168" s="340"/>
      <c r="S168" s="340"/>
    </row>
    <row r="169" spans="1:19" ht="17.25" thickBot="1">
      <c r="A169" s="124" t="s">
        <v>210</v>
      </c>
      <c r="B169" s="125">
        <v>163</v>
      </c>
      <c r="C169" s="73">
        <v>-0.19306930689999999</v>
      </c>
      <c r="D169" s="125">
        <v>156</v>
      </c>
      <c r="E169" s="73">
        <f t="shared" si="90"/>
        <v>-4.2944785276073622E-2</v>
      </c>
      <c r="F169" s="136">
        <f>IF(ISNUMBER(D169), $B172 * E169, "")</f>
        <v>-6441.7177914110434</v>
      </c>
      <c r="G169" s="39">
        <v>155</v>
      </c>
      <c r="H169" s="73">
        <f t="shared" si="91"/>
        <v>-4.9079754601226995E-2</v>
      </c>
      <c r="I169" s="202">
        <f>IF(ISNUMBER(G169), $B172 * H169, "")</f>
        <v>-7361.9631901840494</v>
      </c>
      <c r="J169" s="125">
        <v>152</v>
      </c>
      <c r="K169" s="73">
        <f t="shared" si="92"/>
        <v>-6.7484662576687116E-2</v>
      </c>
      <c r="L169" s="136">
        <f>IF(ISNUMBER(J169), $B172 * K169, "")</f>
        <v>-10122.699386503067</v>
      </c>
      <c r="M169" s="39">
        <v>155</v>
      </c>
      <c r="N169" s="73">
        <f t="shared" si="93"/>
        <v>-4.9079754601226995E-2</v>
      </c>
      <c r="O169" s="136">
        <f>IF(ISNUMBER(M169), $B172 * N169, "")</f>
        <v>-7361.9631901840494</v>
      </c>
      <c r="Q169" s="340"/>
      <c r="R169" s="340"/>
      <c r="S169" s="340"/>
    </row>
    <row r="170" spans="1:19">
      <c r="A170" s="124" t="s">
        <v>240</v>
      </c>
      <c r="B170" s="125">
        <v>143</v>
      </c>
      <c r="C170" s="73">
        <v>-0.20111731839999999</v>
      </c>
      <c r="D170" s="125">
        <v>144</v>
      </c>
      <c r="E170" s="73">
        <f t="shared" si="90"/>
        <v>6.993006993006993E-3</v>
      </c>
      <c r="F170" s="136">
        <f>IF(ISNUMBER(D170), $B172 * E170, "")</f>
        <v>1048.951048951049</v>
      </c>
      <c r="G170" s="39">
        <v>141</v>
      </c>
      <c r="H170" s="73">
        <f t="shared" si="91"/>
        <v>-1.3986013986013986E-2</v>
      </c>
      <c r="I170" s="202">
        <f>IF(ISNUMBER(G170), $B172 * H170, "")</f>
        <v>-2097.9020979020979</v>
      </c>
      <c r="J170" s="125">
        <v>139</v>
      </c>
      <c r="K170" s="73">
        <f t="shared" si="92"/>
        <v>-2.7972027972027972E-2</v>
      </c>
      <c r="L170" s="136">
        <f>IF(ISNUMBER(J170), $B172 * K170, "")</f>
        <v>-4195.8041958041958</v>
      </c>
      <c r="M170" s="39">
        <v>144</v>
      </c>
      <c r="N170" s="73">
        <f t="shared" si="93"/>
        <v>6.993006993006993E-3</v>
      </c>
      <c r="O170" s="136">
        <f>IF(ISNUMBER(M170), $B172 * N170, "")</f>
        <v>1048.951048951049</v>
      </c>
      <c r="Q170" s="329"/>
      <c r="R170" s="330"/>
      <c r="S170" s="331"/>
    </row>
    <row r="171" spans="1:19" ht="17.25" thickBot="1">
      <c r="A171" s="129" t="s">
        <v>258</v>
      </c>
      <c r="B171" s="130">
        <v>533</v>
      </c>
      <c r="C171" s="75">
        <v>-0.26177285319999999</v>
      </c>
      <c r="D171" s="130">
        <v>586</v>
      </c>
      <c r="E171" s="75">
        <f t="shared" si="90"/>
        <v>9.9437148217636023E-2</v>
      </c>
      <c r="F171" s="137">
        <f>IF(ISNUMBER(D171), $B172 * E171, "")</f>
        <v>14915.572232645403</v>
      </c>
      <c r="G171" s="37">
        <v>581</v>
      </c>
      <c r="H171" s="75">
        <f t="shared" si="91"/>
        <v>9.0056285178236398E-2</v>
      </c>
      <c r="I171" s="207">
        <f>IF(ISNUMBER(G171), $B172 * H171, "")</f>
        <v>13508.442776735459</v>
      </c>
      <c r="J171" s="130">
        <v>571</v>
      </c>
      <c r="K171" s="75">
        <f t="shared" si="92"/>
        <v>7.1294559099437146E-2</v>
      </c>
      <c r="L171" s="137">
        <f>IF(ISNUMBER(J171), $B172 * K171, "")</f>
        <v>10694.183864915572</v>
      </c>
      <c r="M171" s="37">
        <v>584</v>
      </c>
      <c r="N171" s="75">
        <f t="shared" si="93"/>
        <v>9.5684803001876179E-2</v>
      </c>
      <c r="O171" s="137">
        <f>IF(ISNUMBER(M171), $B172 * N171, "")</f>
        <v>14352.720450281427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19">
        <f>IF(COUNT(E152:E171), SUM(E152:E171) / COUNT(E152:E171), 0)</f>
        <v>2.8669761915421206E-2</v>
      </c>
      <c r="F172" s="208">
        <f>SUM(F152:F171)</f>
        <v>86009.285746263617</v>
      </c>
      <c r="G172" s="131" t="s">
        <v>302</v>
      </c>
      <c r="H172" s="319">
        <f>IF(COUNT(H152:H171), SUM(H152:H171) / COUNT(H152:H171), 0)</f>
        <v>1.8549859871491482E-2</v>
      </c>
      <c r="I172" s="208">
        <f>SUM(I152:I171)</f>
        <v>55649.579614474445</v>
      </c>
      <c r="J172" s="131" t="s">
        <v>302</v>
      </c>
      <c r="K172" s="319">
        <f>IF(COUNT(K152:K171), SUM(K152:K171) / COUNT(K152:K171), 0)</f>
        <v>-1.4914526020172039E-2</v>
      </c>
      <c r="L172" s="208">
        <f>SUM(L152:L171)</f>
        <v>-44743.578060516113</v>
      </c>
      <c r="M172" s="131" t="s">
        <v>302</v>
      </c>
      <c r="N172" s="319">
        <f>IF(COUNT(N152:N171), SUM(N152:N171) / COUNT(N152:N171), 0)</f>
        <v>1.502548114246118E-2</v>
      </c>
      <c r="O172" s="208">
        <f>SUM(O152:O171)</f>
        <v>45076.443427383543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1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2021-05-25(화) 오전 00:00</v>
      </c>
      <c r="C177" s="401"/>
      <c r="D177" s="351" t="str">
        <f>TEXT($G$1, "[$-ko-KR]yyyy-mm-dd(ddd) ") &amp; "오후 14:00"</f>
        <v>2021-05-25(화) 오후 14:00</v>
      </c>
      <c r="E177" s="352"/>
      <c r="F177" s="353"/>
      <c r="G177" s="351" t="str">
        <f>TEXT($G$1, "[$-ko-KR]yyyy-mm-dd(ddd) ") &amp; "오후 19:00"</f>
        <v>2021-05-25(화) 오후 19:00</v>
      </c>
      <c r="H177" s="352"/>
      <c r="I177" s="353"/>
      <c r="J177" s="351" t="str">
        <f>TEXT($G$1, "[$-ko-KR]yyyy-mm-dd(ddd) ") &amp; "오후 21:00"</f>
        <v>2021-05-25(화) 오후 21:00</v>
      </c>
      <c r="K177" s="352"/>
      <c r="L177" s="353"/>
      <c r="M177" s="351" t="str">
        <f>TEXT($G$1+1, "[$-ko-KR]yyyy-mm-dd(ddd) ") &amp; "오전 00:00"</f>
        <v>2021-05-26(수)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20" t="s">
        <v>300</v>
      </c>
      <c r="G178" s="313" t="s">
        <v>58</v>
      </c>
      <c r="H178" s="314" t="s">
        <v>299</v>
      </c>
      <c r="I178" s="315" t="s">
        <v>300</v>
      </c>
      <c r="J178" s="121" t="s">
        <v>58</v>
      </c>
      <c r="K178" s="121" t="s">
        <v>299</v>
      </c>
      <c r="L178" s="317" t="s">
        <v>300</v>
      </c>
      <c r="M178" s="120" t="s">
        <v>58</v>
      </c>
      <c r="N178" s="121" t="s">
        <v>299</v>
      </c>
      <c r="O178" s="318" t="s">
        <v>300</v>
      </c>
      <c r="Q178" s="340"/>
      <c r="R178" s="340"/>
      <c r="S178" s="340"/>
    </row>
    <row r="179" spans="1:19" ht="17.25" thickBot="1">
      <c r="A179" s="122" t="s">
        <v>230</v>
      </c>
      <c r="B179" s="123">
        <v>111</v>
      </c>
      <c r="C179" s="72">
        <v>-8.2644628100000006E-2</v>
      </c>
      <c r="D179" s="123">
        <v>116</v>
      </c>
      <c r="E179" s="72">
        <f>IF(ISNUMBER(D179), (D179 - $B179) / $B179, "")</f>
        <v>4.5045045045045043E-2</v>
      </c>
      <c r="F179" s="140">
        <f>IF(ISNUMBER(D179), $B199 * E179, "")</f>
        <v>6756.7567567567567</v>
      </c>
      <c r="G179" s="38">
        <v>116</v>
      </c>
      <c r="H179" s="72">
        <f>IF(ISNUMBER(G179), (G179 - $B179) / $B179, "")</f>
        <v>4.5045045045045043E-2</v>
      </c>
      <c r="I179" s="201">
        <f>IF(ISNUMBER(G179), $B199 * H179, "")</f>
        <v>6756.7567567567567</v>
      </c>
      <c r="J179" s="123">
        <v>111</v>
      </c>
      <c r="K179" s="72">
        <f>IF(ISNUMBER(J179), (J179 - $B179) / $B179, "")</f>
        <v>0</v>
      </c>
      <c r="L179" s="140">
        <f>IF(ISNUMBER(J179), $B199 * K179, "")</f>
        <v>0</v>
      </c>
      <c r="M179" s="38">
        <v>115</v>
      </c>
      <c r="N179" s="72">
        <f>IF(ISNUMBER(M179), (M179 - $B179) / $B179, "")</f>
        <v>3.6036036036036036E-2</v>
      </c>
      <c r="O179" s="140">
        <f>IF(ISNUMBER(M179), $B199 * N179, "")</f>
        <v>5405.405405405405</v>
      </c>
      <c r="Q179" s="350"/>
      <c r="R179" s="350"/>
      <c r="S179" s="350"/>
    </row>
    <row r="180" spans="1:19" ht="17.25" thickBot="1">
      <c r="A180" s="124" t="s">
        <v>254</v>
      </c>
      <c r="B180" s="125">
        <v>56.7</v>
      </c>
      <c r="C180" s="73">
        <v>-8.4006462000000004E-2</v>
      </c>
      <c r="D180" s="125">
        <v>57.5</v>
      </c>
      <c r="E180" s="73">
        <f t="shared" ref="E180:E183" si="94">IF(ISNUMBER(D180), (D180 - $B180) / $B180, "")</f>
        <v>1.4109347442680725E-2</v>
      </c>
      <c r="F180" s="136">
        <f>IF(ISNUMBER(D180), $B199 * E180, "")</f>
        <v>2116.4021164021087</v>
      </c>
      <c r="G180" s="39">
        <v>57.1</v>
      </c>
      <c r="H180" s="73">
        <f t="shared" ref="H180:H183" si="95">IF(ISNUMBER(G180), (G180 - $B180) / $B180, "")</f>
        <v>7.0546737213403625E-3</v>
      </c>
      <c r="I180" s="202">
        <f>IF(ISNUMBER(G180), $B199 * H180, "")</f>
        <v>1058.2010582010544</v>
      </c>
      <c r="J180" s="125">
        <v>55.5</v>
      </c>
      <c r="K180" s="73">
        <f t="shared" ref="K180:K183" si="96">IF(ISNUMBER(J180), (J180 - $B180) / $B180, "")</f>
        <v>-2.1164021164021211E-2</v>
      </c>
      <c r="L180" s="136">
        <f>IF(ISNUMBER(J180), $B199 * K180, "")</f>
        <v>-3174.6031746031817</v>
      </c>
      <c r="M180" s="39">
        <v>57.4</v>
      </c>
      <c r="N180" s="73">
        <f t="shared" ref="N180:N183" si="97">IF(ISNUMBER(M180), (M180 - $B180) / $B180, "")</f>
        <v>1.2345679012345604E-2</v>
      </c>
      <c r="O180" s="136">
        <f>IF(ISNUMBER(M180), $B199 * N180, "")</f>
        <v>1851.8518518518406</v>
      </c>
      <c r="Q180" s="350"/>
      <c r="R180" s="350"/>
      <c r="S180" s="350"/>
    </row>
    <row r="181" spans="1:19" ht="17.25" thickBot="1">
      <c r="A181" s="124" t="s">
        <v>218</v>
      </c>
      <c r="B181" s="125">
        <v>18.5</v>
      </c>
      <c r="C181" s="73">
        <v>-8.4158415799999997E-2</v>
      </c>
      <c r="D181" s="125">
        <v>18.899999999999999</v>
      </c>
      <c r="E181" s="73">
        <f t="shared" si="94"/>
        <v>2.1621621621621546E-2</v>
      </c>
      <c r="F181" s="136">
        <f>IF(ISNUMBER(D181), $B199 * E181, "")</f>
        <v>3243.243243243232</v>
      </c>
      <c r="G181" s="39">
        <v>18.600000000000001</v>
      </c>
      <c r="H181" s="73">
        <f t="shared" si="95"/>
        <v>5.405405405405482E-3</v>
      </c>
      <c r="I181" s="202">
        <f>IF(ISNUMBER(G181), $B199 * H181, "")</f>
        <v>810.81081081082232</v>
      </c>
      <c r="J181" s="125">
        <v>18.100000000000001</v>
      </c>
      <c r="K181" s="73">
        <f t="shared" si="96"/>
        <v>-2.1621621621621546E-2</v>
      </c>
      <c r="L181" s="136">
        <f>IF(ISNUMBER(J181), $B199 * K181, "")</f>
        <v>-3243.243243243232</v>
      </c>
      <c r="M181" s="39">
        <v>18.899999999999999</v>
      </c>
      <c r="N181" s="73">
        <f t="shared" si="97"/>
        <v>2.1621621621621546E-2</v>
      </c>
      <c r="O181" s="136">
        <f>IF(ISNUMBER(M181), $B199 * N181, "")</f>
        <v>3243.243243243232</v>
      </c>
      <c r="Q181" s="340"/>
      <c r="R181" s="340"/>
      <c r="S181" s="340"/>
    </row>
    <row r="182" spans="1:19" ht="17.25" thickBot="1">
      <c r="A182" s="124" t="s">
        <v>222</v>
      </c>
      <c r="B182" s="125">
        <v>11.9</v>
      </c>
      <c r="C182" s="73">
        <v>-8.4615384599999996E-2</v>
      </c>
      <c r="D182" s="125">
        <v>12.5</v>
      </c>
      <c r="E182" s="73">
        <f t="shared" si="94"/>
        <v>5.0420168067226857E-2</v>
      </c>
      <c r="F182" s="136">
        <f>IF(ISNUMBER(D182), $B199 * E182, "")</f>
        <v>7563.0252100840289</v>
      </c>
      <c r="G182" s="39">
        <v>12.2</v>
      </c>
      <c r="H182" s="73">
        <f t="shared" si="95"/>
        <v>2.5210084033613356E-2</v>
      </c>
      <c r="I182" s="202">
        <f>IF(ISNUMBER(G182), $B199 * H182, "")</f>
        <v>3781.5126050420035</v>
      </c>
      <c r="J182" s="125">
        <v>11.9</v>
      </c>
      <c r="K182" s="73">
        <f t="shared" si="96"/>
        <v>0</v>
      </c>
      <c r="L182" s="136">
        <f>IF(ISNUMBER(J182), $B199 * K182, "")</f>
        <v>0</v>
      </c>
      <c r="M182" s="39">
        <v>12.3</v>
      </c>
      <c r="N182" s="73">
        <f t="shared" si="97"/>
        <v>3.3613445378151287E-2</v>
      </c>
      <c r="O182" s="136">
        <f>IF(ISNUMBER(M182), $B199 * N182, "")</f>
        <v>5042.0168067226932</v>
      </c>
      <c r="Q182" s="340"/>
      <c r="R182" s="340"/>
      <c r="S182" s="340"/>
    </row>
    <row r="183" spans="1:19" ht="17.25" thickBot="1">
      <c r="A183" s="126" t="s">
        <v>186</v>
      </c>
      <c r="B183" s="127">
        <v>14</v>
      </c>
      <c r="C183" s="74">
        <v>-8.4967320299999996E-2</v>
      </c>
      <c r="D183" s="127">
        <v>15</v>
      </c>
      <c r="E183" s="74">
        <f t="shared" si="94"/>
        <v>7.1428571428571425E-2</v>
      </c>
      <c r="F183" s="203">
        <f>IF(ISNUMBER(D183), $B199 * E183, "")</f>
        <v>10714.285714285714</v>
      </c>
      <c r="G183" s="44">
        <v>14.8</v>
      </c>
      <c r="H183" s="74">
        <f t="shared" si="95"/>
        <v>5.7142857142857197E-2</v>
      </c>
      <c r="I183" s="204">
        <f>IF(ISNUMBER(G183), $B199 * H183, "")</f>
        <v>8571.4285714285797</v>
      </c>
      <c r="J183" s="127">
        <v>13.8</v>
      </c>
      <c r="K183" s="74">
        <f t="shared" si="96"/>
        <v>-1.4285714285714235E-2</v>
      </c>
      <c r="L183" s="203">
        <f>IF(ISNUMBER(J183), $B199 * K183, "")</f>
        <v>-2142.8571428571354</v>
      </c>
      <c r="M183" s="44">
        <v>14.5</v>
      </c>
      <c r="N183" s="74">
        <f t="shared" si="97"/>
        <v>3.5714285714285712E-2</v>
      </c>
      <c r="O183" s="203">
        <f>IF(ISNUMBER(M183), $B199 * N183, "")</f>
        <v>5357.1428571428569</v>
      </c>
      <c r="Q183" s="340"/>
      <c r="R183" s="340"/>
      <c r="S183" s="340"/>
    </row>
    <row r="184" spans="1:19" ht="17.25" thickBot="1">
      <c r="A184" s="124" t="s">
        <v>268</v>
      </c>
      <c r="B184" s="128">
        <v>56.1</v>
      </c>
      <c r="C184" s="76">
        <v>-8.7804878000000003E-2</v>
      </c>
      <c r="D184" s="128">
        <v>58.7</v>
      </c>
      <c r="E184" s="76">
        <f>IF(ISNUMBER(D184), (D184 - $B184) / $B184, "")</f>
        <v>4.6345811051693428E-2</v>
      </c>
      <c r="F184" s="205">
        <f>IF(ISNUMBER(D184), $B199 * E184, "")</f>
        <v>6951.8716577540144</v>
      </c>
      <c r="G184" s="45">
        <v>57.8</v>
      </c>
      <c r="H184" s="76">
        <f>IF(ISNUMBER(G184), (G184 - $B184) / $B184, "")</f>
        <v>3.0303030303030228E-2</v>
      </c>
      <c r="I184" s="206">
        <f>IF(ISNUMBER(G184), $B199 * H184, "")</f>
        <v>4545.4545454545341</v>
      </c>
      <c r="J184" s="128">
        <v>56.7</v>
      </c>
      <c r="K184" s="76">
        <f>IF(ISNUMBER(J184), (J184 - $B184) / $B184, "")</f>
        <v>1.0695187165775426E-2</v>
      </c>
      <c r="L184" s="205">
        <f>IF(ISNUMBER(J184), $B199 * K184, "")</f>
        <v>1604.278074866314</v>
      </c>
      <c r="M184" s="45">
        <v>58.8</v>
      </c>
      <c r="N184" s="76">
        <f>IF(ISNUMBER(M184), (M184 - $B184) / $B184, "")</f>
        <v>4.8128342245989227E-2</v>
      </c>
      <c r="O184" s="205">
        <f>IF(ISNUMBER(M184), $B199 * N184, "")</f>
        <v>7219.2513368983837</v>
      </c>
      <c r="Q184" s="340"/>
      <c r="R184" s="340"/>
      <c r="S184" s="340"/>
    </row>
    <row r="185" spans="1:19" ht="17.25" thickBot="1">
      <c r="A185" s="124" t="s">
        <v>172</v>
      </c>
      <c r="B185" s="125">
        <v>15</v>
      </c>
      <c r="C185" s="73">
        <v>-9.0909090900000003E-2</v>
      </c>
      <c r="D185" s="125">
        <v>15.5</v>
      </c>
      <c r="E185" s="73">
        <f t="shared" ref="E185:E188" si="98">IF(ISNUMBER(D185), (D185 - $B185) / $B185, "")</f>
        <v>3.3333333333333333E-2</v>
      </c>
      <c r="F185" s="136">
        <f>IF(ISNUMBER(D185), $B199 * E185, "")</f>
        <v>5000</v>
      </c>
      <c r="G185" s="39">
        <v>15.4</v>
      </c>
      <c r="H185" s="73">
        <f t="shared" ref="H185:H188" si="99">IF(ISNUMBER(G185), (G185 - $B185) / $B185, "")</f>
        <v>2.6666666666666689E-2</v>
      </c>
      <c r="I185" s="202">
        <f>IF(ISNUMBER(G185), $B199 * H185, "")</f>
        <v>4000.0000000000032</v>
      </c>
      <c r="J185" s="125">
        <v>14.8</v>
      </c>
      <c r="K185" s="73">
        <f t="shared" ref="K185:K188" si="100">IF(ISNUMBER(J185), (J185 - $B185) / $B185, "")</f>
        <v>-1.3333333333333286E-2</v>
      </c>
      <c r="L185" s="136">
        <f>IF(ISNUMBER(J185), $B199 * K185, "")</f>
        <v>-1999.999999999993</v>
      </c>
      <c r="M185" s="39">
        <v>15.5</v>
      </c>
      <c r="N185" s="73">
        <f t="shared" ref="N185:N188" si="101">IF(ISNUMBER(M185), (M185 - $B185) / $B185, "")</f>
        <v>3.3333333333333333E-2</v>
      </c>
      <c r="O185" s="136">
        <f>IF(ISNUMBER(M185), $B199 * N185, "")</f>
        <v>5000</v>
      </c>
      <c r="Q185" s="340"/>
      <c r="R185" s="340"/>
      <c r="S185" s="340"/>
    </row>
    <row r="186" spans="1:19" ht="17.25" thickBot="1">
      <c r="A186" s="124" t="s">
        <v>214</v>
      </c>
      <c r="B186" s="125">
        <v>14.5</v>
      </c>
      <c r="C186" s="73">
        <v>-9.375E-2</v>
      </c>
      <c r="D186" s="125">
        <v>15.1</v>
      </c>
      <c r="E186" s="73">
        <f t="shared" si="98"/>
        <v>4.1379310344827565E-2</v>
      </c>
      <c r="F186" s="136">
        <f>IF(ISNUMBER(D186), $B199 * E186, "")</f>
        <v>6206.896551724135</v>
      </c>
      <c r="G186" s="39">
        <v>15.2</v>
      </c>
      <c r="H186" s="73">
        <f t="shared" si="99"/>
        <v>4.8275862068965468E-2</v>
      </c>
      <c r="I186" s="202">
        <f>IF(ISNUMBER(G186), $B199 * H186, "")</f>
        <v>7241.3793103448206</v>
      </c>
      <c r="J186" s="125">
        <v>14.6</v>
      </c>
      <c r="K186" s="73">
        <f t="shared" si="100"/>
        <v>6.8965517241379067E-3</v>
      </c>
      <c r="L186" s="136">
        <f>IF(ISNUMBER(J186), $B199 * K186, "")</f>
        <v>1034.4827586206859</v>
      </c>
      <c r="M186" s="39">
        <v>15.1</v>
      </c>
      <c r="N186" s="73">
        <f t="shared" si="101"/>
        <v>4.1379310344827565E-2</v>
      </c>
      <c r="O186" s="136">
        <f>IF(ISNUMBER(M186), $B199 * N186, "")</f>
        <v>6206.896551724135</v>
      </c>
      <c r="Q186" s="340"/>
      <c r="R186" s="340"/>
      <c r="S186" s="340"/>
    </row>
    <row r="187" spans="1:19" ht="17.25" thickBot="1">
      <c r="A187" s="124" t="s">
        <v>122</v>
      </c>
      <c r="B187" s="125">
        <v>76</v>
      </c>
      <c r="C187" s="73">
        <v>-9.5238095199999998E-2</v>
      </c>
      <c r="D187" s="125">
        <v>79.5</v>
      </c>
      <c r="E187" s="73">
        <f t="shared" si="98"/>
        <v>4.6052631578947366E-2</v>
      </c>
      <c r="F187" s="136">
        <f>IF(ISNUMBER(D187), $B199 * E187, "")</f>
        <v>6907.894736842105</v>
      </c>
      <c r="G187" s="39">
        <v>78.900000000000006</v>
      </c>
      <c r="H187" s="73">
        <f t="shared" si="99"/>
        <v>3.8157894736842182E-2</v>
      </c>
      <c r="I187" s="202">
        <f>IF(ISNUMBER(G187), $B199 * H187, "")</f>
        <v>5723.6842105263277</v>
      </c>
      <c r="J187" s="125">
        <v>76.3</v>
      </c>
      <c r="K187" s="73">
        <f t="shared" si="100"/>
        <v>3.9473684210525944E-3</v>
      </c>
      <c r="L187" s="136">
        <f>IF(ISNUMBER(J187), $B199 * K187, "")</f>
        <v>592.10526315788911</v>
      </c>
      <c r="M187" s="39">
        <v>79.3</v>
      </c>
      <c r="N187" s="73">
        <f t="shared" si="101"/>
        <v>4.3421052631578909E-2</v>
      </c>
      <c r="O187" s="136">
        <f>IF(ISNUMBER(M187), $B199 * N187, "")</f>
        <v>6513.1578947368362</v>
      </c>
      <c r="Q187" s="33"/>
      <c r="R187" s="33"/>
    </row>
    <row r="188" spans="1:19" ht="17.25" thickBot="1">
      <c r="A188" s="129" t="s">
        <v>190</v>
      </c>
      <c r="B188" s="130">
        <v>51540</v>
      </c>
      <c r="C188" s="75">
        <v>-9.5789473700000002E-2</v>
      </c>
      <c r="D188" s="130">
        <v>52350</v>
      </c>
      <c r="E188" s="75">
        <f t="shared" si="98"/>
        <v>1.5715948777648429E-2</v>
      </c>
      <c r="F188" s="137">
        <f>IF(ISNUMBER(D188), $B199 * E188, "")</f>
        <v>2357.3923166472641</v>
      </c>
      <c r="G188" s="37">
        <v>52530</v>
      </c>
      <c r="H188" s="75">
        <f t="shared" si="99"/>
        <v>1.9208381839348081E-2</v>
      </c>
      <c r="I188" s="207">
        <f>IF(ISNUMBER(G188), $B199 * H188, "")</f>
        <v>2881.2572759022123</v>
      </c>
      <c r="J188" s="130">
        <v>51450</v>
      </c>
      <c r="K188" s="75">
        <f t="shared" si="100"/>
        <v>-1.7462165308498253E-3</v>
      </c>
      <c r="L188" s="137">
        <f>IF(ISNUMBER(J188), $B199 * K188, "")</f>
        <v>-261.93247962747381</v>
      </c>
      <c r="M188" s="37">
        <v>52900</v>
      </c>
      <c r="N188" s="75">
        <f t="shared" si="101"/>
        <v>2.6387272021730693E-2</v>
      </c>
      <c r="O188" s="137">
        <f>IF(ISNUMBER(M188), $B199 * N188, "")</f>
        <v>3958.0908032596039</v>
      </c>
      <c r="Q188" s="341"/>
      <c r="R188" s="342"/>
      <c r="S188" s="343"/>
    </row>
    <row r="189" spans="1:19">
      <c r="A189" s="122" t="s">
        <v>260</v>
      </c>
      <c r="B189" s="123">
        <v>90.8</v>
      </c>
      <c r="C189" s="72">
        <v>-0.100990099</v>
      </c>
      <c r="D189" s="123">
        <v>93.2</v>
      </c>
      <c r="E189" s="72">
        <f>IF(ISNUMBER(D189), (D189 - $B189) / $B189, "")</f>
        <v>2.6431718061674072E-2</v>
      </c>
      <c r="F189" s="140">
        <f>IF(ISNUMBER(D189), $B199 * E189, "")</f>
        <v>3964.757709251111</v>
      </c>
      <c r="G189" s="38">
        <v>93.8</v>
      </c>
      <c r="H189" s="72">
        <f>IF(ISNUMBER(G189), (G189 - $B189) / $B189, "")</f>
        <v>3.3039647577092511E-2</v>
      </c>
      <c r="I189" s="201">
        <f>IF(ISNUMBER(G189), $B199 * H189, "")</f>
        <v>4955.9471365638765</v>
      </c>
      <c r="J189" s="123">
        <v>90</v>
      </c>
      <c r="K189" s="72">
        <f>IF(ISNUMBER(J189), (J189 - $B189) / $B189, "")</f>
        <v>-8.8105726872246392E-3</v>
      </c>
      <c r="L189" s="140">
        <f>IF(ISNUMBER(J189), $B199 * K189, "")</f>
        <v>-1321.5859030836959</v>
      </c>
      <c r="M189" s="38">
        <v>92</v>
      </c>
      <c r="N189" s="72">
        <f>IF(ISNUMBER(M189), (M189 - $B189) / $B189, "")</f>
        <v>1.3215859030837036E-2</v>
      </c>
      <c r="O189" s="140">
        <f>IF(ISNUMBER(M189), $B199 * N189, "")</f>
        <v>1982.3788546255555</v>
      </c>
      <c r="Q189" s="344"/>
      <c r="R189" s="345"/>
      <c r="S189" s="346"/>
    </row>
    <row r="190" spans="1:19" ht="17.25" thickBot="1">
      <c r="A190" s="124" t="s">
        <v>67</v>
      </c>
      <c r="B190" s="125">
        <v>6100</v>
      </c>
      <c r="C190" s="73">
        <v>-0.1016200295</v>
      </c>
      <c r="D190" s="125">
        <v>6325</v>
      </c>
      <c r="E190" s="73">
        <f t="shared" ref="E190:E193" si="102">IF(ISNUMBER(D190), (D190 - $B190) / $B190, "")</f>
        <v>3.6885245901639344E-2</v>
      </c>
      <c r="F190" s="136">
        <f>IF(ISNUMBER(D190), $B199 * E190, "")</f>
        <v>5532.7868852459014</v>
      </c>
      <c r="G190" s="39">
        <v>6145</v>
      </c>
      <c r="H190" s="73">
        <f t="shared" ref="H190:H193" si="103">IF(ISNUMBER(G190), (G190 - $B190) / $B190, "")</f>
        <v>7.3770491803278691E-3</v>
      </c>
      <c r="I190" s="202">
        <f>IF(ISNUMBER(G190), $B199 * H190, "")</f>
        <v>1106.5573770491803</v>
      </c>
      <c r="J190" s="125">
        <v>6105</v>
      </c>
      <c r="K190" s="73">
        <f t="shared" ref="K190:K193" si="104">IF(ISNUMBER(J190), (J190 - $B190) / $B190, "")</f>
        <v>8.1967213114754098E-4</v>
      </c>
      <c r="L190" s="136">
        <f>IF(ISNUMBER(J190), $B199 * K190, "")</f>
        <v>122.95081967213115</v>
      </c>
      <c r="M190" s="39">
        <v>6370</v>
      </c>
      <c r="N190" s="73">
        <f t="shared" ref="N190:N193" si="105">IF(ISNUMBER(M190), (M190 - $B190) / $B190, "")</f>
        <v>4.4262295081967211E-2</v>
      </c>
      <c r="O190" s="136">
        <f>IF(ISNUMBER(M190), $B199 * N190, "")</f>
        <v>6639.3442622950815</v>
      </c>
      <c r="Q190" s="347"/>
      <c r="R190" s="348"/>
      <c r="S190" s="349"/>
    </row>
    <row r="191" spans="1:19" ht="17.25" thickBot="1">
      <c r="A191" s="124" t="s">
        <v>226</v>
      </c>
      <c r="B191" s="125">
        <v>348</v>
      </c>
      <c r="C191" s="73">
        <v>-0.10309278349999999</v>
      </c>
      <c r="D191" s="125">
        <v>346</v>
      </c>
      <c r="E191" s="73">
        <f t="shared" si="102"/>
        <v>-5.7471264367816091E-3</v>
      </c>
      <c r="F191" s="136">
        <f>IF(ISNUMBER(D191), $B199 * E191, "")</f>
        <v>-862.06896551724139</v>
      </c>
      <c r="G191" s="39">
        <v>337</v>
      </c>
      <c r="H191" s="73">
        <f t="shared" si="103"/>
        <v>-3.1609195402298854E-2</v>
      </c>
      <c r="I191" s="202">
        <f>IF(ISNUMBER(G191), $B199 * H191, "")</f>
        <v>-4741.3793103448279</v>
      </c>
      <c r="J191" s="125">
        <v>328</v>
      </c>
      <c r="K191" s="73">
        <f t="shared" si="104"/>
        <v>-5.7471264367816091E-2</v>
      </c>
      <c r="L191" s="136">
        <f>IF(ISNUMBER(J191), $B199 * K191, "")</f>
        <v>-8620.689655172413</v>
      </c>
      <c r="M191" s="39">
        <v>336</v>
      </c>
      <c r="N191" s="73">
        <f t="shared" si="105"/>
        <v>-3.4482758620689655E-2</v>
      </c>
      <c r="O191" s="136">
        <f>IF(ISNUMBER(M191), $B199 * N191, "")</f>
        <v>-5172.4137931034484</v>
      </c>
      <c r="Q191" s="340"/>
      <c r="R191" s="340"/>
      <c r="S191" s="340"/>
    </row>
    <row r="192" spans="1:19" ht="17.25" thickBot="1">
      <c r="A192" s="124" t="s">
        <v>252</v>
      </c>
      <c r="B192" s="125">
        <v>319</v>
      </c>
      <c r="C192" s="73">
        <v>-0.10393258430000001</v>
      </c>
      <c r="D192" s="125">
        <v>323</v>
      </c>
      <c r="E192" s="73">
        <f t="shared" si="102"/>
        <v>1.2539184952978056E-2</v>
      </c>
      <c r="F192" s="136">
        <f>IF(ISNUMBER(D192), $B199 * E192, "")</f>
        <v>1880.8777429467084</v>
      </c>
      <c r="G192" s="39">
        <v>326</v>
      </c>
      <c r="H192" s="73">
        <f t="shared" si="103"/>
        <v>2.1943573667711599E-2</v>
      </c>
      <c r="I192" s="202">
        <f>IF(ISNUMBER(G192), $B199 * H192, "")</f>
        <v>3291.5360501567397</v>
      </c>
      <c r="J192" s="125">
        <v>313</v>
      </c>
      <c r="K192" s="73">
        <f t="shared" si="104"/>
        <v>-1.8808777429467086E-2</v>
      </c>
      <c r="L192" s="136">
        <f>IF(ISNUMBER(J192), $B199 * K192, "")</f>
        <v>-2821.3166144200627</v>
      </c>
      <c r="M192" s="39">
        <v>322</v>
      </c>
      <c r="N192" s="73">
        <f t="shared" si="105"/>
        <v>9.4043887147335428E-3</v>
      </c>
      <c r="O192" s="136">
        <f>IF(ISNUMBER(M192), $B199 * N192, "")</f>
        <v>1410.6583072100314</v>
      </c>
      <c r="Q192" s="350"/>
      <c r="R192" s="350"/>
      <c r="S192" s="350"/>
    </row>
    <row r="193" spans="1:19" ht="17.25" thickBot="1">
      <c r="A193" s="126" t="s">
        <v>124</v>
      </c>
      <c r="B193" s="127">
        <v>4260</v>
      </c>
      <c r="C193" s="74">
        <v>-0.1216494845</v>
      </c>
      <c r="D193" s="127">
        <v>4500</v>
      </c>
      <c r="E193" s="74">
        <f t="shared" si="102"/>
        <v>5.6338028169014086E-2</v>
      </c>
      <c r="F193" s="203">
        <f>IF(ISNUMBER(D193), $B199 * E193, "")</f>
        <v>8450.7042253521122</v>
      </c>
      <c r="G193" s="44">
        <v>4460</v>
      </c>
      <c r="H193" s="74">
        <f t="shared" si="103"/>
        <v>4.6948356807511735E-2</v>
      </c>
      <c r="I193" s="204">
        <f>IF(ISNUMBER(G193), $B199 * H193, "")</f>
        <v>7042.2535211267605</v>
      </c>
      <c r="J193" s="127">
        <v>4270</v>
      </c>
      <c r="K193" s="74">
        <f t="shared" si="104"/>
        <v>2.3474178403755869E-3</v>
      </c>
      <c r="L193" s="203">
        <f>IF(ISNUMBER(J193), $B199 * K193, "")</f>
        <v>352.11267605633805</v>
      </c>
      <c r="M193" s="44">
        <v>4520</v>
      </c>
      <c r="N193" s="74">
        <f t="shared" si="105"/>
        <v>6.1032863849765258E-2</v>
      </c>
      <c r="O193" s="203">
        <f>IF(ISNUMBER(M193), $B199 * N193, "")</f>
        <v>9154.929577464789</v>
      </c>
      <c r="Q193" s="350"/>
      <c r="R193" s="350"/>
      <c r="S193" s="350"/>
    </row>
    <row r="194" spans="1:19" ht="17.25" thickBot="1">
      <c r="A194" s="124" t="s">
        <v>280</v>
      </c>
      <c r="B194" s="128">
        <v>1170</v>
      </c>
      <c r="C194" s="76">
        <v>-0.15827338129999999</v>
      </c>
      <c r="D194" s="128">
        <v>1200</v>
      </c>
      <c r="E194" s="76">
        <f>IF(ISNUMBER(D194), (D194 - $B194) / $B194, "")</f>
        <v>2.564102564102564E-2</v>
      </c>
      <c r="F194" s="205">
        <f>IF(ISNUMBER(D194), $B199 * E194, "")</f>
        <v>3846.1538461538462</v>
      </c>
      <c r="G194" s="45">
        <v>1185</v>
      </c>
      <c r="H194" s="76">
        <f>IF(ISNUMBER(G194), (G194 - $B194) / $B194, "")</f>
        <v>1.282051282051282E-2</v>
      </c>
      <c r="I194" s="206">
        <f>IF(ISNUMBER(G194), $B199 * H194, "")</f>
        <v>1923.0769230769231</v>
      </c>
      <c r="J194" s="128">
        <v>1155</v>
      </c>
      <c r="K194" s="76">
        <f>IF(ISNUMBER(J194), (J194 - $B194) / $B194, "")</f>
        <v>-1.282051282051282E-2</v>
      </c>
      <c r="L194" s="205">
        <f>IF(ISNUMBER(J194), $B199 * K194, "")</f>
        <v>-1923.0769230769231</v>
      </c>
      <c r="M194" s="45">
        <v>1195</v>
      </c>
      <c r="N194" s="76">
        <f>IF(ISNUMBER(M194), (M194 - $B194) / $B194, "")</f>
        <v>2.1367521367521368E-2</v>
      </c>
      <c r="O194" s="205">
        <f>IF(ISNUMBER(M194), $B199 * N194, "")</f>
        <v>3205.1282051282051</v>
      </c>
      <c r="Q194" s="340"/>
      <c r="R194" s="340"/>
      <c r="S194" s="340"/>
    </row>
    <row r="195" spans="1:19" ht="17.25" thickBot="1">
      <c r="A195" s="124" t="s">
        <v>234</v>
      </c>
      <c r="B195" s="125">
        <v>834</v>
      </c>
      <c r="C195" s="73">
        <v>-0.16096579480000001</v>
      </c>
      <c r="D195" s="125">
        <v>897</v>
      </c>
      <c r="E195" s="73">
        <f t="shared" ref="E195:E198" si="106">IF(ISNUMBER(D195), (D195 - $B195) / $B195, "")</f>
        <v>7.5539568345323743E-2</v>
      </c>
      <c r="F195" s="136">
        <f>IF(ISNUMBER(D195), $B199 * E195, "")</f>
        <v>11330.935251798561</v>
      </c>
      <c r="G195" s="39">
        <v>902</v>
      </c>
      <c r="H195" s="73">
        <f t="shared" ref="H195:H198" si="107">IF(ISNUMBER(G195), (G195 - $B195) / $B195, "")</f>
        <v>8.1534772182254203E-2</v>
      </c>
      <c r="I195" s="202">
        <f>IF(ISNUMBER(G195), $B199 * H195, "")</f>
        <v>12230.21582733813</v>
      </c>
      <c r="J195" s="125">
        <v>866</v>
      </c>
      <c r="K195" s="73">
        <f t="shared" ref="K195:K198" si="108">IF(ISNUMBER(J195), (J195 - $B195) / $B195, "")</f>
        <v>3.8369304556354913E-2</v>
      </c>
      <c r="L195" s="136">
        <f>IF(ISNUMBER(J195), $B199 * K195, "")</f>
        <v>5755.3956834532373</v>
      </c>
      <c r="M195" s="39">
        <v>903</v>
      </c>
      <c r="N195" s="73">
        <f t="shared" ref="N195:N198" si="109">IF(ISNUMBER(M195), (M195 - $B195) / $B195, "")</f>
        <v>8.2733812949640287E-2</v>
      </c>
      <c r="O195" s="136">
        <f>IF(ISNUMBER(M195), $B199 * N195, "")</f>
        <v>12410.071942446042</v>
      </c>
      <c r="Q195" s="340"/>
      <c r="R195" s="340"/>
      <c r="S195" s="340"/>
    </row>
    <row r="196" spans="1:19" ht="17.25" thickBot="1">
      <c r="A196" s="124" t="s">
        <v>210</v>
      </c>
      <c r="B196" s="125">
        <v>163</v>
      </c>
      <c r="C196" s="73">
        <v>-0.19306930689999999</v>
      </c>
      <c r="D196" s="125">
        <v>156</v>
      </c>
      <c r="E196" s="73">
        <f t="shared" si="106"/>
        <v>-4.2944785276073622E-2</v>
      </c>
      <c r="F196" s="136">
        <f>IF(ISNUMBER(D196), $B199 * E196, "")</f>
        <v>-6441.7177914110434</v>
      </c>
      <c r="G196" s="39">
        <v>155</v>
      </c>
      <c r="H196" s="73">
        <f t="shared" si="107"/>
        <v>-4.9079754601226995E-2</v>
      </c>
      <c r="I196" s="202">
        <f>IF(ISNUMBER(G196), $B199 * H196, "")</f>
        <v>-7361.9631901840494</v>
      </c>
      <c r="J196" s="125">
        <v>152</v>
      </c>
      <c r="K196" s="73">
        <f t="shared" si="108"/>
        <v>-6.7484662576687116E-2</v>
      </c>
      <c r="L196" s="136">
        <f>IF(ISNUMBER(J196), $B199 * K196, "")</f>
        <v>-10122.699386503067</v>
      </c>
      <c r="M196" s="39">
        <v>155</v>
      </c>
      <c r="N196" s="73">
        <f t="shared" si="109"/>
        <v>-4.9079754601226995E-2</v>
      </c>
      <c r="O196" s="136">
        <f>IF(ISNUMBER(M196), $B199 * N196, "")</f>
        <v>-7361.9631901840494</v>
      </c>
      <c r="Q196" s="340"/>
      <c r="R196" s="340"/>
      <c r="S196" s="340"/>
    </row>
    <row r="197" spans="1:19">
      <c r="A197" s="124" t="s">
        <v>240</v>
      </c>
      <c r="B197" s="125">
        <v>143</v>
      </c>
      <c r="C197" s="73">
        <v>-0.20111731839999999</v>
      </c>
      <c r="D197" s="125">
        <v>144</v>
      </c>
      <c r="E197" s="73">
        <f t="shared" si="106"/>
        <v>6.993006993006993E-3</v>
      </c>
      <c r="F197" s="136">
        <f>IF(ISNUMBER(D197), $B199 * E197, "")</f>
        <v>1048.951048951049</v>
      </c>
      <c r="G197" s="39">
        <v>141</v>
      </c>
      <c r="H197" s="73">
        <f t="shared" si="107"/>
        <v>-1.3986013986013986E-2</v>
      </c>
      <c r="I197" s="202">
        <f>IF(ISNUMBER(G197), $B199 * H197, "")</f>
        <v>-2097.9020979020979</v>
      </c>
      <c r="J197" s="125">
        <v>139</v>
      </c>
      <c r="K197" s="73">
        <f t="shared" si="108"/>
        <v>-2.7972027972027972E-2</v>
      </c>
      <c r="L197" s="136">
        <f>IF(ISNUMBER(J197), $B199 * K197, "")</f>
        <v>-4195.8041958041958</v>
      </c>
      <c r="M197" s="39">
        <v>144</v>
      </c>
      <c r="N197" s="73">
        <f t="shared" si="109"/>
        <v>6.993006993006993E-3</v>
      </c>
      <c r="O197" s="136">
        <f>IF(ISNUMBER(M197), $B199 * N197, "")</f>
        <v>1048.951048951049</v>
      </c>
      <c r="Q197" s="329"/>
      <c r="R197" s="330"/>
      <c r="S197" s="331"/>
    </row>
    <row r="198" spans="1:19" ht="17.25" thickBot="1">
      <c r="A198" s="129" t="s">
        <v>258</v>
      </c>
      <c r="B198" s="130">
        <v>533</v>
      </c>
      <c r="C198" s="75">
        <v>-0.26177285319999999</v>
      </c>
      <c r="D198" s="130">
        <v>586</v>
      </c>
      <c r="E198" s="75">
        <f t="shared" si="106"/>
        <v>9.9437148217636023E-2</v>
      </c>
      <c r="F198" s="137">
        <f>IF(ISNUMBER(D198), $B199 * E198, "")</f>
        <v>14915.572232645403</v>
      </c>
      <c r="G198" s="37">
        <v>581</v>
      </c>
      <c r="H198" s="75">
        <f t="shared" si="107"/>
        <v>9.0056285178236398E-2</v>
      </c>
      <c r="I198" s="207">
        <f>IF(ISNUMBER(G198), $B199 * H198, "")</f>
        <v>13508.442776735459</v>
      </c>
      <c r="J198" s="130">
        <v>571</v>
      </c>
      <c r="K198" s="75">
        <f t="shared" si="108"/>
        <v>7.1294559099437146E-2</v>
      </c>
      <c r="L198" s="137">
        <f>IF(ISNUMBER(J198), $B199 * K198, "")</f>
        <v>10694.183864915572</v>
      </c>
      <c r="M198" s="37">
        <v>584</v>
      </c>
      <c r="N198" s="75">
        <f t="shared" si="109"/>
        <v>9.5684803001876179E-2</v>
      </c>
      <c r="O198" s="137">
        <f>IF(ISNUMBER(M198), $B199 * N198, "")</f>
        <v>14352.720450281427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19">
        <f>IF(COUNT(E179:E198), SUM(E179:E198) / COUNT(E179:E198), 0)</f>
        <v>3.3828240163051922E-2</v>
      </c>
      <c r="F199" s="208">
        <f>SUM(F179:F198)</f>
        <v>101484.72048915578</v>
      </c>
      <c r="G199" s="131" t="s">
        <v>302</v>
      </c>
      <c r="H199" s="319">
        <f>IF(COUNT(H179:H198), SUM(H179:H198) / COUNT(H179:H198), 0)</f>
        <v>2.5075756719361068E-2</v>
      </c>
      <c r="I199" s="208">
        <f>SUM(I179:I198)</f>
        <v>75227.270158083222</v>
      </c>
      <c r="J199" s="131" t="s">
        <v>302</v>
      </c>
      <c r="K199" s="319">
        <f>IF(COUNT(K179:K198), SUM(K179:K198) / COUNT(K179:K198), 0)</f>
        <v>-6.5574331925497328E-3</v>
      </c>
      <c r="L199" s="208">
        <f>SUM(L179:L198)</f>
        <v>-19672.299577649206</v>
      </c>
      <c r="M199" s="131" t="s">
        <v>302</v>
      </c>
      <c r="N199" s="319">
        <f>IF(COUNT(N179:N198), SUM(N179:N198) / COUNT(N179:N198), 0)</f>
        <v>2.9155620805366555E-2</v>
      </c>
      <c r="O199" s="208">
        <f>SUM(O179:O198)</f>
        <v>87466.86241609967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90F1-2196-490E-9D0A-B033F5320101}">
  <sheetPr codeName="Sheet3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238,598 KRW (7.95%)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24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231,432 KRW (7.71%)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281,622 KRW (9.39%)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196,235 KRW (6.54%)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94,295 KRW (8.98%)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24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2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48045000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2.1212829700000001E-2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2021-05-26(수) 오전 00:00</v>
      </c>
      <c r="C15" s="396"/>
      <c r="D15" s="351" t="str">
        <f>TEXT($G$1, "[$-ko-KR]yyyy-mm-dd(ddd) ") &amp; "오후 14:00"</f>
        <v>2021-05-26(수) 오후 14:00</v>
      </c>
      <c r="E15" s="352"/>
      <c r="F15" s="353"/>
      <c r="G15" s="351" t="str">
        <f>TEXT($G$1, "[$-ko-KR]yyyy-mm-dd(ddd) ") &amp; "오후 19:00"</f>
        <v>2021-05-26(수) 오후 19:00</v>
      </c>
      <c r="H15" s="352"/>
      <c r="I15" s="353"/>
      <c r="J15" s="351" t="str">
        <f>TEXT($G$1, "[$-ko-KR]yyyy-mm-dd(ddd) ") &amp; "오후 21:00"</f>
        <v>2021-05-26(수) 오후 21:00</v>
      </c>
      <c r="K15" s="352"/>
      <c r="L15" s="353"/>
      <c r="M15" s="351" t="str">
        <f>TEXT($G$1+1, "[$-ko-KR]yyyy-mm-dd(ddd) ") &amp; "오전 00:00"</f>
        <v>2021-05-27(목)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8" t="s">
        <v>41</v>
      </c>
      <c r="G16" s="321" t="s">
        <v>37</v>
      </c>
      <c r="H16" s="322" t="s">
        <v>40</v>
      </c>
      <c r="I16" s="323" t="s">
        <v>41</v>
      </c>
      <c r="J16" s="121" t="s">
        <v>37</v>
      </c>
      <c r="K16" s="121" t="s">
        <v>40</v>
      </c>
      <c r="L16" s="325" t="s">
        <v>41</v>
      </c>
      <c r="M16" s="120" t="s">
        <v>37</v>
      </c>
      <c r="N16" s="121" t="s">
        <v>40</v>
      </c>
      <c r="O16" s="326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93.1</v>
      </c>
      <c r="C17" s="72">
        <f>IF(NOT(ISBLANK(_xlfn.IFNA(VLOOKUP($A17, $A$40:$O$199, 3, FALSE), ))), _xlfn.IFNA(VLOOKUP($A17, $A$40:$O$199, 3, FALSE), ), "")</f>
        <v>-7.8217821800000004E-2</v>
      </c>
      <c r="D17" s="123">
        <f>IF(NOT(ISBLANK(_xlfn.IFNA(VLOOKUP($A17, $A$40:$O$199, 4, FALSE), ))), _xlfn.IFNA(VLOOKUP($A17, $A$40:$O$199, 4, FALSE), ), "")</f>
        <v>98.5</v>
      </c>
      <c r="E17" s="72">
        <f>IF(NOT(ISBLANK(_xlfn.IFNA(VLOOKUP($A17, $A$40:$O$199, 5, FALSE), ))), _xlfn.IFNA(VLOOKUP($A17, $A$40:$O$199, 5, FALSE), ), "")</f>
        <v>5.80021482277122E-2</v>
      </c>
      <c r="F17" s="140">
        <f>IF(NOT(ISBLANK(_xlfn.IFNA(VLOOKUP($A17, $A$40:$O$199, 6, FALSE), ))), _xlfn.IFNA(VLOOKUP($A17, $A$40:$O$199, 6, FALSE), ), "")</f>
        <v>8700.3222341568307</v>
      </c>
      <c r="G17" s="38">
        <f>IF(NOT(ISBLANK(_xlfn.IFNA(VLOOKUP($A17, $A$40:$O$199, 7, FALSE), ))), _xlfn.IFNA(VLOOKUP($A17, $A$40:$O$199, 7, FALSE), ), "")</f>
        <v>101</v>
      </c>
      <c r="H17" s="72">
        <f>IF(NOT(ISBLANK(_xlfn.IFNA(VLOOKUP($A17, $A$40:$O$199, 8, FALSE), ))), _xlfn.IFNA(VLOOKUP($A17, $A$40:$O$199, 8, FALSE), ), "")</f>
        <v>8.4854994629430788E-2</v>
      </c>
      <c r="I17" s="201">
        <f>IF(NOT(ISBLANK(_xlfn.IFNA(VLOOKUP($A17, $A$40:$O$199, 9, FALSE), ))), _xlfn.IFNA(VLOOKUP($A17, $A$40:$O$199, 9, FALSE), ), "")</f>
        <v>12728.249194414619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9.5596133190118213E-2</v>
      </c>
      <c r="L17" s="140">
        <f>IF(NOT(ISBLANK(_xlfn.IFNA(VLOOKUP($A17, $A$40:$O$199, 12, FALSE), ))), _xlfn.IFNA(VLOOKUP($A17, $A$40:$O$199, 12, FALSE), ), "")</f>
        <v>14339.419978517732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150</v>
      </c>
      <c r="C18" s="73">
        <f t="shared" ref="C18:C36" si="1">IF(NOT(ISBLANK(_xlfn.IFNA(VLOOKUP($A18, $A$40:$O$199, 3, FALSE), ))), _xlfn.IFNA(VLOOKUP($A18, $A$40:$O$199, 3, FALSE), ), "")</f>
        <v>2.0408163300000001E-2</v>
      </c>
      <c r="D18" s="125">
        <f t="shared" ref="D18:D36" si="2">IF(NOT(ISBLANK(_xlfn.IFNA(VLOOKUP($A18, $A$40:$O$199, 4, FALSE), ))), _xlfn.IFNA(VLOOKUP($A18, $A$40:$O$199, 4, FALSE), ), "")</f>
        <v>158</v>
      </c>
      <c r="E18" s="73">
        <f t="shared" ref="E18:E36" si="3">IF(NOT(ISBLANK(_xlfn.IFNA(VLOOKUP($A18, $A$40:$O$199, 5, FALSE), ))), _xlfn.IFNA(VLOOKUP($A18, $A$40:$O$199, 5, FALSE), ), "")</f>
        <v>5.3333333333333337E-2</v>
      </c>
      <c r="F18" s="136">
        <f t="shared" ref="F18:F36" si="4">IF(NOT(ISBLANK(_xlfn.IFNA(VLOOKUP($A18, $A$40:$O$199, 6, FALSE), ))), _xlfn.IFNA(VLOOKUP($A18, $A$40:$O$199, 6, FALSE), ), "")</f>
        <v>8000.0000000000009</v>
      </c>
      <c r="G18" s="39">
        <f t="shared" ref="G18:G36" si="5">IF(NOT(ISBLANK(_xlfn.IFNA(VLOOKUP($A18, $A$40:$O$199, 7, FALSE), ))), _xlfn.IFNA(VLOOKUP($A18, $A$40:$O$199, 7, FALSE), ), "")</f>
        <v>160</v>
      </c>
      <c r="H18" s="73">
        <f t="shared" ref="H18:H36" si="6">IF(NOT(ISBLANK(_xlfn.IFNA(VLOOKUP($A18, $A$40:$O$199, 8, FALSE), ))), _xlfn.IFNA(VLOOKUP($A18, $A$40:$O$199, 8, FALSE), ), "")</f>
        <v>6.6666666666666666E-2</v>
      </c>
      <c r="I18" s="202">
        <f t="shared" ref="I18:I36" si="7">IF(NOT(ISBLANK(_xlfn.IFNA(VLOOKUP($A18, $A$40:$O$199, 9, FALSE), ))), _xlfn.IFNA(VLOOKUP($A18, $A$40:$O$199, 9, FALSE), ), "")</f>
        <v>10000</v>
      </c>
      <c r="J18" s="125">
        <f t="shared" ref="J18:J36" si="8">IF(NOT(ISBLANK(_xlfn.IFNA(VLOOKUP($A18, $A$40:$O$199, 10, FALSE), ))), _xlfn.IFNA(VLOOKUP($A18, $A$40:$O$199, 10, FALSE), ), "")</f>
        <v>160</v>
      </c>
      <c r="K18" s="73">
        <f t="shared" ref="K18:K36" si="9">IF(NOT(ISBLANK(_xlfn.IFNA(VLOOKUP($A18, $A$40:$O$199, 11, FALSE), ))), _xlfn.IFNA(VLOOKUP($A18, $A$40:$O$199, 11, FALSE), ), "")</f>
        <v>6.6666666666666666E-2</v>
      </c>
      <c r="L18" s="136">
        <f t="shared" ref="L18:L36" si="10">IF(NOT(ISBLANK(_xlfn.IFNA(VLOOKUP($A18, $A$40:$O$199, 12, FALSE), ))), _xlfn.IFNA(VLOOKUP($A18, $A$40:$O$199, 12, FALSE), ), "")</f>
        <v>10000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338</v>
      </c>
      <c r="C19" s="73">
        <f t="shared" si="1"/>
        <v>-0.15288220550000001</v>
      </c>
      <c r="D19" s="125">
        <f t="shared" si="2"/>
        <v>346</v>
      </c>
      <c r="E19" s="73">
        <f t="shared" si="3"/>
        <v>2.3668639053254437E-2</v>
      </c>
      <c r="F19" s="136">
        <f t="shared" si="4"/>
        <v>3550.2958579881656</v>
      </c>
      <c r="G19" s="39">
        <f t="shared" si="5"/>
        <v>350</v>
      </c>
      <c r="H19" s="73">
        <f t="shared" si="6"/>
        <v>3.5502958579881658E-2</v>
      </c>
      <c r="I19" s="202">
        <f t="shared" si="7"/>
        <v>5325.4437869822486</v>
      </c>
      <c r="J19" s="125">
        <f t="shared" si="8"/>
        <v>348</v>
      </c>
      <c r="K19" s="73">
        <f t="shared" si="9"/>
        <v>2.9585798816568046E-2</v>
      </c>
      <c r="L19" s="136">
        <f t="shared" si="10"/>
        <v>4437.8698224852069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204</v>
      </c>
      <c r="C20" s="73">
        <f t="shared" si="1"/>
        <v>-4.2253521099999997E-2</v>
      </c>
      <c r="D20" s="125">
        <f t="shared" si="2"/>
        <v>219</v>
      </c>
      <c r="E20" s="73">
        <f t="shared" si="3"/>
        <v>7.3529411764705885E-2</v>
      </c>
      <c r="F20" s="136">
        <f t="shared" si="4"/>
        <v>11029.411764705883</v>
      </c>
      <c r="G20" s="39">
        <f t="shared" si="5"/>
        <v>229</v>
      </c>
      <c r="H20" s="73">
        <f t="shared" si="6"/>
        <v>0.12254901960784313</v>
      </c>
      <c r="I20" s="202">
        <f t="shared" si="7"/>
        <v>18382.352941176468</v>
      </c>
      <c r="J20" s="125">
        <f t="shared" si="8"/>
        <v>226</v>
      </c>
      <c r="K20" s="73">
        <f t="shared" si="9"/>
        <v>0.10784313725490197</v>
      </c>
      <c r="L20" s="136">
        <f t="shared" si="10"/>
        <v>16176.470588235296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-8.7431694000000004E-2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>
        <f t="shared" si="5"/>
        <v>184</v>
      </c>
      <c r="H21" s="74">
        <f t="shared" si="6"/>
        <v>0.10179640718562874</v>
      </c>
      <c r="I21" s="204">
        <f t="shared" si="7"/>
        <v>15269.461077844311</v>
      </c>
      <c r="J21" s="127">
        <f t="shared" si="8"/>
        <v>185</v>
      </c>
      <c r="K21" s="74">
        <f t="shared" si="9"/>
        <v>0.10778443113772455</v>
      </c>
      <c r="L21" s="203">
        <f t="shared" si="10"/>
        <v>16167.664670658683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119</v>
      </c>
      <c r="C22" s="76">
        <f t="shared" si="1"/>
        <v>-5.5555555600000001E-2</v>
      </c>
      <c r="D22" s="128">
        <f t="shared" si="2"/>
        <v>123</v>
      </c>
      <c r="E22" s="76">
        <f t="shared" si="3"/>
        <v>3.3613445378151259E-2</v>
      </c>
      <c r="F22" s="205">
        <f t="shared" si="4"/>
        <v>5042.0168067226887</v>
      </c>
      <c r="G22" s="45">
        <f t="shared" si="5"/>
        <v>129</v>
      </c>
      <c r="H22" s="76">
        <f t="shared" si="6"/>
        <v>8.4033613445378158E-2</v>
      </c>
      <c r="I22" s="206">
        <f t="shared" si="7"/>
        <v>12605.042016806723</v>
      </c>
      <c r="J22" s="128">
        <f t="shared" si="8"/>
        <v>137</v>
      </c>
      <c r="K22" s="76">
        <f t="shared" si="9"/>
        <v>0.15126050420168066</v>
      </c>
      <c r="L22" s="205">
        <f t="shared" si="10"/>
        <v>22689.0756302521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88.7</v>
      </c>
      <c r="C23" s="73">
        <f t="shared" si="1"/>
        <v>-8.9322381899999997E-2</v>
      </c>
      <c r="D23" s="125">
        <f t="shared" si="2"/>
        <v>90.5</v>
      </c>
      <c r="E23" s="73">
        <f t="shared" si="3"/>
        <v>2.0293122886133001E-2</v>
      </c>
      <c r="F23" s="136">
        <f t="shared" si="4"/>
        <v>3043.9684329199499</v>
      </c>
      <c r="G23" s="39">
        <f t="shared" si="5"/>
        <v>94.4</v>
      </c>
      <c r="H23" s="73">
        <f t="shared" si="6"/>
        <v>6.4261555806087972E-2</v>
      </c>
      <c r="I23" s="202">
        <f t="shared" si="7"/>
        <v>9639.2333709131963</v>
      </c>
      <c r="J23" s="125">
        <f t="shared" si="8"/>
        <v>94.9</v>
      </c>
      <c r="K23" s="73">
        <f t="shared" si="9"/>
        <v>6.9898534385569366E-2</v>
      </c>
      <c r="L23" s="136">
        <f t="shared" si="10"/>
        <v>10484.780157835405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27">
        <f>IF(COUNT(E17:E36), SUM(E17:E36) / COUNT(E17:E36), 0)</f>
        <v>4.262403490798071E-2</v>
      </c>
      <c r="F37" s="208">
        <f>SUM(F17:F36)</f>
        <v>44755.236653379754</v>
      </c>
      <c r="G37" s="131" t="s">
        <v>43</v>
      </c>
      <c r="H37" s="327">
        <f>IF(COUNT(H17:H36), SUM(H17:H36) / COUNT(H17:H36), 0)</f>
        <v>7.9952173702988155E-2</v>
      </c>
      <c r="I37" s="208">
        <f>SUM(I17:I36)</f>
        <v>83949.782388137566</v>
      </c>
      <c r="J37" s="131" t="s">
        <v>43</v>
      </c>
      <c r="K37" s="327">
        <f>IF(COUNT(K17:K36), SUM(K17:K36) / COUNT(K17:K36), 0)</f>
        <v>8.9805029379032786E-2</v>
      </c>
      <c r="L37" s="208">
        <f>SUM(L17:L36)</f>
        <v>94295.280847984424</v>
      </c>
      <c r="M37" s="131" t="s">
        <v>43</v>
      </c>
      <c r="N37" s="327">
        <f>IF(COUNT(N17:N36), SUM(N17:N36) / COUNT(N17:N36), 0)</f>
        <v>0</v>
      </c>
      <c r="O37" s="20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2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48045000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2.1212829700000001E-2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2021-05-26(수) 오전 00:00</v>
      </c>
      <c r="C42" s="401"/>
      <c r="D42" s="351" t="str">
        <f>TEXT($G$1, "[$-ko-KR]yyyy-mm-dd(ddd) ") &amp; "오후 14:00"</f>
        <v>2021-05-26(수) 오후 14:00</v>
      </c>
      <c r="E42" s="352"/>
      <c r="F42" s="353"/>
      <c r="G42" s="351" t="str">
        <f>TEXT($G$1, "[$-ko-KR]yyyy-mm-dd(ddd) ") &amp; "오후 19:00"</f>
        <v>2021-05-26(수) 오후 19:00</v>
      </c>
      <c r="H42" s="352"/>
      <c r="I42" s="353"/>
      <c r="J42" s="351" t="str">
        <f>TEXT($G$1, "[$-ko-KR]yyyy-mm-dd(ddd) ") &amp; "오후 21:00"</f>
        <v>2021-05-26(수) 오후 21:00</v>
      </c>
      <c r="K42" s="352"/>
      <c r="L42" s="353"/>
      <c r="M42" s="351" t="str">
        <f>TEXT($G$1+1, "[$-ko-KR]yyyy-mm-dd(ddd) ") &amp; "오전 00:00"</f>
        <v>2021-05-27(목)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28" t="s">
        <v>300</v>
      </c>
      <c r="G43" s="321" t="s">
        <v>58</v>
      </c>
      <c r="H43" s="322" t="s">
        <v>299</v>
      </c>
      <c r="I43" s="323" t="s">
        <v>300</v>
      </c>
      <c r="J43" s="121" t="s">
        <v>58</v>
      </c>
      <c r="K43" s="121" t="s">
        <v>299</v>
      </c>
      <c r="L43" s="325" t="s">
        <v>300</v>
      </c>
      <c r="M43" s="120" t="s">
        <v>58</v>
      </c>
      <c r="N43" s="121" t="s">
        <v>299</v>
      </c>
      <c r="O43" s="326" t="s">
        <v>300</v>
      </c>
      <c r="Q43" s="340"/>
      <c r="R43" s="340"/>
      <c r="S43" s="340"/>
    </row>
    <row r="44" spans="1:19" ht="17.25" customHeight="1" thickBot="1">
      <c r="A44" s="122" t="s">
        <v>72</v>
      </c>
      <c r="B44" s="123">
        <v>30.7</v>
      </c>
      <c r="C44" s="72">
        <v>0.37668161430000002</v>
      </c>
      <c r="D44" s="123">
        <v>27.6</v>
      </c>
      <c r="E44" s="72">
        <f>IF(ISNUMBER(D44), (D44 - $B44) / $B44, "")</f>
        <v>-0.10097719869706834</v>
      </c>
      <c r="F44" s="140">
        <f>IF(ISNUMBER(D44), $B64 * E44, "")</f>
        <v>-15146.579804560251</v>
      </c>
      <c r="G44" s="38">
        <v>26.2</v>
      </c>
      <c r="H44" s="72">
        <f>IF(ISNUMBER(G44), (G44 - $B44) / $B44, "")</f>
        <v>-0.1465798045602606</v>
      </c>
      <c r="I44" s="201">
        <f>IF(ISNUMBER(G44), $B64 * H44, "")</f>
        <v>-21986.97068403909</v>
      </c>
      <c r="J44" s="123">
        <v>26.4</v>
      </c>
      <c r="K44" s="72">
        <f>IF(ISNUMBER(J44), (J44 - $B44) / $B44, "")</f>
        <v>-0.14006514657980459</v>
      </c>
      <c r="L44" s="140">
        <f>IF(ISNUMBER(J44), $B64 * K44, "")</f>
        <v>-21009.771986970689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 t="s">
        <v>100</v>
      </c>
      <c r="B45" s="125">
        <v>4.8499999999999996</v>
      </c>
      <c r="C45" s="73">
        <v>4.97835498E-2</v>
      </c>
      <c r="D45" s="125">
        <v>5.0599999999999996</v>
      </c>
      <c r="E45" s="73">
        <f t="shared" ref="E45:E48" si="14">IF(ISNUMBER(D45), (D45 - $B45) / $B45, "")</f>
        <v>4.3298969072164947E-2</v>
      </c>
      <c r="F45" s="136">
        <f>IF(ISNUMBER(D45), $B64 * E45, "")</f>
        <v>6494.8453608247419</v>
      </c>
      <c r="G45" s="39">
        <v>5.27</v>
      </c>
      <c r="H45" s="73">
        <f t="shared" ref="H45:H48" si="15">IF(ISNUMBER(G45), (G45 - $B45) / $B45, "")</f>
        <v>8.6597938144329895E-2</v>
      </c>
      <c r="I45" s="202">
        <f>IF(ISNUMBER(G45), $B64 * H45, "")</f>
        <v>12989.690721649484</v>
      </c>
      <c r="J45" s="125">
        <v>5.28</v>
      </c>
      <c r="K45" s="73">
        <f t="shared" ref="K45:K48" si="16">IF(ISNUMBER(J45), (J45 - $B45) / $B45, "")</f>
        <v>8.8659793814433119E-2</v>
      </c>
      <c r="L45" s="136">
        <f>IF(ISNUMBER(J45), $B64 * K45, "")</f>
        <v>13298.969072164968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 t="s">
        <v>266</v>
      </c>
      <c r="B46" s="125">
        <v>66.900000000000006</v>
      </c>
      <c r="C46" s="73">
        <v>7.5301205000000001E-3</v>
      </c>
      <c r="D46" s="125">
        <v>66.2</v>
      </c>
      <c r="E46" s="73">
        <f t="shared" si="14"/>
        <v>-1.0463378176382702E-2</v>
      </c>
      <c r="F46" s="136">
        <f>IF(ISNUMBER(D46), $B64 * E46, "")</f>
        <v>-1569.5067264574054</v>
      </c>
      <c r="G46" s="39">
        <v>67.8</v>
      </c>
      <c r="H46" s="73">
        <f t="shared" si="15"/>
        <v>1.3452914798206149E-2</v>
      </c>
      <c r="I46" s="202">
        <f>IF(ISNUMBER(G46), $B64 * H46, "")</f>
        <v>2017.9372197309224</v>
      </c>
      <c r="J46" s="125">
        <v>67.7</v>
      </c>
      <c r="K46" s="73">
        <f t="shared" si="16"/>
        <v>1.1958146487294426E-2</v>
      </c>
      <c r="L46" s="136">
        <f>IF(ISNUMBER(J46), $B64 * K46, "")</f>
        <v>1793.721973094164</v>
      </c>
      <c r="M46" s="39"/>
      <c r="N46" s="73" t="str">
        <f t="shared" si="17"/>
        <v/>
      </c>
      <c r="O46" s="136" t="str">
        <f>IF(ISNUMBER(M46), $B64 * N46, "")</f>
        <v/>
      </c>
      <c r="Q46" s="340"/>
      <c r="R46" s="340"/>
      <c r="S46" s="340"/>
    </row>
    <row r="47" spans="1:19" ht="17.25" customHeight="1" thickBot="1">
      <c r="A47" s="124" t="s">
        <v>156</v>
      </c>
      <c r="B47" s="125">
        <v>92</v>
      </c>
      <c r="C47" s="73">
        <v>-1.39335477E-2</v>
      </c>
      <c r="D47" s="125">
        <v>97</v>
      </c>
      <c r="E47" s="73">
        <f t="shared" si="14"/>
        <v>5.434782608695652E-2</v>
      </c>
      <c r="F47" s="136">
        <f>IF(ISNUMBER(D47), $B64 * E47, "")</f>
        <v>8152.173913043478</v>
      </c>
      <c r="G47" s="39">
        <v>99.6</v>
      </c>
      <c r="H47" s="73">
        <f t="shared" si="15"/>
        <v>8.2608695652173852E-2</v>
      </c>
      <c r="I47" s="202">
        <f>IF(ISNUMBER(G47), $B64 * H47, "")</f>
        <v>12391.304347826077</v>
      </c>
      <c r="J47" s="125">
        <v>99.6</v>
      </c>
      <c r="K47" s="73">
        <f t="shared" si="16"/>
        <v>8.2608695652173852E-2</v>
      </c>
      <c r="L47" s="136">
        <f>IF(ISNUMBER(J47), $B64 * K47, "")</f>
        <v>12391.304347826077</v>
      </c>
      <c r="M47" s="39"/>
      <c r="N47" s="73" t="str">
        <f t="shared" si="17"/>
        <v/>
      </c>
      <c r="O47" s="136" t="str">
        <f>IF(ISNUMBER(M47), $B64 * N47, "")</f>
        <v/>
      </c>
      <c r="Q47" s="340"/>
      <c r="R47" s="340"/>
      <c r="S47" s="340"/>
    </row>
    <row r="48" spans="1:19" ht="17.25" customHeight="1" thickBot="1">
      <c r="A48" s="126" t="s">
        <v>152</v>
      </c>
      <c r="B48" s="127">
        <v>21.2</v>
      </c>
      <c r="C48" s="74">
        <v>-2.3041474700000002E-2</v>
      </c>
      <c r="D48" s="127">
        <v>24.4</v>
      </c>
      <c r="E48" s="74">
        <f t="shared" si="14"/>
        <v>0.15094339622641506</v>
      </c>
      <c r="F48" s="203">
        <f>IF(ISNUMBER(D48), $B64 * E48, "")</f>
        <v>22641.509433962259</v>
      </c>
      <c r="G48" s="44">
        <v>24.3</v>
      </c>
      <c r="H48" s="74">
        <f t="shared" si="15"/>
        <v>0.1462264150943397</v>
      </c>
      <c r="I48" s="204">
        <f>IF(ISNUMBER(G48), $B64 * H48, "")</f>
        <v>21933.962264150956</v>
      </c>
      <c r="J48" s="127">
        <v>24.5</v>
      </c>
      <c r="K48" s="74">
        <f t="shared" si="16"/>
        <v>0.15566037735849061</v>
      </c>
      <c r="L48" s="203">
        <f>IF(ISNUMBER(J48), $B64 * K48, "")</f>
        <v>23349.056603773592</v>
      </c>
      <c r="M48" s="44"/>
      <c r="N48" s="74" t="str">
        <f t="shared" si="17"/>
        <v/>
      </c>
      <c r="O48" s="203" t="str">
        <f>IF(ISNUMBER(M48), $B64 * N48, "")</f>
        <v/>
      </c>
      <c r="Q48" s="340"/>
      <c r="R48" s="340"/>
      <c r="S48" s="340"/>
    </row>
    <row r="49" spans="1:19" ht="17.25" customHeight="1" thickBot="1">
      <c r="A49" s="124" t="s">
        <v>220</v>
      </c>
      <c r="B49" s="128">
        <v>11.5</v>
      </c>
      <c r="C49" s="76">
        <v>-3.3613445399999997E-2</v>
      </c>
      <c r="D49" s="128">
        <v>12</v>
      </c>
      <c r="E49" s="76">
        <f>IF(ISNUMBER(D49), (D49 - $B49) / $B49, "")</f>
        <v>4.3478260869565216E-2</v>
      </c>
      <c r="F49" s="205">
        <f>IF(ISNUMBER(D49), $B64 * E49, "")</f>
        <v>6521.7391304347821</v>
      </c>
      <c r="G49" s="45">
        <v>12.4</v>
      </c>
      <c r="H49" s="76">
        <f>IF(ISNUMBER(G49), (G49 - $B49) / $B49, "")</f>
        <v>7.8260869565217425E-2</v>
      </c>
      <c r="I49" s="206">
        <f>IF(ISNUMBER(G49), $B64 * H49, "")</f>
        <v>11739.130434782614</v>
      </c>
      <c r="J49" s="128">
        <v>12.4</v>
      </c>
      <c r="K49" s="76">
        <f>IF(ISNUMBER(J49), (J49 - $B49) / $B49, "")</f>
        <v>7.8260869565217425E-2</v>
      </c>
      <c r="L49" s="205">
        <f>IF(ISNUMBER(J49), $B64 * K49, "")</f>
        <v>11739.130434782614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0"/>
      <c r="R49" s="340"/>
      <c r="S49" s="340"/>
    </row>
    <row r="50" spans="1:19" ht="17.25" customHeight="1" thickBot="1">
      <c r="A50" s="124" t="s">
        <v>278</v>
      </c>
      <c r="B50" s="125">
        <v>80.900000000000006</v>
      </c>
      <c r="C50" s="73">
        <v>-3.5756853399999997E-2</v>
      </c>
      <c r="D50" s="125">
        <v>85.4</v>
      </c>
      <c r="E50" s="73">
        <f t="shared" ref="E50:E53" si="18">IF(ISNUMBER(D50), (D50 - $B50) / $B50, "")</f>
        <v>5.5624227441285534E-2</v>
      </c>
      <c r="F50" s="136">
        <f>IF(ISNUMBER(D50), $B64 * E50, "")</f>
        <v>8343.6341161928303</v>
      </c>
      <c r="G50" s="39">
        <v>87.6</v>
      </c>
      <c r="H50" s="73">
        <f t="shared" ref="H50:H53" si="19">IF(ISNUMBER(G50), (G50 - $B50) / $B50, "")</f>
        <v>8.2818294190358327E-2</v>
      </c>
      <c r="I50" s="202">
        <f>IF(ISNUMBER(G50), $B64 * H50, "")</f>
        <v>12422.74412855375</v>
      </c>
      <c r="J50" s="125">
        <v>88</v>
      </c>
      <c r="K50" s="73">
        <f t="shared" ref="K50:K53" si="20">IF(ISNUMBER(J50), (J50 - $B50) / $B50, "")</f>
        <v>8.7762669962917109E-2</v>
      </c>
      <c r="L50" s="136">
        <f>IF(ISNUMBER(J50), $B64 * K50, "")</f>
        <v>13164.400494437567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0"/>
      <c r="R50" s="340"/>
      <c r="S50" s="340"/>
    </row>
    <row r="51" spans="1:19" ht="17.25" customHeight="1" thickBot="1">
      <c r="A51" s="124" t="s">
        <v>126</v>
      </c>
      <c r="B51" s="125">
        <v>30</v>
      </c>
      <c r="C51" s="73">
        <v>-6.25E-2</v>
      </c>
      <c r="D51" s="125">
        <v>33.1</v>
      </c>
      <c r="E51" s="73">
        <f t="shared" si="18"/>
        <v>0.10333333333333337</v>
      </c>
      <c r="F51" s="136">
        <f>IF(ISNUMBER(D51), $B64 * E51, "")</f>
        <v>15500.000000000005</v>
      </c>
      <c r="G51" s="39">
        <v>33.200000000000003</v>
      </c>
      <c r="H51" s="73">
        <f t="shared" si="19"/>
        <v>0.10666666666666676</v>
      </c>
      <c r="I51" s="202">
        <f>IF(ISNUMBER(G51), $B64 * H51, "")</f>
        <v>16000.000000000013</v>
      </c>
      <c r="J51" s="125">
        <v>33.4</v>
      </c>
      <c r="K51" s="73">
        <f t="shared" si="20"/>
        <v>0.11333333333333329</v>
      </c>
      <c r="L51" s="136">
        <f>IF(ISNUMBER(J51), $B64 * K51, "")</f>
        <v>16999.999999999993</v>
      </c>
      <c r="M51" s="39"/>
      <c r="N51" s="73" t="str">
        <f t="shared" si="21"/>
        <v/>
      </c>
      <c r="O51" s="136" t="str">
        <f>IF(ISNUMBER(M51), $B64 * N51, "")</f>
        <v/>
      </c>
      <c r="Q51" s="340"/>
      <c r="R51" s="340"/>
      <c r="S51" s="340"/>
    </row>
    <row r="52" spans="1:19" ht="17.25" customHeight="1" thickBot="1">
      <c r="A52" s="124" t="s">
        <v>198</v>
      </c>
      <c r="B52" s="125">
        <v>18.100000000000001</v>
      </c>
      <c r="C52" s="73">
        <v>-7.1794871800000007E-2</v>
      </c>
      <c r="D52" s="125">
        <v>18.7</v>
      </c>
      <c r="E52" s="73">
        <f t="shared" si="18"/>
        <v>3.3149171270718113E-2</v>
      </c>
      <c r="F52" s="136">
        <f>IF(ISNUMBER(D52), $B64 * E52, "")</f>
        <v>4972.3756906077169</v>
      </c>
      <c r="G52" s="39">
        <v>20</v>
      </c>
      <c r="H52" s="73">
        <f t="shared" si="19"/>
        <v>0.10497237569060765</v>
      </c>
      <c r="I52" s="202">
        <f>IF(ISNUMBER(G52), $B64 * H52, "")</f>
        <v>15745.856353591147</v>
      </c>
      <c r="J52" s="125">
        <v>20.3</v>
      </c>
      <c r="K52" s="73">
        <f t="shared" si="20"/>
        <v>0.1215469613259668</v>
      </c>
      <c r="L52" s="136">
        <f>IF(ISNUMBER(J52), $B64 * K52, "")</f>
        <v>18232.044198895022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196</v>
      </c>
      <c r="B53" s="130">
        <v>12.3</v>
      </c>
      <c r="C53" s="75">
        <v>-7.5187969899999998E-2</v>
      </c>
      <c r="D53" s="130">
        <v>12.8</v>
      </c>
      <c r="E53" s="75">
        <f t="shared" si="18"/>
        <v>4.065040650406504E-2</v>
      </c>
      <c r="F53" s="137">
        <f>IF(ISNUMBER(D53), $B64 * E53, "")</f>
        <v>6097.5609756097556</v>
      </c>
      <c r="G53" s="37">
        <v>13.2</v>
      </c>
      <c r="H53" s="75">
        <f t="shared" si="19"/>
        <v>7.3170731707316958E-2</v>
      </c>
      <c r="I53" s="207">
        <f>IF(ISNUMBER(G53), $B64 * H53, "")</f>
        <v>10975.609756097543</v>
      </c>
      <c r="J53" s="130">
        <v>13.2</v>
      </c>
      <c r="K53" s="75">
        <f t="shared" si="20"/>
        <v>7.3170731707316958E-2</v>
      </c>
      <c r="L53" s="137">
        <f>IF(ISNUMBER(J53), $B64 * K53, "")</f>
        <v>10975.609756097543</v>
      </c>
      <c r="M53" s="37"/>
      <c r="N53" s="75" t="str">
        <f t="shared" si="21"/>
        <v/>
      </c>
      <c r="O53" s="137" t="str">
        <f>IF(ISNUMBER(M53), $B64 * N53, "")</f>
        <v/>
      </c>
      <c r="Q53" s="341"/>
      <c r="R53" s="342"/>
      <c r="S53" s="343"/>
    </row>
    <row r="54" spans="1:19" ht="17.25" customHeight="1">
      <c r="A54" s="122" t="s">
        <v>228</v>
      </c>
      <c r="B54" s="123">
        <v>11</v>
      </c>
      <c r="C54" s="72">
        <v>-7.5630252100000003E-2</v>
      </c>
      <c r="D54" s="123">
        <v>11.7</v>
      </c>
      <c r="E54" s="72">
        <f>IF(ISNUMBER(D54), (D54 - $B54) / $B54, "")</f>
        <v>6.3636363636363574E-2</v>
      </c>
      <c r="F54" s="140">
        <f>IF(ISNUMBER(D54), $B64 * E54, "")</f>
        <v>9545.4545454545369</v>
      </c>
      <c r="G54" s="38">
        <v>12.3</v>
      </c>
      <c r="H54" s="72">
        <f>IF(ISNUMBER(G54), (G54 - $B54) / $B54, "")</f>
        <v>0.11818181818181825</v>
      </c>
      <c r="I54" s="201">
        <f>IF(ISNUMBER(G54), $B64 * H54, "")</f>
        <v>17727.272727272739</v>
      </c>
      <c r="J54" s="123">
        <v>12.3</v>
      </c>
      <c r="K54" s="72">
        <f>IF(ISNUMBER(J54), (J54 - $B54) / $B54, "")</f>
        <v>0.11818181818181825</v>
      </c>
      <c r="L54" s="140">
        <f>IF(ISNUMBER(J54), $B64 * K54, "")</f>
        <v>17727.272727272739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4"/>
      <c r="R54" s="345"/>
      <c r="S54" s="346"/>
    </row>
    <row r="55" spans="1:19" ht="17.25" customHeight="1" thickBot="1">
      <c r="A55" s="124" t="s">
        <v>154</v>
      </c>
      <c r="B55" s="125">
        <v>10.8</v>
      </c>
      <c r="C55" s="73">
        <v>-7.6923076899999998E-2</v>
      </c>
      <c r="D55" s="125">
        <v>11.9</v>
      </c>
      <c r="E55" s="73">
        <f t="shared" ref="E55:E58" si="22">IF(ISNUMBER(D55), (D55 - $B55) / $B55, "")</f>
        <v>0.10185185185185182</v>
      </c>
      <c r="F55" s="136">
        <f>IF(ISNUMBER(D55), $B64 * E55, "")</f>
        <v>15277.777777777772</v>
      </c>
      <c r="G55" s="39">
        <v>12.5</v>
      </c>
      <c r="H55" s="73">
        <f t="shared" ref="H55:H58" si="23">IF(ISNUMBER(G55), (G55 - $B55) / $B55, "")</f>
        <v>0.15740740740740733</v>
      </c>
      <c r="I55" s="202">
        <f>IF(ISNUMBER(G55), $B64 * H55, "")</f>
        <v>23611.111111111099</v>
      </c>
      <c r="J55" s="125">
        <v>12.4</v>
      </c>
      <c r="K55" s="73">
        <f t="shared" ref="K55:K58" si="24">IF(ISNUMBER(J55), (J55 - $B55) / $B55, "")</f>
        <v>0.14814814814814811</v>
      </c>
      <c r="L55" s="136">
        <f>IF(ISNUMBER(J55), $B64 * K55, "")</f>
        <v>22222.222222222215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7"/>
      <c r="R55" s="348"/>
      <c r="S55" s="349"/>
    </row>
    <row r="56" spans="1:19" ht="17.25" customHeight="1" thickBot="1">
      <c r="A56" s="124" t="s">
        <v>134</v>
      </c>
      <c r="B56" s="125">
        <v>93.1</v>
      </c>
      <c r="C56" s="73">
        <v>-7.8217821800000004E-2</v>
      </c>
      <c r="D56" s="125">
        <v>98.5</v>
      </c>
      <c r="E56" s="73">
        <f t="shared" si="22"/>
        <v>5.80021482277122E-2</v>
      </c>
      <c r="F56" s="136">
        <f>IF(ISNUMBER(D56), $B64 * E56, "")</f>
        <v>8700.3222341568307</v>
      </c>
      <c r="G56" s="39">
        <v>101</v>
      </c>
      <c r="H56" s="73">
        <f t="shared" si="23"/>
        <v>8.4854994629430788E-2</v>
      </c>
      <c r="I56" s="202">
        <f>IF(ISNUMBER(G56), $B64 * H56, "")</f>
        <v>12728.249194414619</v>
      </c>
      <c r="J56" s="125">
        <v>102</v>
      </c>
      <c r="K56" s="73">
        <f t="shared" si="24"/>
        <v>9.5596133190118213E-2</v>
      </c>
      <c r="L56" s="136">
        <f>IF(ISNUMBER(J56), $B64 * K56, "")</f>
        <v>14339.419978517732</v>
      </c>
      <c r="M56" s="39"/>
      <c r="N56" s="73" t="str">
        <f t="shared" si="25"/>
        <v/>
      </c>
      <c r="O56" s="136" t="str">
        <f>IF(ISNUMBER(M56), $B64 * N56, "")</f>
        <v/>
      </c>
      <c r="Q56" s="340"/>
      <c r="R56" s="340"/>
      <c r="S56" s="340"/>
    </row>
    <row r="57" spans="1:19" ht="17.25" customHeight="1" thickBot="1">
      <c r="A57" s="124" t="s">
        <v>65</v>
      </c>
      <c r="B57" s="125">
        <v>38</v>
      </c>
      <c r="C57" s="73">
        <v>-7.9903147699999996E-2</v>
      </c>
      <c r="D57" s="125">
        <v>41.3</v>
      </c>
      <c r="E57" s="73">
        <f t="shared" si="22"/>
        <v>8.6842105263157818E-2</v>
      </c>
      <c r="F57" s="136">
        <f>IF(ISNUMBER(D57), $B64 * E57, "")</f>
        <v>13026.315789473672</v>
      </c>
      <c r="G57" s="39">
        <v>41.5</v>
      </c>
      <c r="H57" s="73">
        <f t="shared" si="23"/>
        <v>9.2105263157894732E-2</v>
      </c>
      <c r="I57" s="202">
        <f>IF(ISNUMBER(G57), $B64 * H57, "")</f>
        <v>13815.78947368421</v>
      </c>
      <c r="J57" s="125">
        <v>41.2</v>
      </c>
      <c r="K57" s="73">
        <f t="shared" si="24"/>
        <v>8.4210526315789555E-2</v>
      </c>
      <c r="L57" s="136">
        <f>IF(ISNUMBER(J57), $B64 * K57, "")</f>
        <v>12631.578947368433</v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 t="s">
        <v>236</v>
      </c>
      <c r="B58" s="127">
        <v>54.2</v>
      </c>
      <c r="C58" s="74">
        <v>-8.1355932199999995E-2</v>
      </c>
      <c r="D58" s="127">
        <v>56.3</v>
      </c>
      <c r="E58" s="74">
        <f t="shared" si="22"/>
        <v>3.874538745387443E-2</v>
      </c>
      <c r="F58" s="203">
        <f>IF(ISNUMBER(D58), $B64 * E58, "")</f>
        <v>5811.8081180811641</v>
      </c>
      <c r="G58" s="44">
        <v>57.6</v>
      </c>
      <c r="H58" s="74">
        <f t="shared" si="23"/>
        <v>6.2730627306273032E-2</v>
      </c>
      <c r="I58" s="204">
        <f>IF(ISNUMBER(G58), $B64 * H58, "")</f>
        <v>9409.5940959409545</v>
      </c>
      <c r="J58" s="127">
        <v>57.9</v>
      </c>
      <c r="K58" s="74">
        <f t="shared" si="24"/>
        <v>6.826568265682649E-2</v>
      </c>
      <c r="L58" s="203">
        <f>IF(ISNUMBER(J58), $B64 * K58, "")</f>
        <v>10239.852398523974</v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 t="s">
        <v>186</v>
      </c>
      <c r="B59" s="128">
        <v>14.5</v>
      </c>
      <c r="C59" s="76">
        <v>-8.2278481000000001E-2</v>
      </c>
      <c r="D59" s="128">
        <v>15.7</v>
      </c>
      <c r="E59" s="76">
        <f>IF(ISNUMBER(D59), (D59 - $B59) / $B59, "")</f>
        <v>8.275862068965513E-2</v>
      </c>
      <c r="F59" s="205">
        <f>IF(ISNUMBER(D59), $B64 * E59, "")</f>
        <v>12413.79310344827</v>
      </c>
      <c r="G59" s="45">
        <v>15.6</v>
      </c>
      <c r="H59" s="76">
        <f>IF(ISNUMBER(G59), (G59 - $B59) / $B59, "")</f>
        <v>7.5862068965517213E-2</v>
      </c>
      <c r="I59" s="206">
        <f>IF(ISNUMBER(G59), $B64 * H59, "")</f>
        <v>11379.310344827582</v>
      </c>
      <c r="J59" s="128">
        <v>15.7</v>
      </c>
      <c r="K59" s="76">
        <f>IF(ISNUMBER(J59), (J59 - $B59) / $B59, "")</f>
        <v>8.275862068965513E-2</v>
      </c>
      <c r="L59" s="205">
        <f>IF(ISNUMBER(J59), $B64 * K59, "")</f>
        <v>12413.79310344827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0"/>
      <c r="R59" s="340"/>
      <c r="S59" s="340"/>
    </row>
    <row r="60" spans="1:19" ht="17.25" customHeight="1" thickBot="1">
      <c r="A60" s="124" t="s">
        <v>264</v>
      </c>
      <c r="B60" s="125">
        <v>99.1</v>
      </c>
      <c r="C60" s="73">
        <v>-8.2407407399999993E-2</v>
      </c>
      <c r="D60" s="125">
        <v>103</v>
      </c>
      <c r="E60" s="73">
        <f t="shared" ref="E60:E63" si="26">IF(ISNUMBER(D60), (D60 - $B60) / $B60, "")</f>
        <v>3.9354187689202888E-2</v>
      </c>
      <c r="F60" s="136">
        <f>IF(ISNUMBER(D60), $B64 * E60, "")</f>
        <v>5903.1281533804331</v>
      </c>
      <c r="G60" s="39">
        <v>106</v>
      </c>
      <c r="H60" s="73">
        <f t="shared" ref="H60:H63" si="27">IF(ISNUMBER(G60), (G60 - $B60) / $B60, "")</f>
        <v>6.9626639757820449E-2</v>
      </c>
      <c r="I60" s="202">
        <f>IF(ISNUMBER(G60), $B64 * H60, "")</f>
        <v>10443.995963673067</v>
      </c>
      <c r="J60" s="125">
        <v>106</v>
      </c>
      <c r="K60" s="73">
        <f t="shared" ref="K60:K63" si="28">IF(ISNUMBER(J60), (J60 - $B60) / $B60, "")</f>
        <v>6.9626639757820449E-2</v>
      </c>
      <c r="L60" s="136">
        <f>IF(ISNUMBER(J60), $B64 * K60, "")</f>
        <v>10443.995963673067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0"/>
      <c r="R60" s="340"/>
      <c r="S60" s="340"/>
    </row>
    <row r="61" spans="1:19" ht="17.25" customHeight="1" thickBot="1">
      <c r="A61" s="124" t="s">
        <v>218</v>
      </c>
      <c r="B61" s="125">
        <v>18.899999999999999</v>
      </c>
      <c r="C61" s="73">
        <v>-8.6956521699999997E-2</v>
      </c>
      <c r="D61" s="125">
        <v>20.5</v>
      </c>
      <c r="E61" s="73">
        <f t="shared" si="26"/>
        <v>8.4656084656084735E-2</v>
      </c>
      <c r="F61" s="136">
        <f>IF(ISNUMBER(D61), $B64 * E61, "")</f>
        <v>12698.412698412711</v>
      </c>
      <c r="G61" s="39">
        <v>20.5</v>
      </c>
      <c r="H61" s="73">
        <f t="shared" si="27"/>
        <v>8.4656084656084735E-2</v>
      </c>
      <c r="I61" s="202">
        <f>IF(ISNUMBER(G61), $B64 * H61, "")</f>
        <v>12698.412698412711</v>
      </c>
      <c r="J61" s="125">
        <v>20.2</v>
      </c>
      <c r="K61" s="73">
        <f t="shared" si="28"/>
        <v>6.8783068783068821E-2</v>
      </c>
      <c r="L61" s="136">
        <f>IF(ISNUMBER(J61), $B64 * K61, "")</f>
        <v>10317.460317460323</v>
      </c>
      <c r="M61" s="39"/>
      <c r="N61" s="73" t="str">
        <f t="shared" si="29"/>
        <v/>
      </c>
      <c r="O61" s="136" t="str">
        <f>IF(ISNUMBER(M61), $B64 * N61, "")</f>
        <v/>
      </c>
      <c r="Q61" s="340"/>
      <c r="R61" s="340"/>
      <c r="S61" s="340"/>
    </row>
    <row r="62" spans="1:19" ht="17.25" customHeight="1">
      <c r="A62" s="124" t="s">
        <v>172</v>
      </c>
      <c r="B62" s="125">
        <v>15.5</v>
      </c>
      <c r="C62" s="73">
        <v>-8.82352941E-2</v>
      </c>
      <c r="D62" s="125">
        <v>15.8</v>
      </c>
      <c r="E62" s="73">
        <f t="shared" si="26"/>
        <v>1.9354838709677465E-2</v>
      </c>
      <c r="F62" s="136">
        <f>IF(ISNUMBER(D62), $B64 * E62, "")</f>
        <v>2903.22580645162</v>
      </c>
      <c r="G62" s="39">
        <v>16.399999999999999</v>
      </c>
      <c r="H62" s="73">
        <f t="shared" si="27"/>
        <v>5.8064516129032163E-2</v>
      </c>
      <c r="I62" s="202">
        <f>IF(ISNUMBER(G62), $B64 * H62, "")</f>
        <v>8709.6774193548245</v>
      </c>
      <c r="J62" s="125">
        <v>16.5</v>
      </c>
      <c r="K62" s="73">
        <f t="shared" si="28"/>
        <v>6.4516129032258063E-2</v>
      </c>
      <c r="L62" s="136">
        <f>IF(ISNUMBER(J62), $B64 * K62, "")</f>
        <v>9677.4193548387102</v>
      </c>
      <c r="M62" s="39"/>
      <c r="N62" s="73" t="str">
        <f t="shared" si="29"/>
        <v/>
      </c>
      <c r="O62" s="136" t="str">
        <f>IF(ISNUMBER(M62), $B64 * N62, "")</f>
        <v/>
      </c>
      <c r="Q62" s="329"/>
      <c r="R62" s="330"/>
      <c r="S62" s="331"/>
    </row>
    <row r="63" spans="1:19" ht="17.25" customHeight="1" thickBot="1">
      <c r="A63" s="129" t="s">
        <v>212</v>
      </c>
      <c r="B63" s="130">
        <v>88.7</v>
      </c>
      <c r="C63" s="75">
        <v>-8.9322381899999997E-2</v>
      </c>
      <c r="D63" s="130">
        <v>90.5</v>
      </c>
      <c r="E63" s="75">
        <f t="shared" si="26"/>
        <v>2.0293122886133001E-2</v>
      </c>
      <c r="F63" s="137">
        <f>IF(ISNUMBER(D63), $B64 * E63, "")</f>
        <v>3043.9684329199499</v>
      </c>
      <c r="G63" s="37">
        <v>94.4</v>
      </c>
      <c r="H63" s="75">
        <f t="shared" si="27"/>
        <v>6.4261555806087972E-2</v>
      </c>
      <c r="I63" s="207">
        <f>IF(ISNUMBER(G63), $B64 * H63, "")</f>
        <v>9639.2333709131963</v>
      </c>
      <c r="J63" s="130">
        <v>94.9</v>
      </c>
      <c r="K63" s="75">
        <f t="shared" si="28"/>
        <v>6.9898534385569366E-2</v>
      </c>
      <c r="L63" s="137">
        <f>IF(ISNUMBER(J63), $B64 * K63, "")</f>
        <v>10484.780157835405</v>
      </c>
      <c r="M63" s="37"/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27">
        <f>IF(COUNT(E44:E63), SUM(E44:E63) / COUNT(E44:E63), 0)</f>
        <v>5.0443986249738296E-2</v>
      </c>
      <c r="F64" s="208">
        <f>SUM(F44:F63)</f>
        <v>151331.95874921486</v>
      </c>
      <c r="G64" s="131" t="s">
        <v>302</v>
      </c>
      <c r="H64" s="327">
        <f>IF(COUNT(H44:H63), SUM(H44:H63) / COUNT(H44:H63), 0)</f>
        <v>7.4797303647316127E-2</v>
      </c>
      <c r="I64" s="208">
        <f>SUM(I44:I63)</f>
        <v>224391.91094194847</v>
      </c>
      <c r="J64" s="131" t="s">
        <v>302</v>
      </c>
      <c r="K64" s="327">
        <f>IF(COUNT(K44:K63), SUM(K44:K63) / COUNT(K44:K63), 0)</f>
        <v>7.7144086688420571E-2</v>
      </c>
      <c r="L64" s="208">
        <f>SUM(L44:L63)</f>
        <v>231432.26006526168</v>
      </c>
      <c r="M64" s="131" t="s">
        <v>302</v>
      </c>
      <c r="N64" s="327">
        <f>IF(COUNT(N44:N63), SUM(N44:N63) / COUNT(N44:N63), 0)</f>
        <v>0</v>
      </c>
      <c r="O64" s="20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2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48045000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2.1212829700000001E-2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2021-05-26(수) 오전 00:00</v>
      </c>
      <c r="C69" s="401"/>
      <c r="D69" s="351" t="str">
        <f>TEXT($G$1, "[$-ko-KR]yyyy-mm-dd(ddd) ") &amp; "오후 14:00"</f>
        <v>2021-05-26(수) 오후 14:00</v>
      </c>
      <c r="E69" s="352"/>
      <c r="F69" s="353"/>
      <c r="G69" s="351" t="str">
        <f>TEXT($G$1, "[$-ko-KR]yyyy-mm-dd(ddd) ") &amp; "오후 19:00"</f>
        <v>2021-05-26(수) 오후 19:00</v>
      </c>
      <c r="H69" s="352"/>
      <c r="I69" s="353"/>
      <c r="J69" s="351" t="str">
        <f>TEXT($G$1, "[$-ko-KR]yyyy-mm-dd(ddd) ") &amp; "오후 21:00"</f>
        <v>2021-05-26(수) 오후 21:00</v>
      </c>
      <c r="K69" s="352"/>
      <c r="L69" s="353"/>
      <c r="M69" s="351" t="str">
        <f>TEXT($G$1+1, "[$-ko-KR]yyyy-mm-dd(ddd) ") &amp; "오전 00:00"</f>
        <v>2021-05-27(목)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28" t="s">
        <v>300</v>
      </c>
      <c r="G70" s="321" t="s">
        <v>58</v>
      </c>
      <c r="H70" s="322" t="s">
        <v>299</v>
      </c>
      <c r="I70" s="323" t="s">
        <v>300</v>
      </c>
      <c r="J70" s="121" t="s">
        <v>58</v>
      </c>
      <c r="K70" s="121" t="s">
        <v>299</v>
      </c>
      <c r="L70" s="325" t="s">
        <v>300</v>
      </c>
      <c r="M70" s="120" t="s">
        <v>58</v>
      </c>
      <c r="N70" s="121" t="s">
        <v>299</v>
      </c>
      <c r="O70" s="326" t="s">
        <v>300</v>
      </c>
      <c r="Q70" s="340"/>
      <c r="R70" s="340"/>
      <c r="S70" s="340"/>
    </row>
    <row r="71" spans="1:19" ht="17.25" thickBot="1">
      <c r="A71" s="122" t="s">
        <v>262</v>
      </c>
      <c r="B71" s="123">
        <v>774</v>
      </c>
      <c r="C71" s="72">
        <v>9.1678420299999994E-2</v>
      </c>
      <c r="D71" s="123">
        <v>811</v>
      </c>
      <c r="E71" s="72">
        <f>IF(ISNUMBER(D71), (D71 - $B71) / $B71, "")</f>
        <v>4.7803617571059429E-2</v>
      </c>
      <c r="F71" s="140">
        <f>IF(ISNUMBER(D71), $B91 * E71, "")</f>
        <v>7170.5426356589142</v>
      </c>
      <c r="G71" s="38">
        <v>802</v>
      </c>
      <c r="H71" s="72">
        <f>IF(ISNUMBER(G71), (G71 - $B71) / $B71, "")</f>
        <v>3.6175710594315243E-2</v>
      </c>
      <c r="I71" s="201">
        <f>IF(ISNUMBER(G71), $B91 * H71, "")</f>
        <v>5426.3565891472863</v>
      </c>
      <c r="J71" s="123">
        <v>803</v>
      </c>
      <c r="K71" s="72">
        <f>IF(ISNUMBER(J71), (J71 - $B71) / $B71, "")</f>
        <v>3.7467700258397935E-2</v>
      </c>
      <c r="L71" s="140">
        <f>IF(ISNUMBER(J71), $B91 * K71, "")</f>
        <v>5620.1550387596899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 t="s">
        <v>120</v>
      </c>
      <c r="B72" s="125">
        <v>150</v>
      </c>
      <c r="C72" s="73">
        <v>2.0408163300000001E-2</v>
      </c>
      <c r="D72" s="125">
        <v>158</v>
      </c>
      <c r="E72" s="73">
        <f t="shared" ref="E72:E75" si="30">IF(ISNUMBER(D72), (D72 - $B72) / $B72, "")</f>
        <v>5.3333333333333337E-2</v>
      </c>
      <c r="F72" s="136">
        <f>IF(ISNUMBER(D72), $B91 * E72, "")</f>
        <v>8000.0000000000009</v>
      </c>
      <c r="G72" s="39">
        <v>160</v>
      </c>
      <c r="H72" s="73">
        <f t="shared" ref="H72:H75" si="31">IF(ISNUMBER(G72), (G72 - $B72) / $B72, "")</f>
        <v>6.6666666666666666E-2</v>
      </c>
      <c r="I72" s="202">
        <f>IF(ISNUMBER(G72), $B91 * H72, "")</f>
        <v>10000</v>
      </c>
      <c r="J72" s="125">
        <v>160</v>
      </c>
      <c r="K72" s="73">
        <f t="shared" ref="K72:K75" si="32">IF(ISNUMBER(J72), (J72 - $B72) / $B72, "")</f>
        <v>6.6666666666666666E-2</v>
      </c>
      <c r="L72" s="136">
        <f>IF(ISNUMBER(J72), $B91 * K72, "")</f>
        <v>10000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 t="s">
        <v>61</v>
      </c>
      <c r="B73" s="125">
        <v>950</v>
      </c>
      <c r="C73" s="73">
        <v>6.3559322E-3</v>
      </c>
      <c r="D73" s="125">
        <v>1015</v>
      </c>
      <c r="E73" s="73">
        <f t="shared" si="30"/>
        <v>6.8421052631578952E-2</v>
      </c>
      <c r="F73" s="136">
        <f>IF(ISNUMBER(D73), $B91 * E73, "")</f>
        <v>10263.157894736843</v>
      </c>
      <c r="G73" s="39">
        <v>1030</v>
      </c>
      <c r="H73" s="73">
        <f t="shared" si="31"/>
        <v>8.4210526315789472E-2</v>
      </c>
      <c r="I73" s="202">
        <f>IF(ISNUMBER(G73), $B91 * H73, "")</f>
        <v>12631.57894736842</v>
      </c>
      <c r="J73" s="125">
        <v>1020</v>
      </c>
      <c r="K73" s="73">
        <f t="shared" si="32"/>
        <v>7.3684210526315783E-2</v>
      </c>
      <c r="L73" s="136">
        <f>IF(ISNUMBER(J73), $B91 * K73, "")</f>
        <v>11052.631578947367</v>
      </c>
      <c r="M73" s="39"/>
      <c r="N73" s="73" t="str">
        <f t="shared" si="33"/>
        <v/>
      </c>
      <c r="O73" s="136" t="str">
        <f>IF(ISNUMBER(M73), $B91 * N73, "")</f>
        <v/>
      </c>
      <c r="Q73" s="340"/>
      <c r="R73" s="340"/>
      <c r="S73" s="340"/>
    </row>
    <row r="74" spans="1:19" ht="17.25" thickBot="1">
      <c r="A74" s="124" t="s">
        <v>132</v>
      </c>
      <c r="B74" s="125">
        <v>137</v>
      </c>
      <c r="C74" s="73">
        <v>0</v>
      </c>
      <c r="D74" s="125">
        <v>151</v>
      </c>
      <c r="E74" s="73">
        <f t="shared" si="30"/>
        <v>0.10218978102189781</v>
      </c>
      <c r="F74" s="136">
        <f>IF(ISNUMBER(D74), $B91 * E74, "")</f>
        <v>15328.467153284671</v>
      </c>
      <c r="G74" s="39">
        <v>163</v>
      </c>
      <c r="H74" s="73">
        <f t="shared" si="31"/>
        <v>0.18978102189781021</v>
      </c>
      <c r="I74" s="202">
        <f>IF(ISNUMBER(G74), $B91 * H74, "")</f>
        <v>28467.153284671531</v>
      </c>
      <c r="J74" s="125">
        <v>162</v>
      </c>
      <c r="K74" s="73">
        <f t="shared" si="32"/>
        <v>0.18248175182481752</v>
      </c>
      <c r="L74" s="136">
        <f>IF(ISNUMBER(J74), $B91 * K74, "")</f>
        <v>27372.262773722628</v>
      </c>
      <c r="M74" s="39"/>
      <c r="N74" s="73" t="str">
        <f t="shared" si="33"/>
        <v/>
      </c>
      <c r="O74" s="136" t="str">
        <f>IF(ISNUMBER(M74), $B91 * N74, "")</f>
        <v/>
      </c>
      <c r="Q74" s="340"/>
      <c r="R74" s="340"/>
      <c r="S74" s="340"/>
    </row>
    <row r="75" spans="1:19" ht="17.25" thickBot="1">
      <c r="A75" s="126" t="s">
        <v>51</v>
      </c>
      <c r="B75" s="127">
        <v>525</v>
      </c>
      <c r="C75" s="74">
        <v>-1.5009380900000001E-2</v>
      </c>
      <c r="D75" s="127">
        <v>547</v>
      </c>
      <c r="E75" s="74">
        <f t="shared" si="30"/>
        <v>4.1904761904761903E-2</v>
      </c>
      <c r="F75" s="203">
        <f>IF(ISNUMBER(D75), $B91 * E75, "")</f>
        <v>6285.7142857142853</v>
      </c>
      <c r="G75" s="44">
        <v>547</v>
      </c>
      <c r="H75" s="74">
        <f t="shared" si="31"/>
        <v>4.1904761904761903E-2</v>
      </c>
      <c r="I75" s="204">
        <f>IF(ISNUMBER(G75), $B91 * H75, "")</f>
        <v>6285.7142857142853</v>
      </c>
      <c r="J75" s="127">
        <v>547</v>
      </c>
      <c r="K75" s="74">
        <f t="shared" si="32"/>
        <v>4.1904761904761903E-2</v>
      </c>
      <c r="L75" s="203">
        <f>IF(ISNUMBER(J75), $B91 * K75, "")</f>
        <v>6285.7142857142853</v>
      </c>
      <c r="M75" s="44"/>
      <c r="N75" s="74" t="str">
        <f t="shared" si="33"/>
        <v/>
      </c>
      <c r="O75" s="203" t="str">
        <f>IF(ISNUMBER(M75), $B91 * N75, "")</f>
        <v/>
      </c>
      <c r="Q75" s="340"/>
      <c r="R75" s="340"/>
      <c r="S75" s="340"/>
    </row>
    <row r="76" spans="1:19" ht="17.25" thickBot="1">
      <c r="A76" s="124" t="s">
        <v>80</v>
      </c>
      <c r="B76" s="128">
        <v>863</v>
      </c>
      <c r="C76" s="76">
        <v>-1.7084282499999999E-2</v>
      </c>
      <c r="D76" s="128">
        <v>973</v>
      </c>
      <c r="E76" s="76">
        <f>IF(ISNUMBER(D76), (D76 - $B76) / $B76, "")</f>
        <v>0.12746234067207415</v>
      </c>
      <c r="F76" s="205">
        <f>IF(ISNUMBER(D76), $B91 * E76, "")</f>
        <v>19119.351100811124</v>
      </c>
      <c r="G76" s="45">
        <v>970</v>
      </c>
      <c r="H76" s="76">
        <f>IF(ISNUMBER(G76), (G76 - $B76) / $B76, "")</f>
        <v>0.12398609501738123</v>
      </c>
      <c r="I76" s="206">
        <f>IF(ISNUMBER(G76), $B91 * H76, "")</f>
        <v>18597.914252607185</v>
      </c>
      <c r="J76" s="128">
        <v>968</v>
      </c>
      <c r="K76" s="76">
        <f>IF(ISNUMBER(J76), (J76 - $B76) / $B76, "")</f>
        <v>0.12166859791425261</v>
      </c>
      <c r="L76" s="205">
        <f>IF(ISNUMBER(J76), $B91 * K76, "")</f>
        <v>18250.289687137891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0"/>
      <c r="R76" s="340"/>
      <c r="S76" s="340"/>
    </row>
    <row r="77" spans="1:19" ht="17.25" thickBot="1">
      <c r="A77" s="124" t="s">
        <v>54</v>
      </c>
      <c r="B77" s="125">
        <v>301</v>
      </c>
      <c r="C77" s="73">
        <v>-2.2727272699999999E-2</v>
      </c>
      <c r="D77" s="125">
        <v>322</v>
      </c>
      <c r="E77" s="73">
        <f t="shared" ref="E77:E80" si="34">IF(ISNUMBER(D77), (D77 - $B77) / $B77, "")</f>
        <v>6.9767441860465115E-2</v>
      </c>
      <c r="F77" s="136">
        <f>IF(ISNUMBER(D77), $B91 * E77, "")</f>
        <v>10465.116279069767</v>
      </c>
      <c r="G77" s="39">
        <v>321</v>
      </c>
      <c r="H77" s="73">
        <f t="shared" ref="H77:H80" si="35">IF(ISNUMBER(G77), (G77 - $B77) / $B77, "")</f>
        <v>6.6445182724252497E-2</v>
      </c>
      <c r="I77" s="202">
        <f>IF(ISNUMBER(G77), $B91 * H77, "")</f>
        <v>9966.777408637874</v>
      </c>
      <c r="J77" s="125">
        <v>324</v>
      </c>
      <c r="K77" s="73">
        <f t="shared" ref="K77:K80" si="36">IF(ISNUMBER(J77), (J77 - $B77) / $B77, "")</f>
        <v>7.6411960132890366E-2</v>
      </c>
      <c r="L77" s="136">
        <f>IF(ISNUMBER(J77), $B91 * K77, "")</f>
        <v>11461.794019933555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0"/>
      <c r="R77" s="340"/>
      <c r="S77" s="340"/>
    </row>
    <row r="78" spans="1:19" ht="17.25" thickBot="1">
      <c r="A78" s="124" t="s">
        <v>270</v>
      </c>
      <c r="B78" s="125">
        <v>362</v>
      </c>
      <c r="C78" s="73">
        <v>-2.9490616599999998E-2</v>
      </c>
      <c r="D78" s="125">
        <v>395</v>
      </c>
      <c r="E78" s="73">
        <f t="shared" si="34"/>
        <v>9.1160220994475141E-2</v>
      </c>
      <c r="F78" s="136">
        <f>IF(ISNUMBER(D78), $B91 * E78, "")</f>
        <v>13674.033149171271</v>
      </c>
      <c r="G78" s="39">
        <v>397</v>
      </c>
      <c r="H78" s="73">
        <f t="shared" si="35"/>
        <v>9.668508287292818E-2</v>
      </c>
      <c r="I78" s="202">
        <f>IF(ISNUMBER(G78), $B91 * H78, "")</f>
        <v>14502.762430939227</v>
      </c>
      <c r="J78" s="125">
        <v>396</v>
      </c>
      <c r="K78" s="73">
        <f t="shared" si="36"/>
        <v>9.3922651933701654E-2</v>
      </c>
      <c r="L78" s="136">
        <f>IF(ISNUMBER(J78), $B91 * K78, "")</f>
        <v>14088.397790055247</v>
      </c>
      <c r="M78" s="39"/>
      <c r="N78" s="73" t="str">
        <f t="shared" si="37"/>
        <v/>
      </c>
      <c r="O78" s="136" t="str">
        <f>IF(ISNUMBER(M78), $B91 * N78, "")</f>
        <v/>
      </c>
      <c r="Q78" s="340"/>
      <c r="R78" s="340"/>
      <c r="S78" s="340"/>
    </row>
    <row r="79" spans="1:19" ht="17.25" thickBot="1">
      <c r="A79" s="124" t="s">
        <v>128</v>
      </c>
      <c r="B79" s="125">
        <v>377</v>
      </c>
      <c r="C79" s="73">
        <v>-3.3333333299999997E-2</v>
      </c>
      <c r="D79" s="125">
        <v>404</v>
      </c>
      <c r="E79" s="73">
        <f t="shared" si="34"/>
        <v>7.161803713527852E-2</v>
      </c>
      <c r="F79" s="136">
        <f>IF(ISNUMBER(D79), $B91 * E79, "")</f>
        <v>10742.705570291779</v>
      </c>
      <c r="G79" s="39">
        <v>405</v>
      </c>
      <c r="H79" s="73">
        <f t="shared" si="35"/>
        <v>7.4270557029177717E-2</v>
      </c>
      <c r="I79" s="202">
        <f>IF(ISNUMBER(G79), $B91 * H79, "")</f>
        <v>11140.583554376657</v>
      </c>
      <c r="J79" s="125">
        <v>409</v>
      </c>
      <c r="K79" s="73">
        <f t="shared" si="36"/>
        <v>8.4880636604774531E-2</v>
      </c>
      <c r="L79" s="136">
        <f>IF(ISNUMBER(J79), $B91 * K79, "")</f>
        <v>12732.095490716179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168</v>
      </c>
      <c r="B80" s="130">
        <v>111</v>
      </c>
      <c r="C80" s="75">
        <v>-3.4782608700000002E-2</v>
      </c>
      <c r="D80" s="130">
        <v>122</v>
      </c>
      <c r="E80" s="75">
        <f t="shared" si="34"/>
        <v>9.90990990990991E-2</v>
      </c>
      <c r="F80" s="137">
        <f>IF(ISNUMBER(D80), $B91 * E80, "")</f>
        <v>14864.864864864865</v>
      </c>
      <c r="G80" s="37">
        <v>121</v>
      </c>
      <c r="H80" s="75">
        <f t="shared" si="35"/>
        <v>9.0090090090090086E-2</v>
      </c>
      <c r="I80" s="207">
        <f>IF(ISNUMBER(G80), $B91 * H80, "")</f>
        <v>13513.513513513513</v>
      </c>
      <c r="J80" s="130">
        <v>123</v>
      </c>
      <c r="K80" s="75">
        <f t="shared" si="36"/>
        <v>0.10810810810810811</v>
      </c>
      <c r="L80" s="137">
        <f>IF(ISNUMBER(J80), $B91 * K80, "")</f>
        <v>16216.216216216217</v>
      </c>
      <c r="M80" s="37"/>
      <c r="N80" s="75" t="str">
        <f t="shared" si="37"/>
        <v/>
      </c>
      <c r="O80" s="137" t="str">
        <f>IF(ISNUMBER(M80), $B91 * N80, "")</f>
        <v/>
      </c>
      <c r="Q80" s="341"/>
      <c r="R80" s="342"/>
      <c r="S80" s="343"/>
    </row>
    <row r="81" spans="1:19">
      <c r="A81" s="122" t="s">
        <v>57</v>
      </c>
      <c r="B81" s="123">
        <v>224</v>
      </c>
      <c r="C81" s="72">
        <v>-3.8626609399999998E-2</v>
      </c>
      <c r="D81" s="123">
        <v>241</v>
      </c>
      <c r="E81" s="72">
        <f>IF(ISNUMBER(D81), (D81 - $B81) / $B81, "")</f>
        <v>7.5892857142857137E-2</v>
      </c>
      <c r="F81" s="140">
        <f>IF(ISNUMBER(D81), $B91 * E81, "")</f>
        <v>11383.928571428571</v>
      </c>
      <c r="G81" s="38">
        <v>244</v>
      </c>
      <c r="H81" s="72">
        <f>IF(ISNUMBER(G81), (G81 - $B81) / $B81, "")</f>
        <v>8.9285714285714288E-2</v>
      </c>
      <c r="I81" s="201">
        <f>IF(ISNUMBER(G81), $B91 * H81, "")</f>
        <v>13392.857142857143</v>
      </c>
      <c r="J81" s="123">
        <v>248</v>
      </c>
      <c r="K81" s="72">
        <f>IF(ISNUMBER(J81), (J81 - $B81) / $B81, "")</f>
        <v>0.10714285714285714</v>
      </c>
      <c r="L81" s="140">
        <f>IF(ISNUMBER(J81), $B91 * K81, "")</f>
        <v>16071.428571428571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4"/>
      <c r="R81" s="345"/>
      <c r="S81" s="346"/>
    </row>
    <row r="82" spans="1:19" ht="17.25" thickBot="1">
      <c r="A82" s="124" t="s">
        <v>232</v>
      </c>
      <c r="B82" s="125">
        <v>121</v>
      </c>
      <c r="C82" s="73">
        <v>-3.9682539699999998E-2</v>
      </c>
      <c r="D82" s="125">
        <v>128</v>
      </c>
      <c r="E82" s="73">
        <f t="shared" ref="E82:E85" si="38">IF(ISNUMBER(D82), (D82 - $B82) / $B82, "")</f>
        <v>5.7851239669421489E-2</v>
      </c>
      <c r="F82" s="136">
        <f>IF(ISNUMBER(D82), $B91 * E82, "")</f>
        <v>8677.6859504132226</v>
      </c>
      <c r="G82" s="39">
        <v>131</v>
      </c>
      <c r="H82" s="73">
        <f t="shared" ref="H82:H85" si="39">IF(ISNUMBER(G82), (G82 - $B82) / $B82, "")</f>
        <v>8.2644628099173556E-2</v>
      </c>
      <c r="I82" s="202">
        <f>IF(ISNUMBER(G82), $B91 * H82, "")</f>
        <v>12396.694214876034</v>
      </c>
      <c r="J82" s="125">
        <v>132</v>
      </c>
      <c r="K82" s="73">
        <f t="shared" ref="K82:K85" si="40">IF(ISNUMBER(J82), (J82 - $B82) / $B82, "")</f>
        <v>9.0909090909090912E-2</v>
      </c>
      <c r="L82" s="136">
        <f>IF(ISNUMBER(J82), $B91 * K82, "")</f>
        <v>13636.363636363636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7"/>
      <c r="R82" s="348"/>
      <c r="S82" s="349"/>
    </row>
    <row r="83" spans="1:19" ht="17.25" thickBot="1">
      <c r="A83" s="124" t="s">
        <v>174</v>
      </c>
      <c r="B83" s="125">
        <v>204</v>
      </c>
      <c r="C83" s="73">
        <v>-4.2253521099999997E-2</v>
      </c>
      <c r="D83" s="125">
        <v>219</v>
      </c>
      <c r="E83" s="73">
        <f t="shared" si="38"/>
        <v>7.3529411764705885E-2</v>
      </c>
      <c r="F83" s="136">
        <f>IF(ISNUMBER(D83), $B91 * E83, "")</f>
        <v>11029.411764705883</v>
      </c>
      <c r="G83" s="39">
        <v>229</v>
      </c>
      <c r="H83" s="73">
        <f t="shared" si="39"/>
        <v>0.12254901960784313</v>
      </c>
      <c r="I83" s="202">
        <f>IF(ISNUMBER(G83), $B91 * H83, "")</f>
        <v>18382.352941176468</v>
      </c>
      <c r="J83" s="125">
        <v>226</v>
      </c>
      <c r="K83" s="73">
        <f t="shared" si="40"/>
        <v>0.10784313725490197</v>
      </c>
      <c r="L83" s="136">
        <f>IF(ISNUMBER(J83), $B91 * K83, "")</f>
        <v>16176.470588235296</v>
      </c>
      <c r="M83" s="39"/>
      <c r="N83" s="73" t="str">
        <f t="shared" si="41"/>
        <v/>
      </c>
      <c r="O83" s="136" t="str">
        <f>IF(ISNUMBER(M83), $B91 * N83, "")</f>
        <v/>
      </c>
      <c r="Q83" s="340"/>
      <c r="R83" s="340"/>
      <c r="S83" s="340"/>
    </row>
    <row r="84" spans="1:19" ht="17.25" thickBot="1">
      <c r="A84" s="124" t="s">
        <v>142</v>
      </c>
      <c r="B84" s="125">
        <v>323</v>
      </c>
      <c r="C84" s="73">
        <v>-4.4378698199999997E-2</v>
      </c>
      <c r="D84" s="125">
        <v>355</v>
      </c>
      <c r="E84" s="73">
        <f t="shared" si="38"/>
        <v>9.9071207430340563E-2</v>
      </c>
      <c r="F84" s="136">
        <f>IF(ISNUMBER(D84), $B91 * E84, "")</f>
        <v>14860.681114551084</v>
      </c>
      <c r="G84" s="39">
        <v>355</v>
      </c>
      <c r="H84" s="73">
        <f t="shared" si="39"/>
        <v>9.9071207430340563E-2</v>
      </c>
      <c r="I84" s="202">
        <f>IF(ISNUMBER(G84), $B91 * H84, "")</f>
        <v>14860.681114551084</v>
      </c>
      <c r="J84" s="125">
        <v>354</v>
      </c>
      <c r="K84" s="73">
        <f t="shared" si="40"/>
        <v>9.5975232198142413E-2</v>
      </c>
      <c r="L84" s="136">
        <f>IF(ISNUMBER(J84), $B91 * K84, "")</f>
        <v>14396.284829721362</v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 t="s">
        <v>88</v>
      </c>
      <c r="B85" s="127">
        <v>304</v>
      </c>
      <c r="C85" s="74">
        <v>-0.05</v>
      </c>
      <c r="D85" s="127">
        <v>325</v>
      </c>
      <c r="E85" s="74">
        <f t="shared" si="38"/>
        <v>6.9078947368421059E-2</v>
      </c>
      <c r="F85" s="203">
        <f>IF(ISNUMBER(D85), $B91 * E85, "")</f>
        <v>10361.842105263158</v>
      </c>
      <c r="G85" s="44">
        <v>336</v>
      </c>
      <c r="H85" s="74">
        <f t="shared" si="39"/>
        <v>0.10526315789473684</v>
      </c>
      <c r="I85" s="204">
        <f>IF(ISNUMBER(G85), $B91 * H85, "")</f>
        <v>15789.473684210525</v>
      </c>
      <c r="J85" s="127">
        <v>332</v>
      </c>
      <c r="K85" s="74">
        <f t="shared" si="40"/>
        <v>9.2105263157894732E-2</v>
      </c>
      <c r="L85" s="203">
        <f>IF(ISNUMBER(J85), $B91 * K85, "")</f>
        <v>13815.78947368421</v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 t="s">
        <v>182</v>
      </c>
      <c r="B86" s="128">
        <v>297</v>
      </c>
      <c r="C86" s="76">
        <v>-5.1118210900000002E-2</v>
      </c>
      <c r="D86" s="128">
        <v>322</v>
      </c>
      <c r="E86" s="76">
        <f>IF(ISNUMBER(D86), (D86 - $B86) / $B86, "")</f>
        <v>8.4175084175084181E-2</v>
      </c>
      <c r="F86" s="205">
        <f>IF(ISNUMBER(D86), $B91 * E86, "")</f>
        <v>12626.262626262627</v>
      </c>
      <c r="G86" s="45">
        <v>320</v>
      </c>
      <c r="H86" s="76">
        <f>IF(ISNUMBER(G86), (G86 - $B86) / $B86, "")</f>
        <v>7.7441077441077436E-2</v>
      </c>
      <c r="I86" s="206">
        <f>IF(ISNUMBER(G86), $B91 * H86, "")</f>
        <v>11616.161616161615</v>
      </c>
      <c r="J86" s="128">
        <v>322</v>
      </c>
      <c r="K86" s="76">
        <f>IF(ISNUMBER(J86), (J86 - $B86) / $B86, "")</f>
        <v>8.4175084175084181E-2</v>
      </c>
      <c r="L86" s="205">
        <f>IF(ISNUMBER(J86), $B91 * K86, "")</f>
        <v>12626.262626262627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0"/>
      <c r="R86" s="340"/>
      <c r="S86" s="340"/>
    </row>
    <row r="87" spans="1:19" ht="17.25" thickBot="1">
      <c r="A87" s="124" t="s">
        <v>136</v>
      </c>
      <c r="B87" s="125">
        <v>128</v>
      </c>
      <c r="C87" s="73">
        <v>-5.1851851900000002E-2</v>
      </c>
      <c r="D87" s="125">
        <v>144</v>
      </c>
      <c r="E87" s="73">
        <f t="shared" ref="E87:E90" si="42">IF(ISNUMBER(D87), (D87 - $B87) / $B87, "")</f>
        <v>0.125</v>
      </c>
      <c r="F87" s="136">
        <f>IF(ISNUMBER(D87), $B91 * E87, "")</f>
        <v>18750</v>
      </c>
      <c r="G87" s="39">
        <v>154</v>
      </c>
      <c r="H87" s="73">
        <f t="shared" ref="H87:H90" si="43">IF(ISNUMBER(G87), (G87 - $B87) / $B87, "")</f>
        <v>0.203125</v>
      </c>
      <c r="I87" s="202">
        <f>IF(ISNUMBER(G87), $B91 * H87, "")</f>
        <v>30468.75</v>
      </c>
      <c r="J87" s="125">
        <v>153</v>
      </c>
      <c r="K87" s="73">
        <f t="shared" ref="K87:K90" si="44">IF(ISNUMBER(J87), (J87 - $B87) / $B87, "")</f>
        <v>0.1953125</v>
      </c>
      <c r="L87" s="136">
        <f>IF(ISNUMBER(J87), $B91 * K87, "")</f>
        <v>29296.875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0"/>
      <c r="R87" s="340"/>
      <c r="S87" s="340"/>
    </row>
    <row r="88" spans="1:19" ht="17.25" thickBot="1">
      <c r="A88" s="124" t="s">
        <v>296</v>
      </c>
      <c r="B88" s="125">
        <v>420</v>
      </c>
      <c r="C88" s="73">
        <v>-5.1918735899999999E-2</v>
      </c>
      <c r="D88" s="125">
        <v>428</v>
      </c>
      <c r="E88" s="73">
        <f t="shared" si="42"/>
        <v>1.9047619047619049E-2</v>
      </c>
      <c r="F88" s="136">
        <f>IF(ISNUMBER(D88), $B91 * E88, "")</f>
        <v>2857.1428571428573</v>
      </c>
      <c r="G88" s="39">
        <v>429</v>
      </c>
      <c r="H88" s="73">
        <f t="shared" si="43"/>
        <v>2.1428571428571429E-2</v>
      </c>
      <c r="I88" s="202">
        <f>IF(ISNUMBER(G88), $B91 * H88, "")</f>
        <v>3214.2857142857142</v>
      </c>
      <c r="J88" s="125">
        <v>428</v>
      </c>
      <c r="K88" s="73">
        <f t="shared" si="44"/>
        <v>1.9047619047619049E-2</v>
      </c>
      <c r="L88" s="136">
        <f>IF(ISNUMBER(J88), $B91 * K88, "")</f>
        <v>2857.1428571428573</v>
      </c>
      <c r="M88" s="39"/>
      <c r="N88" s="73" t="str">
        <f t="shared" si="45"/>
        <v/>
      </c>
      <c r="O88" s="136" t="str">
        <f>IF(ISNUMBER(M88), $B91 * N88, "")</f>
        <v/>
      </c>
      <c r="Q88" s="340"/>
      <c r="R88" s="340"/>
      <c r="S88" s="340"/>
    </row>
    <row r="89" spans="1:19">
      <c r="A89" s="124" t="s">
        <v>202</v>
      </c>
      <c r="B89" s="125">
        <v>119</v>
      </c>
      <c r="C89" s="73">
        <v>-5.5555555600000001E-2</v>
      </c>
      <c r="D89" s="125">
        <v>123</v>
      </c>
      <c r="E89" s="73">
        <f t="shared" si="42"/>
        <v>3.3613445378151259E-2</v>
      </c>
      <c r="F89" s="136">
        <f>IF(ISNUMBER(D89), $B91 * E89, "")</f>
        <v>5042.0168067226887</v>
      </c>
      <c r="G89" s="39">
        <v>129</v>
      </c>
      <c r="H89" s="73">
        <f t="shared" si="43"/>
        <v>8.4033613445378158E-2</v>
      </c>
      <c r="I89" s="202">
        <f>IF(ISNUMBER(G89), $B91 * H89, "")</f>
        <v>12605.042016806723</v>
      </c>
      <c r="J89" s="125">
        <v>137</v>
      </c>
      <c r="K89" s="73">
        <f t="shared" si="44"/>
        <v>0.15126050420168066</v>
      </c>
      <c r="L89" s="136">
        <f>IF(ISNUMBER(J89), $B91 * K89, "")</f>
        <v>22689.0756302521</v>
      </c>
      <c r="M89" s="39"/>
      <c r="N89" s="73" t="str">
        <f t="shared" si="45"/>
        <v/>
      </c>
      <c r="O89" s="136" t="str">
        <f>IF(ISNUMBER(M89), $B91 * N89, "")</f>
        <v/>
      </c>
      <c r="Q89" s="329"/>
      <c r="R89" s="330"/>
      <c r="S89" s="331"/>
    </row>
    <row r="90" spans="1:19" ht="17.25" thickBot="1">
      <c r="A90" s="129" t="s">
        <v>148</v>
      </c>
      <c r="B90" s="130">
        <v>129</v>
      </c>
      <c r="C90" s="75">
        <v>-5.8394160600000002E-2</v>
      </c>
      <c r="D90" s="130">
        <v>136</v>
      </c>
      <c r="E90" s="75">
        <f t="shared" si="42"/>
        <v>5.4263565891472867E-2</v>
      </c>
      <c r="F90" s="137">
        <f>IF(ISNUMBER(D90), $B91 * E90, "")</f>
        <v>8139.5348837209303</v>
      </c>
      <c r="G90" s="37">
        <v>135</v>
      </c>
      <c r="H90" s="75">
        <f t="shared" si="43"/>
        <v>4.6511627906976744E-2</v>
      </c>
      <c r="I90" s="207">
        <f>IF(ISNUMBER(G90), $B91 * H90, "")</f>
        <v>6976.7441860465115</v>
      </c>
      <c r="J90" s="130">
        <v>135</v>
      </c>
      <c r="K90" s="75">
        <f t="shared" si="44"/>
        <v>4.6511627906976744E-2</v>
      </c>
      <c r="L90" s="137">
        <f>IF(ISNUMBER(J90), $B91 * K90, "")</f>
        <v>6976.7441860465115</v>
      </c>
      <c r="M90" s="37"/>
      <c r="N90" s="75" t="str">
        <f t="shared" si="45"/>
        <v/>
      </c>
      <c r="O90" s="137" t="str">
        <f>IF(ISNUMBER(M90), $B91 * N90, "")</f>
        <v/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27">
        <f>IF(COUNT(E71:E90), SUM(E71:E90) / COUNT(E71:E90), 0)</f>
        <v>7.3214153204604851E-2</v>
      </c>
      <c r="F91" s="208">
        <f>SUM(F71:F90)</f>
        <v>219642.45961381451</v>
      </c>
      <c r="G91" s="131" t="s">
        <v>302</v>
      </c>
      <c r="H91" s="327">
        <f>IF(COUNT(H71:H90), SUM(H71:H90) / COUNT(H71:H90), 0)</f>
        <v>9.0078465632649263E-2</v>
      </c>
      <c r="I91" s="208">
        <f>SUM(I71:I90)</f>
        <v>270235.39689794782</v>
      </c>
      <c r="J91" s="131" t="s">
        <v>302</v>
      </c>
      <c r="K91" s="327">
        <f>IF(COUNT(K71:K90), SUM(K71:K90) / COUNT(K71:K90), 0)</f>
        <v>9.3873998093446737E-2</v>
      </c>
      <c r="L91" s="208">
        <f>SUM(L71:L90)</f>
        <v>281621.99428034027</v>
      </c>
      <c r="M91" s="131" t="s">
        <v>302</v>
      </c>
      <c r="N91" s="327">
        <f>IF(COUNT(N71:N90), SUM(N71:N90) / COUNT(N71:N90), 0)</f>
        <v>0</v>
      </c>
      <c r="O91" s="20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2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48045000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2.1212829700000001E-2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2021-05-26(수) 오전 00:00</v>
      </c>
      <c r="C96" s="401"/>
      <c r="D96" s="351" t="str">
        <f>TEXT($G$1, "[$-ko-KR]yyyy-mm-dd(ddd) ") &amp; "오후 14:00"</f>
        <v>2021-05-26(수) 오후 14:00</v>
      </c>
      <c r="E96" s="352"/>
      <c r="F96" s="353"/>
      <c r="G96" s="351" t="str">
        <f>TEXT($G$1, "[$-ko-KR]yyyy-mm-dd(ddd) ") &amp; "오후 19:00"</f>
        <v>2021-05-26(수) 오후 19:00</v>
      </c>
      <c r="H96" s="352"/>
      <c r="I96" s="353"/>
      <c r="J96" s="351" t="str">
        <f>TEXT($G$1, "[$-ko-KR]yyyy-mm-dd(ddd) ") &amp; "오후 21:00"</f>
        <v>2021-05-26(수) 오후 21:00</v>
      </c>
      <c r="K96" s="352"/>
      <c r="L96" s="353"/>
      <c r="M96" s="351" t="str">
        <f>TEXT($G$1+1, "[$-ko-KR]yyyy-mm-dd(ddd) ") &amp; "오전 00:00"</f>
        <v>2021-05-27(목)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28" t="s">
        <v>300</v>
      </c>
      <c r="G97" s="321" t="s">
        <v>58</v>
      </c>
      <c r="H97" s="322" t="s">
        <v>299</v>
      </c>
      <c r="I97" s="323" t="s">
        <v>300</v>
      </c>
      <c r="J97" s="121" t="s">
        <v>58</v>
      </c>
      <c r="K97" s="121" t="s">
        <v>299</v>
      </c>
      <c r="L97" s="325" t="s">
        <v>300</v>
      </c>
      <c r="M97" s="120" t="s">
        <v>58</v>
      </c>
      <c r="N97" s="121" t="s">
        <v>299</v>
      </c>
      <c r="O97" s="326" t="s">
        <v>300</v>
      </c>
      <c r="Q97" s="340"/>
      <c r="R97" s="340"/>
      <c r="S97" s="340"/>
    </row>
    <row r="98" spans="1:19" ht="17.25" thickBot="1">
      <c r="A98" s="122" t="s">
        <v>274</v>
      </c>
      <c r="B98" s="123">
        <v>9750</v>
      </c>
      <c r="C98" s="72">
        <v>0.42752562230000002</v>
      </c>
      <c r="D98" s="123">
        <v>10440</v>
      </c>
      <c r="E98" s="72">
        <f>IF(ISNUMBER(D98), (D98 - $B98) / $B98, "")</f>
        <v>7.0769230769230765E-2</v>
      </c>
      <c r="F98" s="140">
        <f>IF(ISNUMBER(D98), $B118 * E98, "")</f>
        <v>10615.384615384615</v>
      </c>
      <c r="G98" s="38">
        <v>10680</v>
      </c>
      <c r="H98" s="72">
        <f>IF(ISNUMBER(G98), (G98 - $B98) / $B98, "")</f>
        <v>9.5384615384615387E-2</v>
      </c>
      <c r="I98" s="201">
        <f>IF(ISNUMBER(G98), $B118 * H98, "")</f>
        <v>14307.692307692309</v>
      </c>
      <c r="J98" s="123">
        <v>11480</v>
      </c>
      <c r="K98" s="72">
        <f>IF(ISNUMBER(J98), (J98 - $B98) / $B98, "")</f>
        <v>0.17743589743589744</v>
      </c>
      <c r="L98" s="140">
        <f>IF(ISNUMBER(J98), $B118 * K98, "")</f>
        <v>26615.384615384617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 t="s">
        <v>72</v>
      </c>
      <c r="B99" s="125">
        <v>30.7</v>
      </c>
      <c r="C99" s="73">
        <v>0.37668161430000002</v>
      </c>
      <c r="D99" s="125">
        <v>27.6</v>
      </c>
      <c r="E99" s="73">
        <f t="shared" ref="E99:E102" si="46">IF(ISNUMBER(D99), (D99 - $B99) / $B99, "")</f>
        <v>-0.10097719869706834</v>
      </c>
      <c r="F99" s="136">
        <f>IF(ISNUMBER(D99), $B118 * E99, "")</f>
        <v>-15146.579804560251</v>
      </c>
      <c r="G99" s="39">
        <v>26.2</v>
      </c>
      <c r="H99" s="73">
        <f t="shared" ref="H99:H102" si="47">IF(ISNUMBER(G99), (G99 - $B99) / $B99, "")</f>
        <v>-0.1465798045602606</v>
      </c>
      <c r="I99" s="202">
        <f>IF(ISNUMBER(G99), $B118 * H99, "")</f>
        <v>-21986.97068403909</v>
      </c>
      <c r="J99" s="125">
        <v>26.4</v>
      </c>
      <c r="K99" s="73">
        <f t="shared" ref="K99:K102" si="48">IF(ISNUMBER(J99), (J99 - $B99) / $B99, "")</f>
        <v>-0.14006514657980459</v>
      </c>
      <c r="L99" s="136">
        <f>IF(ISNUMBER(J99), $B118 * K99, "")</f>
        <v>-21009.771986970689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 t="s">
        <v>206</v>
      </c>
      <c r="B100" s="125">
        <v>18050</v>
      </c>
      <c r="C100" s="73">
        <v>9.2615012100000005E-2</v>
      </c>
      <c r="D100" s="125">
        <v>19480</v>
      </c>
      <c r="E100" s="73">
        <f t="shared" si="46"/>
        <v>7.9224376731301935E-2</v>
      </c>
      <c r="F100" s="136">
        <f>IF(ISNUMBER(D100), $B118 * E100, "")</f>
        <v>11883.656509695291</v>
      </c>
      <c r="G100" s="39">
        <v>18630</v>
      </c>
      <c r="H100" s="73">
        <f t="shared" si="47"/>
        <v>3.2132963988919669E-2</v>
      </c>
      <c r="I100" s="202">
        <f>IF(ISNUMBER(G100), $B118 * H100, "")</f>
        <v>4819.9445983379501</v>
      </c>
      <c r="J100" s="125">
        <v>18750</v>
      </c>
      <c r="K100" s="73">
        <f t="shared" si="48"/>
        <v>3.8781163434903045E-2</v>
      </c>
      <c r="L100" s="136">
        <f>IF(ISNUMBER(J100), $B118 * K100, "")</f>
        <v>5817.174515235457</v>
      </c>
      <c r="M100" s="39"/>
      <c r="N100" s="73" t="str">
        <f t="shared" si="49"/>
        <v/>
      </c>
      <c r="O100" s="136" t="str">
        <f>IF(ISNUMBER(M100), $B118 * N100, "")</f>
        <v/>
      </c>
      <c r="Q100" s="340"/>
      <c r="R100" s="340"/>
      <c r="S100" s="340"/>
    </row>
    <row r="101" spans="1:19" ht="17.25" thickBot="1">
      <c r="A101" s="124" t="s">
        <v>262</v>
      </c>
      <c r="B101" s="125">
        <v>774</v>
      </c>
      <c r="C101" s="73">
        <v>9.1678420299999994E-2</v>
      </c>
      <c r="D101" s="125">
        <v>811</v>
      </c>
      <c r="E101" s="73">
        <f t="shared" si="46"/>
        <v>4.7803617571059429E-2</v>
      </c>
      <c r="F101" s="136">
        <f>IF(ISNUMBER(D101), $B118 * E101, "")</f>
        <v>7170.5426356589142</v>
      </c>
      <c r="G101" s="39">
        <v>802</v>
      </c>
      <c r="H101" s="73">
        <f t="shared" si="47"/>
        <v>3.6175710594315243E-2</v>
      </c>
      <c r="I101" s="202">
        <f>IF(ISNUMBER(G101), $B118 * H101, "")</f>
        <v>5426.3565891472863</v>
      </c>
      <c r="J101" s="125">
        <v>803</v>
      </c>
      <c r="K101" s="73">
        <f t="shared" si="48"/>
        <v>3.7467700258397935E-2</v>
      </c>
      <c r="L101" s="136">
        <f>IF(ISNUMBER(J101), $B118 * K101, "")</f>
        <v>5620.1550387596899</v>
      </c>
      <c r="M101" s="39"/>
      <c r="N101" s="73" t="str">
        <f t="shared" si="49"/>
        <v/>
      </c>
      <c r="O101" s="136" t="str">
        <f>IF(ISNUMBER(M101), $B118 * N101, "")</f>
        <v/>
      </c>
      <c r="Q101" s="340"/>
      <c r="R101" s="340"/>
      <c r="S101" s="340"/>
    </row>
    <row r="102" spans="1:19" ht="17.25" thickBot="1">
      <c r="A102" s="126" t="s">
        <v>272</v>
      </c>
      <c r="B102" s="127">
        <v>1500</v>
      </c>
      <c r="C102" s="74">
        <v>7.5268817200000004E-2</v>
      </c>
      <c r="D102" s="127">
        <v>1450</v>
      </c>
      <c r="E102" s="74">
        <f t="shared" si="46"/>
        <v>-3.3333333333333333E-2</v>
      </c>
      <c r="F102" s="203">
        <f>IF(ISNUMBER(D102), $B118 * E102, "")</f>
        <v>-5000</v>
      </c>
      <c r="G102" s="44">
        <v>1480</v>
      </c>
      <c r="H102" s="74">
        <f t="shared" si="47"/>
        <v>-1.3333333333333334E-2</v>
      </c>
      <c r="I102" s="204">
        <f>IF(ISNUMBER(G102), $B118 * H102, "")</f>
        <v>-2000.0000000000002</v>
      </c>
      <c r="J102" s="127">
        <v>1490</v>
      </c>
      <c r="K102" s="74">
        <f t="shared" si="48"/>
        <v>-6.6666666666666671E-3</v>
      </c>
      <c r="L102" s="203">
        <f>IF(ISNUMBER(J102), $B118 * K102, "")</f>
        <v>-1000.0000000000001</v>
      </c>
      <c r="M102" s="44"/>
      <c r="N102" s="74" t="str">
        <f t="shared" si="49"/>
        <v/>
      </c>
      <c r="O102" s="203" t="str">
        <f>IF(ISNUMBER(M102), $B118 * N102, "")</f>
        <v/>
      </c>
      <c r="Q102" s="340"/>
      <c r="R102" s="340"/>
      <c r="S102" s="340"/>
    </row>
    <row r="103" spans="1:19" ht="17.25" thickBot="1">
      <c r="A103" s="124" t="s">
        <v>242</v>
      </c>
      <c r="B103" s="128">
        <v>4995</v>
      </c>
      <c r="C103" s="76">
        <v>7.1888411999999999E-2</v>
      </c>
      <c r="D103" s="128">
        <v>5260</v>
      </c>
      <c r="E103" s="76">
        <f>IF(ISNUMBER(D103), (D103 - $B103) / $B103, "")</f>
        <v>5.3053053053053051E-2</v>
      </c>
      <c r="F103" s="205">
        <f>IF(ISNUMBER(D103), $B118 * E103, "")</f>
        <v>7957.9579579579577</v>
      </c>
      <c r="G103" s="45">
        <v>5400</v>
      </c>
      <c r="H103" s="76">
        <f>IF(ISNUMBER(G103), (G103 - $B103) / $B103, "")</f>
        <v>8.1081081081081086E-2</v>
      </c>
      <c r="I103" s="206">
        <f>IF(ISNUMBER(G103), $B118 * H103, "")</f>
        <v>12162.162162162163</v>
      </c>
      <c r="J103" s="128">
        <v>5415</v>
      </c>
      <c r="K103" s="76">
        <f>IF(ISNUMBER(J103), (J103 - $B103) / $B103, "")</f>
        <v>8.408408408408409E-2</v>
      </c>
      <c r="L103" s="205">
        <f>IF(ISNUMBER(J103), $B118 * K103, "")</f>
        <v>12612.612612612613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0"/>
      <c r="R103" s="340"/>
      <c r="S103" s="340"/>
    </row>
    <row r="104" spans="1:19" ht="17.25" thickBot="1">
      <c r="A104" s="124" t="s">
        <v>100</v>
      </c>
      <c r="B104" s="125">
        <v>4.8499999999999996</v>
      </c>
      <c r="C104" s="73">
        <v>4.97835498E-2</v>
      </c>
      <c r="D104" s="125">
        <v>5.0599999999999996</v>
      </c>
      <c r="E104" s="73">
        <f t="shared" ref="E104:E107" si="50">IF(ISNUMBER(D104), (D104 - $B104) / $B104, "")</f>
        <v>4.3298969072164947E-2</v>
      </c>
      <c r="F104" s="136">
        <f>IF(ISNUMBER(D104), $B118 * E104, "")</f>
        <v>6494.8453608247419</v>
      </c>
      <c r="G104" s="39">
        <v>5.27</v>
      </c>
      <c r="H104" s="73">
        <f t="shared" ref="H104:H107" si="51">IF(ISNUMBER(G104), (G104 - $B104) / $B104, "")</f>
        <v>8.6597938144329895E-2</v>
      </c>
      <c r="I104" s="202">
        <f>IF(ISNUMBER(G104), $B118 * H104, "")</f>
        <v>12989.690721649484</v>
      </c>
      <c r="J104" s="125">
        <v>5.28</v>
      </c>
      <c r="K104" s="73">
        <f t="shared" ref="K104:K107" si="52">IF(ISNUMBER(J104), (J104 - $B104) / $B104, "")</f>
        <v>8.8659793814433119E-2</v>
      </c>
      <c r="L104" s="136">
        <f>IF(ISNUMBER(J104), $B118 * K104, "")</f>
        <v>13298.969072164968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0"/>
      <c r="R104" s="340"/>
      <c r="S104" s="340"/>
    </row>
    <row r="105" spans="1:19" ht="17.25" thickBot="1">
      <c r="A105" s="124" t="s">
        <v>102</v>
      </c>
      <c r="B105" s="125">
        <v>93670</v>
      </c>
      <c r="C105" s="73">
        <v>4.8701298699999999E-2</v>
      </c>
      <c r="D105" s="125">
        <v>96130</v>
      </c>
      <c r="E105" s="73">
        <f t="shared" si="50"/>
        <v>2.626241059037045E-2</v>
      </c>
      <c r="F105" s="136">
        <f>IF(ISNUMBER(D105), $B118 * E105, "")</f>
        <v>3939.3615885555678</v>
      </c>
      <c r="G105" s="39">
        <v>96400</v>
      </c>
      <c r="H105" s="73">
        <f t="shared" si="51"/>
        <v>2.9144870289313549E-2</v>
      </c>
      <c r="I105" s="202">
        <f>IF(ISNUMBER(G105), $B118 * H105, "")</f>
        <v>4371.7305433970323</v>
      </c>
      <c r="J105" s="125">
        <v>96020</v>
      </c>
      <c r="K105" s="73">
        <f t="shared" si="52"/>
        <v>2.5088075157467707E-2</v>
      </c>
      <c r="L105" s="136">
        <f>IF(ISNUMBER(J105), $B118 * K105, "")</f>
        <v>3763.2112736201561</v>
      </c>
      <c r="M105" s="39"/>
      <c r="N105" s="73" t="str">
        <f t="shared" si="53"/>
        <v/>
      </c>
      <c r="O105" s="136" t="str">
        <f>IF(ISNUMBER(M105), $B118 * N105, "")</f>
        <v/>
      </c>
      <c r="Q105" s="340"/>
      <c r="R105" s="340"/>
      <c r="S105" s="340"/>
    </row>
    <row r="106" spans="1:19" ht="17.25" thickBot="1">
      <c r="A106" s="124" t="s">
        <v>224</v>
      </c>
      <c r="B106" s="125">
        <v>1665</v>
      </c>
      <c r="C106" s="73">
        <v>3.7383177599999998E-2</v>
      </c>
      <c r="D106" s="125">
        <v>1730</v>
      </c>
      <c r="E106" s="73">
        <f t="shared" si="50"/>
        <v>3.903903903903904E-2</v>
      </c>
      <c r="F106" s="136">
        <f>IF(ISNUMBER(D106), $B118 * E106, "")</f>
        <v>5855.8558558558561</v>
      </c>
      <c r="G106" s="39">
        <v>2275</v>
      </c>
      <c r="H106" s="73">
        <f t="shared" si="51"/>
        <v>0.36636636636636638</v>
      </c>
      <c r="I106" s="202">
        <f>IF(ISNUMBER(G106), $B118 * H106, "")</f>
        <v>54954.954954954956</v>
      </c>
      <c r="J106" s="125">
        <v>2090</v>
      </c>
      <c r="K106" s="73">
        <f t="shared" si="52"/>
        <v>0.25525525525525528</v>
      </c>
      <c r="L106" s="136">
        <f>IF(ISNUMBER(J106), $B118 * K106, "")</f>
        <v>38288.288288288291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146</v>
      </c>
      <c r="B107" s="130">
        <v>11300</v>
      </c>
      <c r="C107" s="75">
        <v>3.6697247699999998E-2</v>
      </c>
      <c r="D107" s="130">
        <v>11440</v>
      </c>
      <c r="E107" s="75">
        <f t="shared" si="50"/>
        <v>1.2389380530973451E-2</v>
      </c>
      <c r="F107" s="137">
        <f>IF(ISNUMBER(D107), $B118 * E107, "")</f>
        <v>1858.4070796460176</v>
      </c>
      <c r="G107" s="37">
        <v>11590</v>
      </c>
      <c r="H107" s="75">
        <f t="shared" si="51"/>
        <v>2.5663716814159292E-2</v>
      </c>
      <c r="I107" s="207">
        <f>IF(ISNUMBER(G107), $B118 * H107, "")</f>
        <v>3849.5575221238937</v>
      </c>
      <c r="J107" s="130">
        <v>11620</v>
      </c>
      <c r="K107" s="75">
        <f t="shared" si="52"/>
        <v>2.831858407079646E-2</v>
      </c>
      <c r="L107" s="137">
        <f>IF(ISNUMBER(J107), $B118 * K107, "")</f>
        <v>4247.787610619469</v>
      </c>
      <c r="M107" s="37"/>
      <c r="N107" s="75" t="str">
        <f t="shared" si="53"/>
        <v/>
      </c>
      <c r="O107" s="137" t="str">
        <f>IF(ISNUMBER(M107), $B118 * N107, "")</f>
        <v/>
      </c>
      <c r="Q107" s="341"/>
      <c r="R107" s="342"/>
      <c r="S107" s="343"/>
    </row>
    <row r="108" spans="1:19">
      <c r="A108" s="122" t="s">
        <v>120</v>
      </c>
      <c r="B108" s="123">
        <v>150</v>
      </c>
      <c r="C108" s="72">
        <v>2.0408163300000001E-2</v>
      </c>
      <c r="D108" s="123">
        <v>158</v>
      </c>
      <c r="E108" s="72">
        <f>IF(ISNUMBER(D108), (D108 - $B108) / $B108, "")</f>
        <v>5.3333333333333337E-2</v>
      </c>
      <c r="F108" s="140">
        <f>IF(ISNUMBER(D108), $B118 * E108, "")</f>
        <v>8000.0000000000009</v>
      </c>
      <c r="G108" s="38">
        <v>160</v>
      </c>
      <c r="H108" s="72">
        <f>IF(ISNUMBER(G108), (G108 - $B108) / $B108, "")</f>
        <v>6.6666666666666666E-2</v>
      </c>
      <c r="I108" s="201">
        <f>IF(ISNUMBER(G108), $B118 * H108, "")</f>
        <v>10000</v>
      </c>
      <c r="J108" s="123">
        <v>160</v>
      </c>
      <c r="K108" s="72">
        <f>IF(ISNUMBER(J108), (J108 - $B108) / $B108, "")</f>
        <v>6.6666666666666666E-2</v>
      </c>
      <c r="L108" s="140">
        <f>IF(ISNUMBER(J108), $B118 * K108, "")</f>
        <v>10000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4"/>
      <c r="R108" s="345"/>
      <c r="S108" s="346"/>
    </row>
    <row r="109" spans="1:19" ht="17.25" thickBot="1">
      <c r="A109" s="124" t="s">
        <v>63</v>
      </c>
      <c r="B109" s="125">
        <v>66540</v>
      </c>
      <c r="C109" s="73">
        <v>1.8209640400000001E-2</v>
      </c>
      <c r="D109" s="125">
        <v>72390</v>
      </c>
      <c r="E109" s="73">
        <f t="shared" ref="E109:E112" si="54">IF(ISNUMBER(D109), (D109 - $B109) / $B109, "")</f>
        <v>8.7917042380522989E-2</v>
      </c>
      <c r="F109" s="136">
        <f>IF(ISNUMBER(D109), $B118 * E109, "")</f>
        <v>13187.556357078449</v>
      </c>
      <c r="G109" s="39">
        <v>74850</v>
      </c>
      <c r="H109" s="73">
        <f t="shared" ref="H109:H112" si="55">IF(ISNUMBER(G109), (G109 - $B109) / $B109, "")</f>
        <v>0.12488728584310189</v>
      </c>
      <c r="I109" s="202">
        <f>IF(ISNUMBER(G109), $B118 * H109, "")</f>
        <v>18733.092876465285</v>
      </c>
      <c r="J109" s="125">
        <v>75060</v>
      </c>
      <c r="K109" s="73">
        <f t="shared" ref="K109:K112" si="56">IF(ISNUMBER(J109), (J109 - $B109) / $B109, "")</f>
        <v>0.12804328223624886</v>
      </c>
      <c r="L109" s="136">
        <f>IF(ISNUMBER(J109), $B118 * K109, "")</f>
        <v>19206.492335437328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7"/>
      <c r="R109" s="348"/>
      <c r="S109" s="349"/>
    </row>
    <row r="110" spans="1:19" ht="17.25" thickBot="1">
      <c r="A110" s="124" t="s">
        <v>188</v>
      </c>
      <c r="B110" s="125">
        <v>13790</v>
      </c>
      <c r="C110" s="73">
        <v>1.0997067399999999E-2</v>
      </c>
      <c r="D110" s="125">
        <v>15080</v>
      </c>
      <c r="E110" s="73">
        <f t="shared" si="54"/>
        <v>9.3546047860768672E-2</v>
      </c>
      <c r="F110" s="136">
        <f>IF(ISNUMBER(D110), $B118 * E110, "")</f>
        <v>14031.9071791153</v>
      </c>
      <c r="G110" s="39">
        <v>14820</v>
      </c>
      <c r="H110" s="73">
        <f t="shared" si="55"/>
        <v>7.4691805656272661E-2</v>
      </c>
      <c r="I110" s="202">
        <f>IF(ISNUMBER(G110), $B118 * H110, "")</f>
        <v>11203.770848440899</v>
      </c>
      <c r="J110" s="125">
        <v>14810</v>
      </c>
      <c r="K110" s="73">
        <f t="shared" si="56"/>
        <v>7.396664249456128E-2</v>
      </c>
      <c r="L110" s="136">
        <f>IF(ISNUMBER(J110), $B118 * K110, "")</f>
        <v>11094.996374184191</v>
      </c>
      <c r="M110" s="39"/>
      <c r="N110" s="73" t="str">
        <f t="shared" si="57"/>
        <v/>
      </c>
      <c r="O110" s="136" t="str">
        <f>IF(ISNUMBER(M110), $B118 * N110, "")</f>
        <v/>
      </c>
      <c r="Q110" s="340"/>
      <c r="R110" s="340"/>
      <c r="S110" s="340"/>
    </row>
    <row r="111" spans="1:19" ht="17.25" thickBot="1">
      <c r="A111" s="124" t="s">
        <v>98</v>
      </c>
      <c r="B111" s="125">
        <v>4330</v>
      </c>
      <c r="C111" s="73">
        <v>9.3240093E-3</v>
      </c>
      <c r="D111" s="125">
        <v>4670</v>
      </c>
      <c r="E111" s="73">
        <f t="shared" si="54"/>
        <v>7.8521939953810627E-2</v>
      </c>
      <c r="F111" s="136">
        <f>IF(ISNUMBER(D111), $B118 * E111, "")</f>
        <v>11778.290993071594</v>
      </c>
      <c r="G111" s="39">
        <v>4660</v>
      </c>
      <c r="H111" s="73">
        <f t="shared" si="55"/>
        <v>7.6212471131639717E-2</v>
      </c>
      <c r="I111" s="202">
        <f>IF(ISNUMBER(G111), $B118 * H111, "")</f>
        <v>11431.870669745958</v>
      </c>
      <c r="J111" s="125">
        <v>4710</v>
      </c>
      <c r="K111" s="73">
        <f t="shared" si="56"/>
        <v>8.7759815242494224E-2</v>
      </c>
      <c r="L111" s="136">
        <f>IF(ISNUMBER(J111), $B118 * K111, "")</f>
        <v>13163.972286374134</v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 t="s">
        <v>180</v>
      </c>
      <c r="B112" s="127">
        <v>2895</v>
      </c>
      <c r="C112" s="74">
        <v>8.7108014000000008E-3</v>
      </c>
      <c r="D112" s="127">
        <v>3050</v>
      </c>
      <c r="E112" s="74">
        <f t="shared" si="54"/>
        <v>5.3540587219343697E-2</v>
      </c>
      <c r="F112" s="203">
        <f>IF(ISNUMBER(D112), $B118 * E112, "")</f>
        <v>8031.0880829015541</v>
      </c>
      <c r="G112" s="44">
        <v>3050</v>
      </c>
      <c r="H112" s="74">
        <f t="shared" si="55"/>
        <v>5.3540587219343697E-2</v>
      </c>
      <c r="I112" s="204">
        <f>IF(ISNUMBER(G112), $B118 * H112, "")</f>
        <v>8031.0880829015541</v>
      </c>
      <c r="J112" s="127">
        <v>3125</v>
      </c>
      <c r="K112" s="74">
        <f t="shared" si="56"/>
        <v>7.9447322970639028E-2</v>
      </c>
      <c r="L112" s="203">
        <f>IF(ISNUMBER(J112), $B118 * K112, "")</f>
        <v>11917.098445595855</v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 t="s">
        <v>266</v>
      </c>
      <c r="B113" s="128">
        <v>66.900000000000006</v>
      </c>
      <c r="C113" s="76">
        <v>7.5301205000000001E-3</v>
      </c>
      <c r="D113" s="128">
        <v>66.2</v>
      </c>
      <c r="E113" s="76">
        <f>IF(ISNUMBER(D113), (D113 - $B113) / $B113, "")</f>
        <v>-1.0463378176382702E-2</v>
      </c>
      <c r="F113" s="205">
        <f>IF(ISNUMBER(D113), $B118 * E113, "")</f>
        <v>-1569.5067264574054</v>
      </c>
      <c r="G113" s="45">
        <v>67.8</v>
      </c>
      <c r="H113" s="76">
        <f>IF(ISNUMBER(G113), (G113 - $B113) / $B113, "")</f>
        <v>1.3452914798206149E-2</v>
      </c>
      <c r="I113" s="206">
        <f>IF(ISNUMBER(G113), $B118 * H113, "")</f>
        <v>2017.9372197309224</v>
      </c>
      <c r="J113" s="128">
        <v>67.7</v>
      </c>
      <c r="K113" s="76">
        <f>IF(ISNUMBER(J113), (J113 - $B113) / $B113, "")</f>
        <v>1.1958146487294426E-2</v>
      </c>
      <c r="L113" s="205">
        <f>IF(ISNUMBER(J113), $B118 * K113, "")</f>
        <v>1793.721973094164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0"/>
      <c r="R113" s="340"/>
      <c r="S113" s="340"/>
    </row>
    <row r="114" spans="1:19" ht="17.25" thickBot="1">
      <c r="A114" s="124" t="s">
        <v>61</v>
      </c>
      <c r="B114" s="125">
        <v>950</v>
      </c>
      <c r="C114" s="73">
        <v>6.3559322E-3</v>
      </c>
      <c r="D114" s="125">
        <v>1015</v>
      </c>
      <c r="E114" s="73">
        <f t="shared" ref="E114:E117" si="58">IF(ISNUMBER(D114), (D114 - $B114) / $B114, "")</f>
        <v>6.8421052631578952E-2</v>
      </c>
      <c r="F114" s="136">
        <f>IF(ISNUMBER(D114), $B118 * E114, "")</f>
        <v>10263.157894736843</v>
      </c>
      <c r="G114" s="39">
        <v>1030</v>
      </c>
      <c r="H114" s="73">
        <f t="shared" ref="H114:H117" si="59">IF(ISNUMBER(G114), (G114 - $B114) / $B114, "")</f>
        <v>8.4210526315789472E-2</v>
      </c>
      <c r="I114" s="202">
        <f>IF(ISNUMBER(G114), $B118 * H114, "")</f>
        <v>12631.57894736842</v>
      </c>
      <c r="J114" s="125">
        <v>1020</v>
      </c>
      <c r="K114" s="73">
        <f t="shared" ref="K114:K117" si="60">IF(ISNUMBER(J114), (J114 - $B114) / $B114, "")</f>
        <v>7.3684210526315783E-2</v>
      </c>
      <c r="L114" s="136">
        <f>IF(ISNUMBER(J114), $B118 * K114, "")</f>
        <v>11052.631578947367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0"/>
      <c r="R114" s="340"/>
      <c r="S114" s="340"/>
    </row>
    <row r="115" spans="1:19" ht="17.25" thickBot="1">
      <c r="A115" s="124" t="s">
        <v>84</v>
      </c>
      <c r="B115" s="125">
        <v>1875</v>
      </c>
      <c r="C115" s="73">
        <v>0</v>
      </c>
      <c r="D115" s="125">
        <v>2060</v>
      </c>
      <c r="E115" s="73">
        <f t="shared" si="58"/>
        <v>9.8666666666666666E-2</v>
      </c>
      <c r="F115" s="136">
        <f>IF(ISNUMBER(D115), $B118 * E115, "")</f>
        <v>14800</v>
      </c>
      <c r="G115" s="39">
        <v>2125</v>
      </c>
      <c r="H115" s="73">
        <f t="shared" si="59"/>
        <v>0.13333333333333333</v>
      </c>
      <c r="I115" s="202">
        <f>IF(ISNUMBER(G115), $B118 * H115, "")</f>
        <v>20000</v>
      </c>
      <c r="J115" s="125">
        <v>2140</v>
      </c>
      <c r="K115" s="73">
        <f t="shared" si="60"/>
        <v>0.14133333333333334</v>
      </c>
      <c r="L115" s="136">
        <f>IF(ISNUMBER(J115), $B118 * K115, "")</f>
        <v>21200</v>
      </c>
      <c r="M115" s="39"/>
      <c r="N115" s="73" t="str">
        <f t="shared" si="61"/>
        <v/>
      </c>
      <c r="O115" s="136" t="str">
        <f>IF(ISNUMBER(M115), $B118 * N115, "")</f>
        <v/>
      </c>
      <c r="Q115" s="340"/>
      <c r="R115" s="340"/>
      <c r="S115" s="340"/>
    </row>
    <row r="116" spans="1:19">
      <c r="A116" s="124" t="s">
        <v>192</v>
      </c>
      <c r="B116" s="125">
        <v>1115</v>
      </c>
      <c r="C116" s="73">
        <v>0</v>
      </c>
      <c r="D116" s="125">
        <v>1230</v>
      </c>
      <c r="E116" s="73">
        <f t="shared" si="58"/>
        <v>0.1031390134529148</v>
      </c>
      <c r="F116" s="136">
        <f>IF(ISNUMBER(D116), $B118 * E116, "")</f>
        <v>15470.852017937221</v>
      </c>
      <c r="G116" s="39">
        <v>1305</v>
      </c>
      <c r="H116" s="73">
        <f t="shared" si="59"/>
        <v>0.17040358744394618</v>
      </c>
      <c r="I116" s="202">
        <f>IF(ISNUMBER(G116), $B118 * H116, "")</f>
        <v>25560.538116591928</v>
      </c>
      <c r="J116" s="125">
        <v>1290</v>
      </c>
      <c r="K116" s="73">
        <f t="shared" si="60"/>
        <v>0.15695067264573992</v>
      </c>
      <c r="L116" s="136">
        <f>IF(ISNUMBER(J116), $B118 * K116, "")</f>
        <v>23542.600896860989</v>
      </c>
      <c r="M116" s="39"/>
      <c r="N116" s="73" t="str">
        <f t="shared" si="61"/>
        <v/>
      </c>
      <c r="O116" s="136" t="str">
        <f>IF(ISNUMBER(M116), $B118 * N116, "")</f>
        <v/>
      </c>
      <c r="Q116" s="329"/>
      <c r="R116" s="330"/>
      <c r="S116" s="331"/>
    </row>
    <row r="117" spans="1:19" ht="17.25" thickBot="1">
      <c r="A117" s="129" t="s">
        <v>132</v>
      </c>
      <c r="B117" s="130">
        <v>137</v>
      </c>
      <c r="C117" s="75">
        <v>0</v>
      </c>
      <c r="D117" s="130">
        <v>151</v>
      </c>
      <c r="E117" s="75">
        <f t="shared" si="58"/>
        <v>0.10218978102189781</v>
      </c>
      <c r="F117" s="137">
        <f>IF(ISNUMBER(D117), $B118 * E117, "")</f>
        <v>15328.467153284671</v>
      </c>
      <c r="G117" s="37">
        <v>163</v>
      </c>
      <c r="H117" s="75">
        <f t="shared" si="59"/>
        <v>0.18978102189781021</v>
      </c>
      <c r="I117" s="207">
        <f>IF(ISNUMBER(G117), $B118 * H117, "")</f>
        <v>28467.153284671531</v>
      </c>
      <c r="J117" s="130">
        <v>162</v>
      </c>
      <c r="K117" s="75">
        <f t="shared" si="60"/>
        <v>0.18248175182481752</v>
      </c>
      <c r="L117" s="137">
        <f>IF(ISNUMBER(J117), $B118 * K117, "")</f>
        <v>27372.262773722628</v>
      </c>
      <c r="M117" s="37"/>
      <c r="N117" s="75" t="str">
        <f t="shared" si="61"/>
        <v/>
      </c>
      <c r="O117" s="137" t="str">
        <f>IF(ISNUMBER(M117), $B118 * N117, "")</f>
        <v/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27">
        <f>IF(COUNT(E98:E117), SUM(E98:E117) / COUNT(E98:E117), 0)</f>
        <v>4.8317081583562314E-2</v>
      </c>
      <c r="F118" s="208">
        <f>SUM(F98:F117)</f>
        <v>144951.24475068692</v>
      </c>
      <c r="G118" s="131" t="s">
        <v>302</v>
      </c>
      <c r="H118" s="327">
        <f>IF(COUNT(H98:H117), SUM(H98:H117) / COUNT(H98:H117), 0)</f>
        <v>7.8990716253780832E-2</v>
      </c>
      <c r="I118" s="208">
        <f>SUM(I98:I117)</f>
        <v>236972.14876134251</v>
      </c>
      <c r="J118" s="131" t="s">
        <v>302</v>
      </c>
      <c r="K118" s="327">
        <f>IF(COUNT(K98:K117), SUM(K98:K117) / COUNT(K98:K117), 0)</f>
        <v>7.953252923464374E-2</v>
      </c>
      <c r="L118" s="208">
        <f>SUM(L98:L117)</f>
        <v>238597.5877039312</v>
      </c>
      <c r="M118" s="131" t="s">
        <v>302</v>
      </c>
      <c r="N118" s="327">
        <f>IF(COUNT(N98:N117), SUM(N98:N117) / COUNT(N98:N117), 0)</f>
        <v>0</v>
      </c>
      <c r="O118" s="20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2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48045000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2.1212829700000001E-2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2021-05-26(수) 오전 00:00</v>
      </c>
      <c r="C123" s="401"/>
      <c r="D123" s="351" t="str">
        <f>TEXT($G$1, "[$-ko-KR]yyyy-mm-dd(ddd) ") &amp; "오후 14:00"</f>
        <v>2021-05-26(수) 오후 14:00</v>
      </c>
      <c r="E123" s="352"/>
      <c r="F123" s="353"/>
      <c r="G123" s="351" t="str">
        <f>TEXT($G$1, "[$-ko-KR]yyyy-mm-dd(ddd) ") &amp; "오후 19:00"</f>
        <v>2021-05-26(수) 오후 19:00</v>
      </c>
      <c r="H123" s="352"/>
      <c r="I123" s="353"/>
      <c r="J123" s="351" t="str">
        <f>TEXT($G$1, "[$-ko-KR]yyyy-mm-dd(ddd) ") &amp; "오후 21:00"</f>
        <v>2021-05-26(수) 오후 21:00</v>
      </c>
      <c r="K123" s="352"/>
      <c r="L123" s="353"/>
      <c r="M123" s="351" t="str">
        <f>TEXT($G$1+1, "[$-ko-KR]yyyy-mm-dd(ddd) ") &amp; "오전 00:00"</f>
        <v>2021-05-27(목)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28" t="s">
        <v>300</v>
      </c>
      <c r="G124" s="321" t="s">
        <v>58</v>
      </c>
      <c r="H124" s="322" t="s">
        <v>299</v>
      </c>
      <c r="I124" s="323" t="s">
        <v>300</v>
      </c>
      <c r="J124" s="121" t="s">
        <v>58</v>
      </c>
      <c r="K124" s="121" t="s">
        <v>299</v>
      </c>
      <c r="L124" s="325" t="s">
        <v>300</v>
      </c>
      <c r="M124" s="120" t="s">
        <v>58</v>
      </c>
      <c r="N124" s="121" t="s">
        <v>299</v>
      </c>
      <c r="O124" s="326" t="s">
        <v>300</v>
      </c>
      <c r="Q124" s="340"/>
      <c r="R124" s="340"/>
      <c r="S124" s="340"/>
    </row>
    <row r="125" spans="1:19" ht="17.25" thickBot="1">
      <c r="A125" s="122" t="s">
        <v>278</v>
      </c>
      <c r="B125" s="123">
        <v>80.900000000000006</v>
      </c>
      <c r="C125" s="72">
        <v>-3.5756853399999997E-2</v>
      </c>
      <c r="D125" s="123">
        <v>85.4</v>
      </c>
      <c r="E125" s="72">
        <f>IF(ISNUMBER(D125), (D125 - $B125) / $B125, "")</f>
        <v>5.5624227441285534E-2</v>
      </c>
      <c r="F125" s="140">
        <f>IF(ISNUMBER(D125), $B145 * E125, "")</f>
        <v>8343.6341161928303</v>
      </c>
      <c r="G125" s="38">
        <v>87.6</v>
      </c>
      <c r="H125" s="72">
        <f>IF(ISNUMBER(G125), (G125 - $B125) / $B125, "")</f>
        <v>8.2818294190358327E-2</v>
      </c>
      <c r="I125" s="201">
        <f>IF(ISNUMBER(G125), $B145 * H125, "")</f>
        <v>12422.74412855375</v>
      </c>
      <c r="J125" s="123">
        <v>88</v>
      </c>
      <c r="K125" s="72">
        <f>IF(ISNUMBER(J125), (J125 - $B125) / $B125, "")</f>
        <v>8.7762669962917109E-2</v>
      </c>
      <c r="L125" s="140">
        <f>IF(ISNUMBER(J125), $B145 * K125, "")</f>
        <v>13164.400494437567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 t="s">
        <v>126</v>
      </c>
      <c r="B126" s="125">
        <v>30</v>
      </c>
      <c r="C126" s="73">
        <v>-6.25E-2</v>
      </c>
      <c r="D126" s="125">
        <v>33.1</v>
      </c>
      <c r="E126" s="73">
        <f t="shared" ref="E126:E129" si="62">IF(ISNUMBER(D126), (D126 - $B126) / $B126, "")</f>
        <v>0.10333333333333337</v>
      </c>
      <c r="F126" s="136">
        <f>IF(ISNUMBER(D126), $B145 * E126, "")</f>
        <v>15500.000000000005</v>
      </c>
      <c r="G126" s="39">
        <v>33.200000000000003</v>
      </c>
      <c r="H126" s="73">
        <f t="shared" ref="H126:H129" si="63">IF(ISNUMBER(G126), (G126 - $B126) / $B126, "")</f>
        <v>0.10666666666666676</v>
      </c>
      <c r="I126" s="202">
        <f>IF(ISNUMBER(G126), $B145 * H126, "")</f>
        <v>16000.000000000013</v>
      </c>
      <c r="J126" s="125">
        <v>33.4</v>
      </c>
      <c r="K126" s="73">
        <f t="shared" ref="K126:K129" si="64">IF(ISNUMBER(J126), (J126 - $B126) / $B126, "")</f>
        <v>0.11333333333333329</v>
      </c>
      <c r="L126" s="136">
        <f>IF(ISNUMBER(J126), $B145 * K126, "")</f>
        <v>16999.999999999993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 t="s">
        <v>198</v>
      </c>
      <c r="B127" s="125">
        <v>18.100000000000001</v>
      </c>
      <c r="C127" s="73">
        <v>-7.1794871800000007E-2</v>
      </c>
      <c r="D127" s="125">
        <v>18.7</v>
      </c>
      <c r="E127" s="73">
        <f t="shared" si="62"/>
        <v>3.3149171270718113E-2</v>
      </c>
      <c r="F127" s="136">
        <f>IF(ISNUMBER(D127), $B145 * E127, "")</f>
        <v>4972.3756906077169</v>
      </c>
      <c r="G127" s="39">
        <v>20</v>
      </c>
      <c r="H127" s="73">
        <f t="shared" si="63"/>
        <v>0.10497237569060765</v>
      </c>
      <c r="I127" s="202">
        <f>IF(ISNUMBER(G127), $B145 * H127, "")</f>
        <v>15745.856353591147</v>
      </c>
      <c r="J127" s="125">
        <v>20.3</v>
      </c>
      <c r="K127" s="73">
        <f t="shared" si="64"/>
        <v>0.1215469613259668</v>
      </c>
      <c r="L127" s="136">
        <f>IF(ISNUMBER(J127), $B145 * K127, "")</f>
        <v>18232.044198895022</v>
      </c>
      <c r="M127" s="39"/>
      <c r="N127" s="73" t="str">
        <f t="shared" si="65"/>
        <v/>
      </c>
      <c r="O127" s="136" t="str">
        <f>IF(ISNUMBER(M127), $B145 * N127, "")</f>
        <v/>
      </c>
      <c r="Q127" s="340"/>
      <c r="R127" s="340"/>
      <c r="S127" s="340"/>
    </row>
    <row r="128" spans="1:19" ht="17.25" thickBot="1">
      <c r="A128" s="124" t="s">
        <v>196</v>
      </c>
      <c r="B128" s="125">
        <v>12.3</v>
      </c>
      <c r="C128" s="73">
        <v>-7.5187969899999998E-2</v>
      </c>
      <c r="D128" s="125">
        <v>12.8</v>
      </c>
      <c r="E128" s="73">
        <f t="shared" si="62"/>
        <v>4.065040650406504E-2</v>
      </c>
      <c r="F128" s="136">
        <f>IF(ISNUMBER(D128), $B145 * E128, "")</f>
        <v>6097.5609756097556</v>
      </c>
      <c r="G128" s="39">
        <v>13.2</v>
      </c>
      <c r="H128" s="73">
        <f t="shared" si="63"/>
        <v>7.3170731707316958E-2</v>
      </c>
      <c r="I128" s="202">
        <f>IF(ISNUMBER(G128), $B145 * H128, "")</f>
        <v>10975.609756097543</v>
      </c>
      <c r="J128" s="125">
        <v>13.2</v>
      </c>
      <c r="K128" s="73">
        <f t="shared" si="64"/>
        <v>7.3170731707316958E-2</v>
      </c>
      <c r="L128" s="136">
        <f>IF(ISNUMBER(J128), $B145 * K128, "")</f>
        <v>10975.609756097543</v>
      </c>
      <c r="M128" s="39"/>
      <c r="N128" s="73" t="str">
        <f t="shared" si="65"/>
        <v/>
      </c>
      <c r="O128" s="136" t="str">
        <f>IF(ISNUMBER(M128), $B145 * N128, "")</f>
        <v/>
      </c>
      <c r="Q128" s="340"/>
      <c r="R128" s="340"/>
      <c r="S128" s="340"/>
    </row>
    <row r="129" spans="1:19" ht="17.25" thickBot="1">
      <c r="A129" s="126" t="s">
        <v>228</v>
      </c>
      <c r="B129" s="127">
        <v>11</v>
      </c>
      <c r="C129" s="74">
        <v>-7.5630252100000003E-2</v>
      </c>
      <c r="D129" s="127">
        <v>11.7</v>
      </c>
      <c r="E129" s="74">
        <f t="shared" si="62"/>
        <v>6.3636363636363574E-2</v>
      </c>
      <c r="F129" s="203">
        <f>IF(ISNUMBER(D129), $B145 * E129, "")</f>
        <v>9545.4545454545369</v>
      </c>
      <c r="G129" s="44">
        <v>12.3</v>
      </c>
      <c r="H129" s="74">
        <f t="shared" si="63"/>
        <v>0.11818181818181825</v>
      </c>
      <c r="I129" s="204">
        <f>IF(ISNUMBER(G129), $B145 * H129, "")</f>
        <v>17727.272727272739</v>
      </c>
      <c r="J129" s="127">
        <v>12.3</v>
      </c>
      <c r="K129" s="74">
        <f t="shared" si="64"/>
        <v>0.11818181818181825</v>
      </c>
      <c r="L129" s="203">
        <f>IF(ISNUMBER(J129), $B145 * K129, "")</f>
        <v>17727.272727272739</v>
      </c>
      <c r="M129" s="44"/>
      <c r="N129" s="74" t="str">
        <f t="shared" si="65"/>
        <v/>
      </c>
      <c r="O129" s="203" t="str">
        <f>IF(ISNUMBER(M129), $B145 * N129, "")</f>
        <v/>
      </c>
      <c r="Q129" s="340"/>
      <c r="R129" s="340"/>
      <c r="S129" s="340"/>
    </row>
    <row r="130" spans="1:19" ht="17.25" thickBot="1">
      <c r="A130" s="124" t="s">
        <v>154</v>
      </c>
      <c r="B130" s="128">
        <v>10.8</v>
      </c>
      <c r="C130" s="76">
        <v>-7.6923076899999998E-2</v>
      </c>
      <c r="D130" s="128">
        <v>11.9</v>
      </c>
      <c r="E130" s="76">
        <f>IF(ISNUMBER(D130), (D130 - $B130) / $B130, "")</f>
        <v>0.10185185185185182</v>
      </c>
      <c r="F130" s="205">
        <f>IF(ISNUMBER(D130), $B145 * E130, "")</f>
        <v>15277.777777777772</v>
      </c>
      <c r="G130" s="45">
        <v>12.5</v>
      </c>
      <c r="H130" s="76">
        <f>IF(ISNUMBER(G130), (G130 - $B130) / $B130, "")</f>
        <v>0.15740740740740733</v>
      </c>
      <c r="I130" s="206">
        <f>IF(ISNUMBER(G130), $B145 * H130, "")</f>
        <v>23611.111111111099</v>
      </c>
      <c r="J130" s="128">
        <v>12.4</v>
      </c>
      <c r="K130" s="76">
        <f>IF(ISNUMBER(J130), (J130 - $B130) / $B130, "")</f>
        <v>0.14814814814814811</v>
      </c>
      <c r="L130" s="205">
        <f>IF(ISNUMBER(J130), $B145 * K130, "")</f>
        <v>22222.222222222215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0"/>
      <c r="R130" s="340"/>
      <c r="S130" s="340"/>
    </row>
    <row r="131" spans="1:19" ht="17.25" thickBot="1">
      <c r="A131" s="124" t="s">
        <v>134</v>
      </c>
      <c r="B131" s="125">
        <v>93.1</v>
      </c>
      <c r="C131" s="73">
        <v>-7.8217821800000004E-2</v>
      </c>
      <c r="D131" s="125">
        <v>98.5</v>
      </c>
      <c r="E131" s="73">
        <f t="shared" ref="E131:E134" si="66">IF(ISNUMBER(D131), (D131 - $B131) / $B131, "")</f>
        <v>5.80021482277122E-2</v>
      </c>
      <c r="F131" s="136">
        <f>IF(ISNUMBER(D131), $B145 * E131, "")</f>
        <v>8700.3222341568307</v>
      </c>
      <c r="G131" s="39">
        <v>101</v>
      </c>
      <c r="H131" s="73">
        <f t="shared" ref="H131:H134" si="67">IF(ISNUMBER(G131), (G131 - $B131) / $B131, "")</f>
        <v>8.4854994629430788E-2</v>
      </c>
      <c r="I131" s="202">
        <f>IF(ISNUMBER(G131), $B145 * H131, "")</f>
        <v>12728.249194414619</v>
      </c>
      <c r="J131" s="125">
        <v>102</v>
      </c>
      <c r="K131" s="73">
        <f t="shared" ref="K131:K134" si="68">IF(ISNUMBER(J131), (J131 - $B131) / $B131, "")</f>
        <v>9.5596133190118213E-2</v>
      </c>
      <c r="L131" s="136">
        <f>IF(ISNUMBER(J131), $B145 * K131, "")</f>
        <v>14339.419978517732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0"/>
      <c r="R131" s="340"/>
      <c r="S131" s="340"/>
    </row>
    <row r="132" spans="1:19" ht="17.25" thickBot="1">
      <c r="A132" s="124" t="s">
        <v>65</v>
      </c>
      <c r="B132" s="125">
        <v>38</v>
      </c>
      <c r="C132" s="73">
        <v>-7.9903147699999996E-2</v>
      </c>
      <c r="D132" s="125">
        <v>41.3</v>
      </c>
      <c r="E132" s="73">
        <f t="shared" si="66"/>
        <v>8.6842105263157818E-2</v>
      </c>
      <c r="F132" s="136">
        <f>IF(ISNUMBER(D132), $B145 * E132, "")</f>
        <v>13026.315789473672</v>
      </c>
      <c r="G132" s="39">
        <v>41.5</v>
      </c>
      <c r="H132" s="73">
        <f t="shared" si="67"/>
        <v>9.2105263157894732E-2</v>
      </c>
      <c r="I132" s="202">
        <f>IF(ISNUMBER(G132), $B145 * H132, "")</f>
        <v>13815.78947368421</v>
      </c>
      <c r="J132" s="125">
        <v>41.2</v>
      </c>
      <c r="K132" s="73">
        <f t="shared" si="68"/>
        <v>8.4210526315789555E-2</v>
      </c>
      <c r="L132" s="136">
        <f>IF(ISNUMBER(J132), $B145 * K132, "")</f>
        <v>12631.578947368433</v>
      </c>
      <c r="M132" s="39"/>
      <c r="N132" s="73" t="str">
        <f t="shared" si="69"/>
        <v/>
      </c>
      <c r="O132" s="136" t="str">
        <f>IF(ISNUMBER(M132), $B145 * N132, "")</f>
        <v/>
      </c>
      <c r="Q132" s="340"/>
      <c r="R132" s="340"/>
      <c r="S132" s="340"/>
    </row>
    <row r="133" spans="1:19" ht="17.25" thickBot="1">
      <c r="A133" s="124" t="s">
        <v>236</v>
      </c>
      <c r="B133" s="125">
        <v>54.2</v>
      </c>
      <c r="C133" s="73">
        <v>-8.1355932199999995E-2</v>
      </c>
      <c r="D133" s="125">
        <v>56.3</v>
      </c>
      <c r="E133" s="73">
        <f t="shared" si="66"/>
        <v>3.874538745387443E-2</v>
      </c>
      <c r="F133" s="136">
        <f>IF(ISNUMBER(D133), $B145 * E133, "")</f>
        <v>5811.8081180811641</v>
      </c>
      <c r="G133" s="39">
        <v>57.6</v>
      </c>
      <c r="H133" s="73">
        <f t="shared" si="67"/>
        <v>6.2730627306273032E-2</v>
      </c>
      <c r="I133" s="202">
        <f>IF(ISNUMBER(G133), $B145 * H133, "")</f>
        <v>9409.5940959409545</v>
      </c>
      <c r="J133" s="125">
        <v>57.9</v>
      </c>
      <c r="K133" s="73">
        <f t="shared" si="68"/>
        <v>6.826568265682649E-2</v>
      </c>
      <c r="L133" s="136">
        <f>IF(ISNUMBER(J133), $B145 * K133, "")</f>
        <v>10239.852398523974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14.5</v>
      </c>
      <c r="C134" s="75">
        <v>-8.2278481000000001E-2</v>
      </c>
      <c r="D134" s="130">
        <v>15.7</v>
      </c>
      <c r="E134" s="75">
        <f t="shared" si="66"/>
        <v>8.275862068965513E-2</v>
      </c>
      <c r="F134" s="137">
        <f>IF(ISNUMBER(D134), $B145 * E134, "")</f>
        <v>12413.79310344827</v>
      </c>
      <c r="G134" s="37">
        <v>15.6</v>
      </c>
      <c r="H134" s="75">
        <f t="shared" si="67"/>
        <v>7.5862068965517213E-2</v>
      </c>
      <c r="I134" s="207">
        <f>IF(ISNUMBER(G134), $B145 * H134, "")</f>
        <v>11379.310344827582</v>
      </c>
      <c r="J134" s="130">
        <v>15.7</v>
      </c>
      <c r="K134" s="75">
        <f t="shared" si="68"/>
        <v>8.275862068965513E-2</v>
      </c>
      <c r="L134" s="137">
        <f>IF(ISNUMBER(J134), $B145 * K134, "")</f>
        <v>12413.79310344827</v>
      </c>
      <c r="M134" s="37"/>
      <c r="N134" s="75" t="str">
        <f t="shared" si="69"/>
        <v/>
      </c>
      <c r="O134" s="137" t="str">
        <f>IF(ISNUMBER(M134), $B145 * N134, "")</f>
        <v/>
      </c>
      <c r="Q134" s="341"/>
      <c r="R134" s="342"/>
      <c r="S134" s="343"/>
    </row>
    <row r="135" spans="1:19">
      <c r="A135" s="122" t="s">
        <v>264</v>
      </c>
      <c r="B135" s="123">
        <v>99.1</v>
      </c>
      <c r="C135" s="72">
        <v>-8.2407407399999993E-2</v>
      </c>
      <c r="D135" s="123">
        <v>103</v>
      </c>
      <c r="E135" s="72">
        <f>IF(ISNUMBER(D135), (D135 - $B135) / $B135, "")</f>
        <v>3.9354187689202888E-2</v>
      </c>
      <c r="F135" s="140">
        <f>IF(ISNUMBER(D135), $B145 * E135, "")</f>
        <v>5903.1281533804331</v>
      </c>
      <c r="G135" s="38">
        <v>106</v>
      </c>
      <c r="H135" s="72">
        <f>IF(ISNUMBER(G135), (G135 - $B135) / $B135, "")</f>
        <v>6.9626639757820449E-2</v>
      </c>
      <c r="I135" s="201">
        <f>IF(ISNUMBER(G135), $B145 * H135, "")</f>
        <v>10443.995963673067</v>
      </c>
      <c r="J135" s="123">
        <v>106</v>
      </c>
      <c r="K135" s="72">
        <f>IF(ISNUMBER(J135), (J135 - $B135) / $B135, "")</f>
        <v>6.9626639757820449E-2</v>
      </c>
      <c r="L135" s="140">
        <f>IF(ISNUMBER(J135), $B145 * K135, "")</f>
        <v>10443.995963673067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4"/>
      <c r="R135" s="345"/>
      <c r="S135" s="346"/>
    </row>
    <row r="136" spans="1:19" ht="17.25" thickBot="1">
      <c r="A136" s="124" t="s">
        <v>218</v>
      </c>
      <c r="B136" s="125">
        <v>18.899999999999999</v>
      </c>
      <c r="C136" s="73">
        <v>-8.6956521699999997E-2</v>
      </c>
      <c r="D136" s="125">
        <v>20.5</v>
      </c>
      <c r="E136" s="73">
        <f t="shared" ref="E136:E139" si="70">IF(ISNUMBER(D136), (D136 - $B136) / $B136, "")</f>
        <v>8.4656084656084735E-2</v>
      </c>
      <c r="F136" s="136">
        <f>IF(ISNUMBER(D136), $B145 * E136, "")</f>
        <v>12698.412698412711</v>
      </c>
      <c r="G136" s="39">
        <v>20.5</v>
      </c>
      <c r="H136" s="73">
        <f t="shared" ref="H136:H139" si="71">IF(ISNUMBER(G136), (G136 - $B136) / $B136, "")</f>
        <v>8.4656084656084735E-2</v>
      </c>
      <c r="I136" s="202">
        <f>IF(ISNUMBER(G136), $B145 * H136, "")</f>
        <v>12698.412698412711</v>
      </c>
      <c r="J136" s="125">
        <v>20.2</v>
      </c>
      <c r="K136" s="73">
        <f t="shared" ref="K136:K139" si="72">IF(ISNUMBER(J136), (J136 - $B136) / $B136, "")</f>
        <v>6.8783068783068821E-2</v>
      </c>
      <c r="L136" s="136">
        <f>IF(ISNUMBER(J136), $B145 * K136, "")</f>
        <v>10317.460317460323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7"/>
      <c r="R136" s="348"/>
      <c r="S136" s="349"/>
    </row>
    <row r="137" spans="1:19" ht="17.25" thickBot="1">
      <c r="A137" s="124" t="s">
        <v>172</v>
      </c>
      <c r="B137" s="125">
        <v>15.5</v>
      </c>
      <c r="C137" s="73">
        <v>-8.82352941E-2</v>
      </c>
      <c r="D137" s="125">
        <v>15.8</v>
      </c>
      <c r="E137" s="73">
        <f t="shared" si="70"/>
        <v>1.9354838709677465E-2</v>
      </c>
      <c r="F137" s="136">
        <f>IF(ISNUMBER(D137), $B145 * E137, "")</f>
        <v>2903.22580645162</v>
      </c>
      <c r="G137" s="39">
        <v>16.399999999999999</v>
      </c>
      <c r="H137" s="73">
        <f t="shared" si="71"/>
        <v>5.8064516129032163E-2</v>
      </c>
      <c r="I137" s="202">
        <f>IF(ISNUMBER(G137), $B145 * H137, "")</f>
        <v>8709.6774193548245</v>
      </c>
      <c r="J137" s="125">
        <v>16.5</v>
      </c>
      <c r="K137" s="73">
        <f t="shared" si="72"/>
        <v>6.4516129032258063E-2</v>
      </c>
      <c r="L137" s="136">
        <f>IF(ISNUMBER(J137), $B145 * K137, "")</f>
        <v>9677.4193548387102</v>
      </c>
      <c r="M137" s="39"/>
      <c r="N137" s="73" t="str">
        <f t="shared" si="73"/>
        <v/>
      </c>
      <c r="O137" s="136" t="str">
        <f>IF(ISNUMBER(M137), $B145 * N137, "")</f>
        <v/>
      </c>
      <c r="Q137" s="340"/>
      <c r="R137" s="340"/>
      <c r="S137" s="340"/>
    </row>
    <row r="138" spans="1:19" ht="17.25" thickBot="1">
      <c r="A138" s="124" t="s">
        <v>212</v>
      </c>
      <c r="B138" s="125">
        <v>88.7</v>
      </c>
      <c r="C138" s="73">
        <v>-8.9322381899999997E-2</v>
      </c>
      <c r="D138" s="125">
        <v>90.5</v>
      </c>
      <c r="E138" s="73">
        <f t="shared" si="70"/>
        <v>2.0293122886133001E-2</v>
      </c>
      <c r="F138" s="136">
        <f>IF(ISNUMBER(D138), $B145 * E138, "")</f>
        <v>3043.9684329199499</v>
      </c>
      <c r="G138" s="39">
        <v>94.4</v>
      </c>
      <c r="H138" s="73">
        <f t="shared" si="71"/>
        <v>6.4261555806087972E-2</v>
      </c>
      <c r="I138" s="202">
        <f>IF(ISNUMBER(G138), $B145 * H138, "")</f>
        <v>9639.2333709131963</v>
      </c>
      <c r="J138" s="125">
        <v>94.9</v>
      </c>
      <c r="K138" s="73">
        <f t="shared" si="72"/>
        <v>6.9898534385569366E-2</v>
      </c>
      <c r="L138" s="136">
        <f>IF(ISNUMBER(J138), $B145 * K138, "")</f>
        <v>10484.780157835405</v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 t="s">
        <v>122</v>
      </c>
      <c r="B139" s="127">
        <v>79.3</v>
      </c>
      <c r="C139" s="74">
        <v>-8.9552238800000003E-2</v>
      </c>
      <c r="D139" s="127">
        <v>79.7</v>
      </c>
      <c r="E139" s="74">
        <f t="shared" si="70"/>
        <v>5.0441361916772473E-3</v>
      </c>
      <c r="F139" s="203">
        <f>IF(ISNUMBER(D139), $B145 * E139, "")</f>
        <v>756.62042875158704</v>
      </c>
      <c r="G139" s="44">
        <v>82.5</v>
      </c>
      <c r="H139" s="74">
        <f t="shared" si="71"/>
        <v>4.0353089533417437E-2</v>
      </c>
      <c r="I139" s="204">
        <f>IF(ISNUMBER(G139), $B145 * H139, "")</f>
        <v>6052.9634300126154</v>
      </c>
      <c r="J139" s="127">
        <v>82.9</v>
      </c>
      <c r="K139" s="74">
        <f t="shared" si="72"/>
        <v>4.5397225725094685E-2</v>
      </c>
      <c r="L139" s="203">
        <f>IF(ISNUMBER(J139), $B145 * K139, "")</f>
        <v>6809.5838587642029</v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 t="s">
        <v>268</v>
      </c>
      <c r="B140" s="128">
        <v>58.8</v>
      </c>
      <c r="C140" s="76">
        <v>-9.3990754999999995E-2</v>
      </c>
      <c r="D140" s="128">
        <v>60</v>
      </c>
      <c r="E140" s="76">
        <f>IF(ISNUMBER(D140), (D140 - $B140) / $B140, "")</f>
        <v>2.0408163265306173E-2</v>
      </c>
      <c r="F140" s="205">
        <f>IF(ISNUMBER(D140), $B145 * E140, "")</f>
        <v>3061.2244897959258</v>
      </c>
      <c r="G140" s="45">
        <v>63.3</v>
      </c>
      <c r="H140" s="76">
        <f>IF(ISNUMBER(G140), (G140 - $B140) / $B140, "")</f>
        <v>7.6530612244897961E-2</v>
      </c>
      <c r="I140" s="206">
        <f>IF(ISNUMBER(G140), $B145 * H140, "")</f>
        <v>11479.591836734695</v>
      </c>
      <c r="J140" s="128">
        <v>63</v>
      </c>
      <c r="K140" s="76">
        <f>IF(ISNUMBER(J140), (J140 - $B140) / $B140, "")</f>
        <v>7.142857142857148E-2</v>
      </c>
      <c r="L140" s="205">
        <f>IF(ISNUMBER(J140), $B145 * K140, "")</f>
        <v>10714.285714285723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0"/>
      <c r="R140" s="340"/>
      <c r="S140" s="340"/>
    </row>
    <row r="141" spans="1:19" ht="17.25" thickBot="1">
      <c r="A141" s="124" t="s">
        <v>254</v>
      </c>
      <c r="B141" s="125">
        <v>57.4</v>
      </c>
      <c r="C141" s="73">
        <v>-9.4637224000000006E-2</v>
      </c>
      <c r="D141" s="125">
        <v>58.2</v>
      </c>
      <c r="E141" s="73">
        <f t="shared" ref="E141:E144" si="74">IF(ISNUMBER(D141), (D141 - $B141) / $B141, "")</f>
        <v>1.3937282229965231E-2</v>
      </c>
      <c r="F141" s="136">
        <f>IF(ISNUMBER(D141), $B145 * E141, "")</f>
        <v>2090.5923344947846</v>
      </c>
      <c r="G141" s="39">
        <v>60</v>
      </c>
      <c r="H141" s="73">
        <f t="shared" ref="H141:H144" si="75">IF(ISNUMBER(G141), (G141 - $B141) / $B141, "")</f>
        <v>4.5296167247386783E-2</v>
      </c>
      <c r="I141" s="202">
        <f>IF(ISNUMBER(G141), $B145 * H141, "")</f>
        <v>6794.4250871080176</v>
      </c>
      <c r="J141" s="125">
        <v>59.8</v>
      </c>
      <c r="K141" s="73">
        <f t="shared" ref="K141:K144" si="76">IF(ISNUMBER(J141), (J141 - $B141) / $B141, "")</f>
        <v>4.1811846689895446E-2</v>
      </c>
      <c r="L141" s="136">
        <f>IF(ISNUMBER(J141), $B145 * K141, "")</f>
        <v>6271.777003484317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0"/>
      <c r="R141" s="340"/>
      <c r="S141" s="340"/>
    </row>
    <row r="142" spans="1:19" ht="17.25" thickBot="1">
      <c r="A142" s="124" t="s">
        <v>222</v>
      </c>
      <c r="B142" s="125">
        <v>12.3</v>
      </c>
      <c r="C142" s="73">
        <v>-9.5588235300000005E-2</v>
      </c>
      <c r="D142" s="125">
        <v>13.2</v>
      </c>
      <c r="E142" s="73">
        <f t="shared" si="74"/>
        <v>7.3170731707316958E-2</v>
      </c>
      <c r="F142" s="136">
        <f>IF(ISNUMBER(D142), $B145 * E142, "")</f>
        <v>10975.609756097543</v>
      </c>
      <c r="G142" s="39">
        <v>13.5</v>
      </c>
      <c r="H142" s="73">
        <f t="shared" si="75"/>
        <v>9.7560975609756032E-2</v>
      </c>
      <c r="I142" s="202">
        <f>IF(ISNUMBER(G142), $B145 * H142, "")</f>
        <v>14634.146341463405</v>
      </c>
      <c r="J142" s="125">
        <v>13.4</v>
      </c>
      <c r="K142" s="73">
        <f t="shared" si="76"/>
        <v>8.9430894308943049E-2</v>
      </c>
      <c r="L142" s="136">
        <f>IF(ISNUMBER(J142), $B145 * K142, "")</f>
        <v>13414.634146341457</v>
      </c>
      <c r="M142" s="39"/>
      <c r="N142" s="73" t="str">
        <f t="shared" si="77"/>
        <v/>
      </c>
      <c r="O142" s="136" t="str">
        <f>IF(ISNUMBER(M142), $B145 * N142, "")</f>
        <v/>
      </c>
      <c r="Q142" s="340"/>
      <c r="R142" s="340"/>
      <c r="S142" s="340"/>
    </row>
    <row r="143" spans="1:19">
      <c r="A143" s="124" t="s">
        <v>214</v>
      </c>
      <c r="B143" s="125">
        <v>15.1</v>
      </c>
      <c r="C143" s="73">
        <v>-9.58083832E-2</v>
      </c>
      <c r="D143" s="125">
        <v>15.8</v>
      </c>
      <c r="E143" s="73">
        <f t="shared" si="74"/>
        <v>4.6357615894039805E-2</v>
      </c>
      <c r="F143" s="136">
        <f>IF(ISNUMBER(D143), $B145 * E143, "")</f>
        <v>6953.6423841059705</v>
      </c>
      <c r="G143" s="39">
        <v>16.100000000000001</v>
      </c>
      <c r="H143" s="73">
        <f t="shared" si="75"/>
        <v>6.6225165562914023E-2</v>
      </c>
      <c r="I143" s="202">
        <f>IF(ISNUMBER(G143), $B145 * H143, "")</f>
        <v>9933.774834437103</v>
      </c>
      <c r="J143" s="125">
        <v>16.2</v>
      </c>
      <c r="K143" s="73">
        <f t="shared" si="76"/>
        <v>7.2847682119205281E-2</v>
      </c>
      <c r="L143" s="136">
        <f>IF(ISNUMBER(J143), $B145 * K143, "")</f>
        <v>10927.152317880793</v>
      </c>
      <c r="M143" s="39"/>
      <c r="N143" s="73" t="str">
        <f t="shared" si="77"/>
        <v/>
      </c>
      <c r="O143" s="136" t="str">
        <f>IF(ISNUMBER(M143), $B145 * N143, "")</f>
        <v/>
      </c>
      <c r="Q143" s="329"/>
      <c r="R143" s="330"/>
      <c r="S143" s="331"/>
    </row>
    <row r="144" spans="1:19" ht="17.25" thickBot="1">
      <c r="A144" s="129" t="s">
        <v>260</v>
      </c>
      <c r="B144" s="130">
        <v>92</v>
      </c>
      <c r="C144" s="75">
        <v>-9.8039215700000001E-2</v>
      </c>
      <c r="D144" s="130">
        <v>94.6</v>
      </c>
      <c r="E144" s="75">
        <f t="shared" si="74"/>
        <v>2.8260869565217329E-2</v>
      </c>
      <c r="F144" s="137">
        <f>IF(ISNUMBER(D144), $B145 * E144, "")</f>
        <v>4239.130434782599</v>
      </c>
      <c r="G144" s="37">
        <v>98.4</v>
      </c>
      <c r="H144" s="75">
        <f t="shared" si="75"/>
        <v>6.9565217391304404E-2</v>
      </c>
      <c r="I144" s="207">
        <f>IF(ISNUMBER(G144), $B145 * H144, "")</f>
        <v>10434.782608695661</v>
      </c>
      <c r="J144" s="130">
        <v>97.6</v>
      </c>
      <c r="K144" s="75">
        <f t="shared" si="76"/>
        <v>6.0869565217391244E-2</v>
      </c>
      <c r="L144" s="137">
        <f>IF(ISNUMBER(J144), $B145 * K144, "")</f>
        <v>9130.4347826086869</v>
      </c>
      <c r="M144" s="37"/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27">
        <f>IF(COUNT(E125:E144), SUM(E125:E144) / COUNT(E125:E144), 0)</f>
        <v>5.0771532423331892E-2</v>
      </c>
      <c r="F145" s="208">
        <f>SUM(F125:F144)</f>
        <v>152314.59726999566</v>
      </c>
      <c r="G145" s="131" t="s">
        <v>302</v>
      </c>
      <c r="H145" s="327">
        <f>IF(COUNT(H125:H144), SUM(H125:H144) / COUNT(H125:H144), 0)</f>
        <v>8.1545513592099633E-2</v>
      </c>
      <c r="I145" s="208">
        <f>SUM(I125:I144)</f>
        <v>244636.54077629893</v>
      </c>
      <c r="J145" s="131" t="s">
        <v>302</v>
      </c>
      <c r="K145" s="327">
        <f>IF(COUNT(K125:K144), SUM(K125:K144) / COUNT(K125:K144), 0)</f>
        <v>8.2379239147985367E-2</v>
      </c>
      <c r="L145" s="208">
        <f>SUM(L125:L144)</f>
        <v>247137.71744395612</v>
      </c>
      <c r="M145" s="131" t="s">
        <v>302</v>
      </c>
      <c r="N145" s="327">
        <f>IF(COUNT(N125:N144), SUM(N125:N144) / COUNT(N125:N144), 0)</f>
        <v>0</v>
      </c>
      <c r="O145" s="20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2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48045000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2.1212829700000001E-2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2021-05-26(수) 오전 00:00</v>
      </c>
      <c r="C150" s="401"/>
      <c r="D150" s="351" t="str">
        <f>TEXT($G$1, "[$-ko-KR]yyyy-mm-dd(ddd) ") &amp; "오후 14:00"</f>
        <v>2021-05-26(수) 오후 14:00</v>
      </c>
      <c r="E150" s="352"/>
      <c r="F150" s="353"/>
      <c r="G150" s="351" t="str">
        <f>TEXT($G$1, "[$-ko-KR]yyyy-mm-dd(ddd) ") &amp; "오후 19:00"</f>
        <v>2021-05-26(수) 오후 19:00</v>
      </c>
      <c r="H150" s="352"/>
      <c r="I150" s="353"/>
      <c r="J150" s="351" t="str">
        <f>TEXT($G$1, "[$-ko-KR]yyyy-mm-dd(ddd) ") &amp; "오후 21:00"</f>
        <v>2021-05-26(수) 오후 21:00</v>
      </c>
      <c r="K150" s="352"/>
      <c r="L150" s="353"/>
      <c r="M150" s="351" t="str">
        <f>TEXT($G$1+1, "[$-ko-KR]yyyy-mm-dd(ddd) ") &amp; "오전 00:00"</f>
        <v>2021-05-27(목)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28" t="s">
        <v>300</v>
      </c>
      <c r="G151" s="321" t="s">
        <v>58</v>
      </c>
      <c r="H151" s="322" t="s">
        <v>299</v>
      </c>
      <c r="I151" s="323" t="s">
        <v>300</v>
      </c>
      <c r="J151" s="121" t="s">
        <v>58</v>
      </c>
      <c r="K151" s="121" t="s">
        <v>299</v>
      </c>
      <c r="L151" s="325" t="s">
        <v>300</v>
      </c>
      <c r="M151" s="120" t="s">
        <v>58</v>
      </c>
      <c r="N151" s="121" t="s">
        <v>299</v>
      </c>
      <c r="O151" s="326" t="s">
        <v>300</v>
      </c>
      <c r="Q151" s="340"/>
      <c r="R151" s="340"/>
      <c r="S151" s="340"/>
    </row>
    <row r="152" spans="1:19" ht="17.25" thickBot="1">
      <c r="A152" s="122" t="s">
        <v>148</v>
      </c>
      <c r="B152" s="123">
        <v>129</v>
      </c>
      <c r="C152" s="72">
        <v>-5.8394160600000002E-2</v>
      </c>
      <c r="D152" s="123">
        <v>136</v>
      </c>
      <c r="E152" s="72">
        <f>IF(ISNUMBER(D152), (D152 - $B152) / $B152, "")</f>
        <v>5.4263565891472867E-2</v>
      </c>
      <c r="F152" s="140">
        <f>IF(ISNUMBER(D152), $B172 * E152, "")</f>
        <v>8139.5348837209303</v>
      </c>
      <c r="G152" s="38">
        <v>135</v>
      </c>
      <c r="H152" s="72">
        <f>IF(ISNUMBER(G152), (G152 - $B152) / $B152, "")</f>
        <v>4.6511627906976744E-2</v>
      </c>
      <c r="I152" s="201">
        <f>IF(ISNUMBER(G152), $B172 * H152, "")</f>
        <v>6976.7441860465115</v>
      </c>
      <c r="J152" s="123">
        <v>135</v>
      </c>
      <c r="K152" s="72">
        <f>IF(ISNUMBER(J152), (J152 - $B152) / $B152, "")</f>
        <v>4.6511627906976744E-2</v>
      </c>
      <c r="L152" s="140">
        <f>IF(ISNUMBER(J152), $B172 * K152, "")</f>
        <v>6976.7441860465115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 t="s">
        <v>250</v>
      </c>
      <c r="B153" s="125">
        <v>120</v>
      </c>
      <c r="C153" s="73">
        <v>-6.25E-2</v>
      </c>
      <c r="D153" s="125">
        <v>124</v>
      </c>
      <c r="E153" s="73">
        <f t="shared" ref="E153:E156" si="78">IF(ISNUMBER(D153), (D153 - $B153) / $B153, "")</f>
        <v>3.3333333333333333E-2</v>
      </c>
      <c r="F153" s="136">
        <f>IF(ISNUMBER(D153), $B172 * E153, "")</f>
        <v>5000</v>
      </c>
      <c r="G153" s="39">
        <v>131</v>
      </c>
      <c r="H153" s="73">
        <f t="shared" ref="H153:H156" si="79">IF(ISNUMBER(G153), (G153 - $B153) / $B153, "")</f>
        <v>9.166666666666666E-2</v>
      </c>
      <c r="I153" s="202">
        <f>IF(ISNUMBER(G153), $B172 * H153, "")</f>
        <v>13749.999999999998</v>
      </c>
      <c r="J153" s="125">
        <v>131</v>
      </c>
      <c r="K153" s="73">
        <f t="shared" ref="K153:K156" si="80">IF(ISNUMBER(J153), (J153 - $B153) / $B153, "")</f>
        <v>9.166666666666666E-2</v>
      </c>
      <c r="L153" s="136">
        <f>IF(ISNUMBER(J153), $B172 * K153, "")</f>
        <v>13749.999999999998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 t="s">
        <v>170</v>
      </c>
      <c r="B154" s="125">
        <v>295</v>
      </c>
      <c r="C154" s="73">
        <v>-7.5235109699999997E-2</v>
      </c>
      <c r="D154" s="125">
        <v>305</v>
      </c>
      <c r="E154" s="73">
        <f t="shared" si="78"/>
        <v>3.3898305084745763E-2</v>
      </c>
      <c r="F154" s="136">
        <f>IF(ISNUMBER(D154), $B172 * E154, "")</f>
        <v>5084.7457627118647</v>
      </c>
      <c r="G154" s="39">
        <v>313</v>
      </c>
      <c r="H154" s="73">
        <f t="shared" si="79"/>
        <v>6.1016949152542375E-2</v>
      </c>
      <c r="I154" s="202">
        <f>IF(ISNUMBER(G154), $B172 * H154, "")</f>
        <v>9152.5423728813566</v>
      </c>
      <c r="J154" s="125">
        <v>317</v>
      </c>
      <c r="K154" s="73">
        <f t="shared" si="80"/>
        <v>7.4576271186440682E-2</v>
      </c>
      <c r="L154" s="136">
        <f>IF(ISNUMBER(J154), $B172 * K154, "")</f>
        <v>11186.440677966102</v>
      </c>
      <c r="M154" s="39"/>
      <c r="N154" s="73" t="str">
        <f t="shared" si="81"/>
        <v/>
      </c>
      <c r="O154" s="136" t="str">
        <f>IF(ISNUMBER(M154), $B172 * N154, "")</f>
        <v/>
      </c>
      <c r="Q154" s="340"/>
      <c r="R154" s="340"/>
      <c r="S154" s="340"/>
    </row>
    <row r="155" spans="1:19" ht="17.25" thickBot="1">
      <c r="A155" s="124" t="s">
        <v>216</v>
      </c>
      <c r="B155" s="125">
        <v>276</v>
      </c>
      <c r="C155" s="73">
        <v>-7.6923076899999998E-2</v>
      </c>
      <c r="D155" s="125">
        <v>291</v>
      </c>
      <c r="E155" s="73">
        <f t="shared" si="78"/>
        <v>5.434782608695652E-2</v>
      </c>
      <c r="F155" s="136">
        <f>IF(ISNUMBER(D155), $B172 * E155, "")</f>
        <v>8152.173913043478</v>
      </c>
      <c r="G155" s="39">
        <v>299</v>
      </c>
      <c r="H155" s="73">
        <f t="shared" si="79"/>
        <v>8.3333333333333329E-2</v>
      </c>
      <c r="I155" s="202">
        <f>IF(ISNUMBER(G155), $B172 * H155, "")</f>
        <v>12500</v>
      </c>
      <c r="J155" s="125">
        <v>300</v>
      </c>
      <c r="K155" s="73">
        <f t="shared" si="80"/>
        <v>8.6956521739130432E-2</v>
      </c>
      <c r="L155" s="136">
        <f>IF(ISNUMBER(J155), $B172 * K155, "")</f>
        <v>13043.478260869564</v>
      </c>
      <c r="M155" s="39"/>
      <c r="N155" s="73" t="str">
        <f t="shared" si="81"/>
        <v/>
      </c>
      <c r="O155" s="136" t="str">
        <f>IF(ISNUMBER(M155), $B172 * N155, "")</f>
        <v/>
      </c>
      <c r="Q155" s="340"/>
      <c r="R155" s="340"/>
      <c r="S155" s="340"/>
    </row>
    <row r="156" spans="1:19" ht="17.25" thickBot="1">
      <c r="A156" s="126" t="s">
        <v>116</v>
      </c>
      <c r="B156" s="127">
        <v>347</v>
      </c>
      <c r="C156" s="74">
        <v>-7.9575596799999995E-2</v>
      </c>
      <c r="D156" s="127">
        <v>372</v>
      </c>
      <c r="E156" s="74">
        <f t="shared" si="78"/>
        <v>7.2046109510086456E-2</v>
      </c>
      <c r="F156" s="203">
        <f>IF(ISNUMBER(D156), $B172 * E156, "")</f>
        <v>10806.916426512969</v>
      </c>
      <c r="G156" s="44">
        <v>385</v>
      </c>
      <c r="H156" s="74">
        <f t="shared" si="79"/>
        <v>0.10951008645533142</v>
      </c>
      <c r="I156" s="204">
        <f>IF(ISNUMBER(G156), $B172 * H156, "")</f>
        <v>16426.512968299714</v>
      </c>
      <c r="J156" s="127">
        <v>380</v>
      </c>
      <c r="K156" s="74">
        <f t="shared" si="80"/>
        <v>9.5100864553314124E-2</v>
      </c>
      <c r="L156" s="203">
        <f>IF(ISNUMBER(J156), $B172 * K156, "")</f>
        <v>14265.129682997118</v>
      </c>
      <c r="M156" s="44"/>
      <c r="N156" s="74" t="str">
        <f t="shared" si="81"/>
        <v/>
      </c>
      <c r="O156" s="203" t="str">
        <f>IF(ISNUMBER(M156), $B172 * N156, "")</f>
        <v/>
      </c>
      <c r="Q156" s="340"/>
      <c r="R156" s="340"/>
      <c r="S156" s="340"/>
    </row>
    <row r="157" spans="1:19" ht="17.25" thickBot="1">
      <c r="A157" s="124" t="s">
        <v>284</v>
      </c>
      <c r="B157" s="128">
        <v>261</v>
      </c>
      <c r="C157" s="76">
        <v>-8.4210526300000005E-2</v>
      </c>
      <c r="D157" s="128">
        <v>283</v>
      </c>
      <c r="E157" s="76">
        <f>IF(ISNUMBER(D157), (D157 - $B157) / $B157, "")</f>
        <v>8.4291187739463605E-2</v>
      </c>
      <c r="F157" s="205">
        <f>IF(ISNUMBER(D157), $B172 * E157, "")</f>
        <v>12643.67816091954</v>
      </c>
      <c r="G157" s="45">
        <v>282</v>
      </c>
      <c r="H157" s="76">
        <f>IF(ISNUMBER(G157), (G157 - $B157) / $B157, "")</f>
        <v>8.0459770114942528E-2</v>
      </c>
      <c r="I157" s="206">
        <f>IF(ISNUMBER(G157), $B172 * H157, "")</f>
        <v>12068.965517241379</v>
      </c>
      <c r="J157" s="128">
        <v>283</v>
      </c>
      <c r="K157" s="76">
        <f>IF(ISNUMBER(J157), (J157 - $B157) / $B157, "")</f>
        <v>8.4291187739463605E-2</v>
      </c>
      <c r="L157" s="205">
        <f>IF(ISNUMBER(J157), $B172 * K157, "")</f>
        <v>12643.67816091954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0"/>
      <c r="R157" s="340"/>
      <c r="S157" s="340"/>
    </row>
    <row r="158" spans="1:19" ht="17.25" thickBot="1">
      <c r="A158" s="124" t="s">
        <v>256</v>
      </c>
      <c r="B158" s="125">
        <v>167</v>
      </c>
      <c r="C158" s="73">
        <v>-8.7431694000000004E-2</v>
      </c>
      <c r="D158" s="125">
        <v>177</v>
      </c>
      <c r="E158" s="73">
        <f t="shared" ref="E158:E161" si="82">IF(ISNUMBER(D158), (D158 - $B158) / $B158, "")</f>
        <v>5.9880239520958084E-2</v>
      </c>
      <c r="F158" s="136">
        <f>IF(ISNUMBER(D158), $B172 * E158, "")</f>
        <v>8982.0359281437122</v>
      </c>
      <c r="G158" s="39">
        <v>180</v>
      </c>
      <c r="H158" s="73">
        <f t="shared" ref="H158:H161" si="83">IF(ISNUMBER(G158), (G158 - $B158) / $B158, "")</f>
        <v>7.7844311377245512E-2</v>
      </c>
      <c r="I158" s="202">
        <f>IF(ISNUMBER(G158), $B172 * H158, "")</f>
        <v>11676.646706586827</v>
      </c>
      <c r="J158" s="125">
        <v>182</v>
      </c>
      <c r="K158" s="73">
        <f t="shared" ref="K158:K161" si="84">IF(ISNUMBER(J158), (J158 - $B158) / $B158, "")</f>
        <v>8.9820359281437126E-2</v>
      </c>
      <c r="L158" s="136">
        <f>IF(ISNUMBER(J158), $B172 * K158, "")</f>
        <v>13473.053892215568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0"/>
      <c r="R158" s="340"/>
      <c r="S158" s="340"/>
    </row>
    <row r="159" spans="1:19" ht="17.25" thickBot="1">
      <c r="A159" s="124" t="s">
        <v>112</v>
      </c>
      <c r="B159" s="125">
        <v>167</v>
      </c>
      <c r="C159" s="73">
        <v>-8.7431694000000004E-2</v>
      </c>
      <c r="D159" s="125">
        <v>173</v>
      </c>
      <c r="E159" s="73">
        <f t="shared" si="82"/>
        <v>3.5928143712574849E-2</v>
      </c>
      <c r="F159" s="136">
        <f>IF(ISNUMBER(D159), $B172 * E159, "")</f>
        <v>5389.2215568862275</v>
      </c>
      <c r="G159" s="39">
        <v>184</v>
      </c>
      <c r="H159" s="73">
        <f t="shared" si="83"/>
        <v>0.10179640718562874</v>
      </c>
      <c r="I159" s="202">
        <f>IF(ISNUMBER(G159), $B172 * H159, "")</f>
        <v>15269.461077844311</v>
      </c>
      <c r="J159" s="125">
        <v>185</v>
      </c>
      <c r="K159" s="73">
        <f t="shared" si="84"/>
        <v>0.10778443113772455</v>
      </c>
      <c r="L159" s="136">
        <f>IF(ISNUMBER(J159), $B172 * K159, "")</f>
        <v>16167.664670658683</v>
      </c>
      <c r="M159" s="39"/>
      <c r="N159" s="73" t="str">
        <f t="shared" si="85"/>
        <v/>
      </c>
      <c r="O159" s="136" t="str">
        <f>IF(ISNUMBER(M159), $B172 * N159, "")</f>
        <v/>
      </c>
      <c r="Q159" s="340"/>
      <c r="R159" s="340"/>
      <c r="S159" s="340"/>
    </row>
    <row r="160" spans="1:19" ht="17.25" thickBot="1">
      <c r="A160" s="124" t="s">
        <v>208</v>
      </c>
      <c r="B160" s="125">
        <v>345</v>
      </c>
      <c r="C160" s="73">
        <v>-8.9709762499999998E-2</v>
      </c>
      <c r="D160" s="125">
        <v>358</v>
      </c>
      <c r="E160" s="73">
        <f t="shared" si="82"/>
        <v>3.7681159420289857E-2</v>
      </c>
      <c r="F160" s="136">
        <f>IF(ISNUMBER(D160), $B172 * E160, "")</f>
        <v>5652.1739130434789</v>
      </c>
      <c r="G160" s="39">
        <v>377</v>
      </c>
      <c r="H160" s="73">
        <f t="shared" si="83"/>
        <v>9.2753623188405798E-2</v>
      </c>
      <c r="I160" s="202">
        <f>IF(ISNUMBER(G160), $B172 * H160, "")</f>
        <v>13913.04347826087</v>
      </c>
      <c r="J160" s="125">
        <v>392</v>
      </c>
      <c r="K160" s="73">
        <f t="shared" si="84"/>
        <v>0.13623188405797101</v>
      </c>
      <c r="L160" s="136">
        <f>IF(ISNUMBER(J160), $B172 * K160, "")</f>
        <v>20434.782608695652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200</v>
      </c>
      <c r="B161" s="130">
        <v>221</v>
      </c>
      <c r="C161" s="75">
        <v>-9.7959183699999994E-2</v>
      </c>
      <c r="D161" s="130">
        <v>236</v>
      </c>
      <c r="E161" s="75">
        <f t="shared" si="82"/>
        <v>6.7873303167420809E-2</v>
      </c>
      <c r="F161" s="137">
        <f>IF(ISNUMBER(D161), $B172 * E161, "")</f>
        <v>10180.995475113121</v>
      </c>
      <c r="G161" s="37">
        <v>247</v>
      </c>
      <c r="H161" s="75">
        <f t="shared" si="83"/>
        <v>0.11764705882352941</v>
      </c>
      <c r="I161" s="207">
        <f>IF(ISNUMBER(G161), $B172 * H161, "")</f>
        <v>17647.058823529413</v>
      </c>
      <c r="J161" s="130">
        <v>248</v>
      </c>
      <c r="K161" s="75">
        <f t="shared" si="84"/>
        <v>0.12217194570135746</v>
      </c>
      <c r="L161" s="137">
        <f>IF(ISNUMBER(J161), $B172 * K161, "")</f>
        <v>18325.791855203621</v>
      </c>
      <c r="M161" s="37"/>
      <c r="N161" s="75" t="str">
        <f t="shared" si="85"/>
        <v/>
      </c>
      <c r="O161" s="137" t="str">
        <f>IF(ISNUMBER(M161), $B172 * N161, "")</f>
        <v/>
      </c>
      <c r="Q161" s="341"/>
      <c r="R161" s="342"/>
      <c r="S161" s="343"/>
    </row>
    <row r="162" spans="1:19">
      <c r="A162" s="122" t="s">
        <v>238</v>
      </c>
      <c r="B162" s="123">
        <v>202</v>
      </c>
      <c r="C162" s="72">
        <v>-9.8214285700000001E-2</v>
      </c>
      <c r="D162" s="123">
        <v>207</v>
      </c>
      <c r="E162" s="72">
        <f>IF(ISNUMBER(D162), (D162 - $B162) / $B162, "")</f>
        <v>2.4752475247524754E-2</v>
      </c>
      <c r="F162" s="140">
        <f>IF(ISNUMBER(D162), $B172 * E162, "")</f>
        <v>3712.871287128713</v>
      </c>
      <c r="G162" s="38">
        <v>213</v>
      </c>
      <c r="H162" s="72">
        <f>IF(ISNUMBER(G162), (G162 - $B162) / $B162, "")</f>
        <v>5.4455445544554455E-2</v>
      </c>
      <c r="I162" s="201">
        <f>IF(ISNUMBER(G162), $B172 * H162, "")</f>
        <v>8168.3168316831679</v>
      </c>
      <c r="J162" s="123">
        <v>214</v>
      </c>
      <c r="K162" s="72">
        <f>IF(ISNUMBER(J162), (J162 - $B162) / $B162, "")</f>
        <v>5.9405940594059403E-2</v>
      </c>
      <c r="L162" s="140">
        <f>IF(ISNUMBER(J162), $B172 * K162, "")</f>
        <v>8910.8910891089108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4"/>
      <c r="R162" s="345"/>
      <c r="S162" s="346"/>
    </row>
    <row r="163" spans="1:19" ht="17.25" thickBot="1">
      <c r="A163" s="124" t="s">
        <v>282</v>
      </c>
      <c r="B163" s="125">
        <v>107</v>
      </c>
      <c r="C163" s="73">
        <v>-0.1083333333</v>
      </c>
      <c r="D163" s="125">
        <v>118</v>
      </c>
      <c r="E163" s="73">
        <f t="shared" ref="E163:E166" si="86">IF(ISNUMBER(D163), (D163 - $B163) / $B163, "")</f>
        <v>0.10280373831775701</v>
      </c>
      <c r="F163" s="136">
        <f>IF(ISNUMBER(D163), $B172 * E163, "")</f>
        <v>15420.560747663551</v>
      </c>
      <c r="G163" s="39">
        <v>120</v>
      </c>
      <c r="H163" s="73">
        <f t="shared" ref="H163:H166" si="87">IF(ISNUMBER(G163), (G163 - $B163) / $B163, "")</f>
        <v>0.12149532710280374</v>
      </c>
      <c r="I163" s="202">
        <f>IF(ISNUMBER(G163), $B172 * H163, "")</f>
        <v>18224.299065420561</v>
      </c>
      <c r="J163" s="125">
        <v>120</v>
      </c>
      <c r="K163" s="73">
        <f t="shared" ref="K163:K166" si="88">IF(ISNUMBER(J163), (J163 - $B163) / $B163, "")</f>
        <v>0.12149532710280374</v>
      </c>
      <c r="L163" s="136">
        <f>IF(ISNUMBER(J163), $B172 * K163, "")</f>
        <v>18224.299065420561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7"/>
      <c r="R163" s="348"/>
      <c r="S163" s="349"/>
    </row>
    <row r="164" spans="1:19" ht="17.25" thickBot="1">
      <c r="A164" s="124" t="s">
        <v>230</v>
      </c>
      <c r="B164" s="125">
        <v>115</v>
      </c>
      <c r="C164" s="73">
        <v>-0.1085271318</v>
      </c>
      <c r="D164" s="125">
        <v>118</v>
      </c>
      <c r="E164" s="73">
        <f t="shared" si="86"/>
        <v>2.6086956521739129E-2</v>
      </c>
      <c r="F164" s="136">
        <f>IF(ISNUMBER(D164), $B172 * E164, "")</f>
        <v>3913.0434782608695</v>
      </c>
      <c r="G164" s="39">
        <v>124</v>
      </c>
      <c r="H164" s="73">
        <f t="shared" si="87"/>
        <v>7.8260869565217397E-2</v>
      </c>
      <c r="I164" s="202">
        <f>IF(ISNUMBER(G164), $B172 * H164, "")</f>
        <v>11739.13043478261</v>
      </c>
      <c r="J164" s="125">
        <v>124</v>
      </c>
      <c r="K164" s="73">
        <f t="shared" si="88"/>
        <v>7.8260869565217397E-2</v>
      </c>
      <c r="L164" s="136">
        <f>IF(ISNUMBER(J164), $B172 * K164, "")</f>
        <v>11739.13043478261</v>
      </c>
      <c r="M164" s="39"/>
      <c r="N164" s="73" t="str">
        <f t="shared" si="89"/>
        <v/>
      </c>
      <c r="O164" s="136" t="str">
        <f>IF(ISNUMBER(M164), $B172 * N164, "")</f>
        <v/>
      </c>
      <c r="Q164" s="340"/>
      <c r="R164" s="340"/>
      <c r="S164" s="340"/>
    </row>
    <row r="165" spans="1:19" ht="17.25" thickBot="1">
      <c r="A165" s="124" t="s">
        <v>234</v>
      </c>
      <c r="B165" s="125">
        <v>903</v>
      </c>
      <c r="C165" s="73">
        <v>-0.1103448276</v>
      </c>
      <c r="D165" s="125">
        <v>905</v>
      </c>
      <c r="E165" s="73">
        <f t="shared" si="86"/>
        <v>2.2148394241417496E-3</v>
      </c>
      <c r="F165" s="136">
        <f>IF(ISNUMBER(D165), $B172 * E165, "")</f>
        <v>332.22591362126246</v>
      </c>
      <c r="G165" s="39">
        <v>922</v>
      </c>
      <c r="H165" s="73">
        <f t="shared" si="87"/>
        <v>2.1040974529346623E-2</v>
      </c>
      <c r="I165" s="202">
        <f>IF(ISNUMBER(G165), $B172 * H165, "")</f>
        <v>3156.1461794019933</v>
      </c>
      <c r="J165" s="125">
        <v>924</v>
      </c>
      <c r="K165" s="73">
        <f t="shared" si="88"/>
        <v>2.3255813953488372E-2</v>
      </c>
      <c r="L165" s="136">
        <f>IF(ISNUMBER(J165), $B172 * K165, "")</f>
        <v>3488.3720930232557</v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 t="s">
        <v>252</v>
      </c>
      <c r="B166" s="127">
        <v>322</v>
      </c>
      <c r="C166" s="74">
        <v>-0.11049723760000001</v>
      </c>
      <c r="D166" s="127">
        <v>323</v>
      </c>
      <c r="E166" s="74">
        <f t="shared" si="86"/>
        <v>3.105590062111801E-3</v>
      </c>
      <c r="F166" s="203">
        <f>IF(ISNUMBER(D166), $B172 * E166, "")</f>
        <v>465.83850931677017</v>
      </c>
      <c r="G166" s="44">
        <v>342</v>
      </c>
      <c r="H166" s="74">
        <f t="shared" si="87"/>
        <v>6.2111801242236024E-2</v>
      </c>
      <c r="I166" s="204">
        <f>IF(ISNUMBER(G166), $B172 * H166, "")</f>
        <v>9316.7701863354032</v>
      </c>
      <c r="J166" s="127">
        <v>333</v>
      </c>
      <c r="K166" s="74">
        <f t="shared" si="88"/>
        <v>3.4161490683229816E-2</v>
      </c>
      <c r="L166" s="203">
        <f>IF(ISNUMBER(J166), $B172 * K166, "")</f>
        <v>5124.2236024844724</v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 t="s">
        <v>240</v>
      </c>
      <c r="B167" s="128">
        <v>144</v>
      </c>
      <c r="C167" s="76">
        <v>-0.11656441720000001</v>
      </c>
      <c r="D167" s="128">
        <v>145</v>
      </c>
      <c r="E167" s="76">
        <f>IF(ISNUMBER(D167), (D167 - $B167) / $B167, "")</f>
        <v>6.9444444444444441E-3</v>
      </c>
      <c r="F167" s="205">
        <f>IF(ISNUMBER(D167), $B172 * E167, "")</f>
        <v>1041.6666666666665</v>
      </c>
      <c r="G167" s="45">
        <v>149</v>
      </c>
      <c r="H167" s="76">
        <f>IF(ISNUMBER(G167), (G167 - $B167) / $B167, "")</f>
        <v>3.4722222222222224E-2</v>
      </c>
      <c r="I167" s="206">
        <f>IF(ISNUMBER(G167), $B172 * H167, "")</f>
        <v>5208.3333333333339</v>
      </c>
      <c r="J167" s="128">
        <v>149</v>
      </c>
      <c r="K167" s="76">
        <f>IF(ISNUMBER(J167), (J167 - $B167) / $B167, "")</f>
        <v>3.4722222222222224E-2</v>
      </c>
      <c r="L167" s="205">
        <f>IF(ISNUMBER(J167), $B172 * K167, "")</f>
        <v>5208.3333333333339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0"/>
      <c r="R167" s="340"/>
      <c r="S167" s="340"/>
    </row>
    <row r="168" spans="1:19" ht="17.25" thickBot="1">
      <c r="A168" s="124" t="s">
        <v>226</v>
      </c>
      <c r="B168" s="125">
        <v>336</v>
      </c>
      <c r="C168" s="73">
        <v>-0.13846153850000001</v>
      </c>
      <c r="D168" s="125">
        <v>338</v>
      </c>
      <c r="E168" s="73">
        <f t="shared" ref="E168:E171" si="90">IF(ISNUMBER(D168), (D168 - $B168) / $B168, "")</f>
        <v>5.9523809523809521E-3</v>
      </c>
      <c r="F168" s="136">
        <f>IF(ISNUMBER(D168), $B172 * E168, "")</f>
        <v>892.85714285714278</v>
      </c>
      <c r="G168" s="39">
        <v>350</v>
      </c>
      <c r="H168" s="73">
        <f t="shared" ref="H168:H171" si="91">IF(ISNUMBER(G168), (G168 - $B168) / $B168, "")</f>
        <v>4.1666666666666664E-2</v>
      </c>
      <c r="I168" s="202">
        <f>IF(ISNUMBER(G168), $B172 * H168, "")</f>
        <v>6250</v>
      </c>
      <c r="J168" s="125">
        <v>348</v>
      </c>
      <c r="K168" s="73">
        <f t="shared" ref="K168:K171" si="92">IF(ISNUMBER(J168), (J168 - $B168) / $B168, "")</f>
        <v>3.5714285714285712E-2</v>
      </c>
      <c r="L168" s="136">
        <f>IF(ISNUMBER(J168), $B172 * K168, "")</f>
        <v>5357.1428571428569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0"/>
      <c r="R168" s="340"/>
      <c r="S168" s="340"/>
    </row>
    <row r="169" spans="1:19" ht="17.25" thickBot="1">
      <c r="A169" s="124" t="s">
        <v>246</v>
      </c>
      <c r="B169" s="125">
        <v>338</v>
      </c>
      <c r="C169" s="73">
        <v>-0.15288220550000001</v>
      </c>
      <c r="D169" s="125">
        <v>346</v>
      </c>
      <c r="E169" s="73">
        <f t="shared" si="90"/>
        <v>2.3668639053254437E-2</v>
      </c>
      <c r="F169" s="136">
        <f>IF(ISNUMBER(D169), $B172 * E169, "")</f>
        <v>3550.2958579881656</v>
      </c>
      <c r="G169" s="39">
        <v>350</v>
      </c>
      <c r="H169" s="73">
        <f t="shared" si="91"/>
        <v>3.5502958579881658E-2</v>
      </c>
      <c r="I169" s="202">
        <f>IF(ISNUMBER(G169), $B172 * H169, "")</f>
        <v>5325.4437869822486</v>
      </c>
      <c r="J169" s="125">
        <v>348</v>
      </c>
      <c r="K169" s="73">
        <f t="shared" si="92"/>
        <v>2.9585798816568046E-2</v>
      </c>
      <c r="L169" s="136">
        <f>IF(ISNUMBER(J169), $B172 * K169, "")</f>
        <v>4437.8698224852069</v>
      </c>
      <c r="M169" s="39"/>
      <c r="N169" s="73" t="str">
        <f t="shared" si="93"/>
        <v/>
      </c>
      <c r="O169" s="136" t="str">
        <f>IF(ISNUMBER(M169), $B172 * N169, "")</f>
        <v/>
      </c>
      <c r="Q169" s="340"/>
      <c r="R169" s="340"/>
      <c r="S169" s="340"/>
    </row>
    <row r="170" spans="1:19">
      <c r="A170" s="124" t="s">
        <v>210</v>
      </c>
      <c r="B170" s="125">
        <v>155</v>
      </c>
      <c r="C170" s="73">
        <v>-0.15300546449999999</v>
      </c>
      <c r="D170" s="125">
        <v>155</v>
      </c>
      <c r="E170" s="73">
        <f t="shared" si="90"/>
        <v>0</v>
      </c>
      <c r="F170" s="136">
        <f>IF(ISNUMBER(D170), $B172 * E170, "")</f>
        <v>0</v>
      </c>
      <c r="G170" s="39">
        <v>158</v>
      </c>
      <c r="H170" s="73">
        <f t="shared" si="91"/>
        <v>1.935483870967742E-2</v>
      </c>
      <c r="I170" s="202">
        <f>IF(ISNUMBER(G170), $B172 * H170, "")</f>
        <v>2903.2258064516132</v>
      </c>
      <c r="J170" s="125">
        <v>160</v>
      </c>
      <c r="K170" s="73">
        <f t="shared" si="92"/>
        <v>3.2258064516129031E-2</v>
      </c>
      <c r="L170" s="136">
        <f>IF(ISNUMBER(J170), $B172 * K170, "")</f>
        <v>4838.7096774193551</v>
      </c>
      <c r="M170" s="39"/>
      <c r="N170" s="73" t="str">
        <f t="shared" si="93"/>
        <v/>
      </c>
      <c r="O170" s="136" t="str">
        <f>IF(ISNUMBER(M170), $B172 * N170, "")</f>
        <v/>
      </c>
      <c r="Q170" s="329"/>
      <c r="R170" s="330"/>
      <c r="S170" s="331"/>
    </row>
    <row r="171" spans="1:19" ht="17.25" thickBot="1">
      <c r="A171" s="129" t="s">
        <v>258</v>
      </c>
      <c r="B171" s="130">
        <v>584</v>
      </c>
      <c r="C171" s="75">
        <v>-0.15484804629999999</v>
      </c>
      <c r="D171" s="130">
        <v>602</v>
      </c>
      <c r="E171" s="75">
        <f t="shared" si="90"/>
        <v>3.0821917808219176E-2</v>
      </c>
      <c r="F171" s="137">
        <f>IF(ISNUMBER(D171), $B172 * E171, "")</f>
        <v>4623.2876712328762</v>
      </c>
      <c r="G171" s="37">
        <v>607</v>
      </c>
      <c r="H171" s="75">
        <f t="shared" si="91"/>
        <v>3.9383561643835614E-2</v>
      </c>
      <c r="I171" s="207">
        <f>IF(ISNUMBER(G171), $B172 * H171, "")</f>
        <v>5907.534246575342</v>
      </c>
      <c r="J171" s="130">
        <v>605</v>
      </c>
      <c r="K171" s="75">
        <f t="shared" si="92"/>
        <v>3.5958904109589039E-2</v>
      </c>
      <c r="L171" s="137">
        <f>IF(ISNUMBER(J171), $B172 * K171, "")</f>
        <v>5393.8356164383558</v>
      </c>
      <c r="M171" s="37"/>
      <c r="N171" s="75" t="str">
        <f t="shared" si="93"/>
        <v/>
      </c>
      <c r="O171" s="137" t="str">
        <f>IF(ISNUMBER(M171), $B172 * N171, "")</f>
        <v/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27">
        <f>IF(COUNT(E152:E171), SUM(E152:E171) / COUNT(E152:E171), 0)</f>
        <v>3.7994707764943778E-2</v>
      </c>
      <c r="F172" s="208">
        <f>SUM(F152:F171)</f>
        <v>113984.12329483134</v>
      </c>
      <c r="G172" s="131" t="s">
        <v>302</v>
      </c>
      <c r="H172" s="327">
        <f>IF(COUNT(H152:H171), SUM(H152:H171) / COUNT(H152:H171), 0)</f>
        <v>6.8526725000552222E-2</v>
      </c>
      <c r="I172" s="208">
        <f>SUM(I152:I171)</f>
        <v>205580.17500165667</v>
      </c>
      <c r="J172" s="131" t="s">
        <v>302</v>
      </c>
      <c r="K172" s="327">
        <f>IF(COUNT(K152:K171), SUM(K152:K171) / COUNT(K152:K171), 0)</f>
        <v>7.0996523862403765E-2</v>
      </c>
      <c r="L172" s="208">
        <f>SUM(L152:L171)</f>
        <v>212989.57158721134</v>
      </c>
      <c r="M172" s="131" t="s">
        <v>302</v>
      </c>
      <c r="N172" s="327">
        <f>IF(COUNT(N152:N171), SUM(N152:N171) / COUNT(N152:N171), 0)</f>
        <v>0</v>
      </c>
      <c r="O172" s="20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2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48045000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2.1212829700000001E-2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2021-05-26(수) 오전 00:00</v>
      </c>
      <c r="C177" s="401"/>
      <c r="D177" s="351" t="str">
        <f>TEXT($G$1, "[$-ko-KR]yyyy-mm-dd(ddd) ") &amp; "오후 14:00"</f>
        <v>2021-05-26(수) 오후 14:00</v>
      </c>
      <c r="E177" s="352"/>
      <c r="F177" s="353"/>
      <c r="G177" s="351" t="str">
        <f>TEXT($G$1, "[$-ko-KR]yyyy-mm-dd(ddd) ") &amp; "오후 19:00"</f>
        <v>2021-05-26(수) 오후 19:00</v>
      </c>
      <c r="H177" s="352"/>
      <c r="I177" s="353"/>
      <c r="J177" s="351" t="str">
        <f>TEXT($G$1, "[$-ko-KR]yyyy-mm-dd(ddd) ") &amp; "오후 21:00"</f>
        <v>2021-05-26(수) 오후 21:00</v>
      </c>
      <c r="K177" s="352"/>
      <c r="L177" s="353"/>
      <c r="M177" s="351" t="str">
        <f>TEXT($G$1+1, "[$-ko-KR]yyyy-mm-dd(ddd) ") &amp; "오전 00:00"</f>
        <v>2021-05-27(목)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28" t="s">
        <v>300</v>
      </c>
      <c r="G178" s="321" t="s">
        <v>58</v>
      </c>
      <c r="H178" s="322" t="s">
        <v>299</v>
      </c>
      <c r="I178" s="323" t="s">
        <v>300</v>
      </c>
      <c r="J178" s="121" t="s">
        <v>58</v>
      </c>
      <c r="K178" s="121" t="s">
        <v>299</v>
      </c>
      <c r="L178" s="325" t="s">
        <v>300</v>
      </c>
      <c r="M178" s="120" t="s">
        <v>58</v>
      </c>
      <c r="N178" s="121" t="s">
        <v>299</v>
      </c>
      <c r="O178" s="326" t="s">
        <v>300</v>
      </c>
      <c r="Q178" s="340"/>
      <c r="R178" s="340"/>
      <c r="S178" s="340"/>
    </row>
    <row r="179" spans="1:19" ht="17.25" thickBot="1">
      <c r="A179" s="122" t="s">
        <v>122</v>
      </c>
      <c r="B179" s="123">
        <v>79.3</v>
      </c>
      <c r="C179" s="72">
        <v>-8.9552238800000003E-2</v>
      </c>
      <c r="D179" s="123">
        <v>79.7</v>
      </c>
      <c r="E179" s="72">
        <f>IF(ISNUMBER(D179), (D179 - $B179) / $B179, "")</f>
        <v>5.0441361916772473E-3</v>
      </c>
      <c r="F179" s="140">
        <f>IF(ISNUMBER(D179), $B199 * E179, "")</f>
        <v>756.62042875158704</v>
      </c>
      <c r="G179" s="38">
        <v>82.5</v>
      </c>
      <c r="H179" s="72">
        <f>IF(ISNUMBER(G179), (G179 - $B179) / $B179, "")</f>
        <v>4.0353089533417437E-2</v>
      </c>
      <c r="I179" s="201">
        <f>IF(ISNUMBER(G179), $B199 * H179, "")</f>
        <v>6052.9634300126154</v>
      </c>
      <c r="J179" s="123">
        <v>82.9</v>
      </c>
      <c r="K179" s="72">
        <f>IF(ISNUMBER(J179), (J179 - $B179) / $B179, "")</f>
        <v>4.5397225725094685E-2</v>
      </c>
      <c r="L179" s="140">
        <f>IF(ISNUMBER(J179), $B199 * K179, "")</f>
        <v>6809.5838587642029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 t="s">
        <v>208</v>
      </c>
      <c r="B180" s="125">
        <v>345</v>
      </c>
      <c r="C180" s="73">
        <v>-8.9709762499999998E-2</v>
      </c>
      <c r="D180" s="125">
        <v>358</v>
      </c>
      <c r="E180" s="73">
        <f t="shared" ref="E180:E183" si="94">IF(ISNUMBER(D180), (D180 - $B180) / $B180, "")</f>
        <v>3.7681159420289857E-2</v>
      </c>
      <c r="F180" s="136">
        <f>IF(ISNUMBER(D180), $B199 * E180, "")</f>
        <v>5652.1739130434789</v>
      </c>
      <c r="G180" s="39">
        <v>377</v>
      </c>
      <c r="H180" s="73">
        <f t="shared" ref="H180:H183" si="95">IF(ISNUMBER(G180), (G180 - $B180) / $B180, "")</f>
        <v>9.2753623188405798E-2</v>
      </c>
      <c r="I180" s="202">
        <f>IF(ISNUMBER(G180), $B199 * H180, "")</f>
        <v>13913.04347826087</v>
      </c>
      <c r="J180" s="125">
        <v>392</v>
      </c>
      <c r="K180" s="73">
        <f t="shared" ref="K180:K183" si="96">IF(ISNUMBER(J180), (J180 - $B180) / $B180, "")</f>
        <v>0.13623188405797101</v>
      </c>
      <c r="L180" s="136">
        <f>IF(ISNUMBER(J180), $B199 * K180, "")</f>
        <v>20434.782608695652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 t="s">
        <v>268</v>
      </c>
      <c r="B181" s="125">
        <v>58.8</v>
      </c>
      <c r="C181" s="73">
        <v>-9.3990754999999995E-2</v>
      </c>
      <c r="D181" s="125">
        <v>60</v>
      </c>
      <c r="E181" s="73">
        <f t="shared" si="94"/>
        <v>2.0408163265306173E-2</v>
      </c>
      <c r="F181" s="136">
        <f>IF(ISNUMBER(D181), $B199 * E181, "")</f>
        <v>3061.2244897959258</v>
      </c>
      <c r="G181" s="39">
        <v>63.3</v>
      </c>
      <c r="H181" s="73">
        <f t="shared" si="95"/>
        <v>7.6530612244897961E-2</v>
      </c>
      <c r="I181" s="202">
        <f>IF(ISNUMBER(G181), $B199 * H181, "")</f>
        <v>11479.591836734695</v>
      </c>
      <c r="J181" s="125">
        <v>63</v>
      </c>
      <c r="K181" s="73">
        <f t="shared" si="96"/>
        <v>7.142857142857148E-2</v>
      </c>
      <c r="L181" s="136">
        <f>IF(ISNUMBER(J181), $B199 * K181, "")</f>
        <v>10714.285714285723</v>
      </c>
      <c r="M181" s="39"/>
      <c r="N181" s="73" t="str">
        <f t="shared" si="97"/>
        <v/>
      </c>
      <c r="O181" s="136" t="str">
        <f>IF(ISNUMBER(M181), $B199 * N181, "")</f>
        <v/>
      </c>
      <c r="Q181" s="340"/>
      <c r="R181" s="340"/>
      <c r="S181" s="340"/>
    </row>
    <row r="182" spans="1:19" ht="17.25" thickBot="1">
      <c r="A182" s="124" t="s">
        <v>254</v>
      </c>
      <c r="B182" s="125">
        <v>57.4</v>
      </c>
      <c r="C182" s="73">
        <v>-9.4637224000000006E-2</v>
      </c>
      <c r="D182" s="125">
        <v>58.2</v>
      </c>
      <c r="E182" s="73">
        <f t="shared" si="94"/>
        <v>1.3937282229965231E-2</v>
      </c>
      <c r="F182" s="136">
        <f>IF(ISNUMBER(D182), $B199 * E182, "")</f>
        <v>2090.5923344947846</v>
      </c>
      <c r="G182" s="39">
        <v>60</v>
      </c>
      <c r="H182" s="73">
        <f t="shared" si="95"/>
        <v>4.5296167247386783E-2</v>
      </c>
      <c r="I182" s="202">
        <f>IF(ISNUMBER(G182), $B199 * H182, "")</f>
        <v>6794.4250871080176</v>
      </c>
      <c r="J182" s="125">
        <v>59.8</v>
      </c>
      <c r="K182" s="73">
        <f t="shared" si="96"/>
        <v>4.1811846689895446E-2</v>
      </c>
      <c r="L182" s="136">
        <f>IF(ISNUMBER(J182), $B199 * K182, "")</f>
        <v>6271.777003484317</v>
      </c>
      <c r="M182" s="39"/>
      <c r="N182" s="73" t="str">
        <f t="shared" si="97"/>
        <v/>
      </c>
      <c r="O182" s="136" t="str">
        <f>IF(ISNUMBER(M182), $B199 * N182, "")</f>
        <v/>
      </c>
      <c r="Q182" s="340"/>
      <c r="R182" s="340"/>
      <c r="S182" s="340"/>
    </row>
    <row r="183" spans="1:19" ht="17.25" thickBot="1">
      <c r="A183" s="126" t="s">
        <v>222</v>
      </c>
      <c r="B183" s="127">
        <v>12.3</v>
      </c>
      <c r="C183" s="74">
        <v>-9.5588235300000005E-2</v>
      </c>
      <c r="D183" s="127">
        <v>13.2</v>
      </c>
      <c r="E183" s="74">
        <f t="shared" si="94"/>
        <v>7.3170731707316958E-2</v>
      </c>
      <c r="F183" s="203">
        <f>IF(ISNUMBER(D183), $B199 * E183, "")</f>
        <v>10975.609756097543</v>
      </c>
      <c r="G183" s="44">
        <v>13.5</v>
      </c>
      <c r="H183" s="74">
        <f t="shared" si="95"/>
        <v>9.7560975609756032E-2</v>
      </c>
      <c r="I183" s="204">
        <f>IF(ISNUMBER(G183), $B199 * H183, "")</f>
        <v>14634.146341463405</v>
      </c>
      <c r="J183" s="127">
        <v>13.4</v>
      </c>
      <c r="K183" s="74">
        <f t="shared" si="96"/>
        <v>8.9430894308943049E-2</v>
      </c>
      <c r="L183" s="203">
        <f>IF(ISNUMBER(J183), $B199 * K183, "")</f>
        <v>13414.634146341457</v>
      </c>
      <c r="M183" s="44"/>
      <c r="N183" s="74" t="str">
        <f t="shared" si="97"/>
        <v/>
      </c>
      <c r="O183" s="203" t="str">
        <f>IF(ISNUMBER(M183), $B199 * N183, "")</f>
        <v/>
      </c>
      <c r="Q183" s="340"/>
      <c r="R183" s="340"/>
      <c r="S183" s="340"/>
    </row>
    <row r="184" spans="1:19" ht="17.25" thickBot="1">
      <c r="A184" s="124" t="s">
        <v>214</v>
      </c>
      <c r="B184" s="128">
        <v>15.1</v>
      </c>
      <c r="C184" s="76">
        <v>-9.58083832E-2</v>
      </c>
      <c r="D184" s="128">
        <v>15.8</v>
      </c>
      <c r="E184" s="76">
        <f>IF(ISNUMBER(D184), (D184 - $B184) / $B184, "")</f>
        <v>4.6357615894039805E-2</v>
      </c>
      <c r="F184" s="205">
        <f>IF(ISNUMBER(D184), $B199 * E184, "")</f>
        <v>6953.6423841059705</v>
      </c>
      <c r="G184" s="45">
        <v>16.100000000000001</v>
      </c>
      <c r="H184" s="76">
        <f>IF(ISNUMBER(G184), (G184 - $B184) / $B184, "")</f>
        <v>6.6225165562914023E-2</v>
      </c>
      <c r="I184" s="206">
        <f>IF(ISNUMBER(G184), $B199 * H184, "")</f>
        <v>9933.774834437103</v>
      </c>
      <c r="J184" s="128">
        <v>16.2</v>
      </c>
      <c r="K184" s="76">
        <f>IF(ISNUMBER(J184), (J184 - $B184) / $B184, "")</f>
        <v>7.2847682119205281E-2</v>
      </c>
      <c r="L184" s="205">
        <f>IF(ISNUMBER(J184), $B199 * K184, "")</f>
        <v>10927.152317880793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0"/>
      <c r="R184" s="340"/>
      <c r="S184" s="340"/>
    </row>
    <row r="185" spans="1:19" ht="17.25" thickBot="1">
      <c r="A185" s="124" t="s">
        <v>200</v>
      </c>
      <c r="B185" s="125">
        <v>221</v>
      </c>
      <c r="C185" s="73">
        <v>-9.7959183699999994E-2</v>
      </c>
      <c r="D185" s="125">
        <v>236</v>
      </c>
      <c r="E185" s="73">
        <f t="shared" ref="E185:E188" si="98">IF(ISNUMBER(D185), (D185 - $B185) / $B185, "")</f>
        <v>6.7873303167420809E-2</v>
      </c>
      <c r="F185" s="136">
        <f>IF(ISNUMBER(D185), $B199 * E185, "")</f>
        <v>10180.995475113121</v>
      </c>
      <c r="G185" s="39">
        <v>247</v>
      </c>
      <c r="H185" s="73">
        <f t="shared" ref="H185:H188" si="99">IF(ISNUMBER(G185), (G185 - $B185) / $B185, "")</f>
        <v>0.11764705882352941</v>
      </c>
      <c r="I185" s="202">
        <f>IF(ISNUMBER(G185), $B199 * H185, "")</f>
        <v>17647.058823529413</v>
      </c>
      <c r="J185" s="125">
        <v>248</v>
      </c>
      <c r="K185" s="73">
        <f t="shared" ref="K185:K188" si="100">IF(ISNUMBER(J185), (J185 - $B185) / $B185, "")</f>
        <v>0.12217194570135746</v>
      </c>
      <c r="L185" s="136">
        <f>IF(ISNUMBER(J185), $B199 * K185, "")</f>
        <v>18325.791855203621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0"/>
      <c r="R185" s="340"/>
      <c r="S185" s="340"/>
    </row>
    <row r="186" spans="1:19" ht="17.25" thickBot="1">
      <c r="A186" s="124" t="s">
        <v>260</v>
      </c>
      <c r="B186" s="125">
        <v>92</v>
      </c>
      <c r="C186" s="73">
        <v>-9.8039215700000001E-2</v>
      </c>
      <c r="D186" s="125">
        <v>94.6</v>
      </c>
      <c r="E186" s="73">
        <f t="shared" si="98"/>
        <v>2.8260869565217329E-2</v>
      </c>
      <c r="F186" s="136">
        <f>IF(ISNUMBER(D186), $B199 * E186, "")</f>
        <v>4239.130434782599</v>
      </c>
      <c r="G186" s="39">
        <v>98.4</v>
      </c>
      <c r="H186" s="73">
        <f t="shared" si="99"/>
        <v>6.9565217391304404E-2</v>
      </c>
      <c r="I186" s="202">
        <f>IF(ISNUMBER(G186), $B199 * H186, "")</f>
        <v>10434.782608695661</v>
      </c>
      <c r="J186" s="125">
        <v>97.6</v>
      </c>
      <c r="K186" s="73">
        <f t="shared" si="100"/>
        <v>6.0869565217391244E-2</v>
      </c>
      <c r="L186" s="136">
        <f>IF(ISNUMBER(J186), $B199 * K186, "")</f>
        <v>9130.4347826086869</v>
      </c>
      <c r="M186" s="39"/>
      <c r="N186" s="73" t="str">
        <f t="shared" si="101"/>
        <v/>
      </c>
      <c r="O186" s="136" t="str">
        <f>IF(ISNUMBER(M186), $B199 * N186, "")</f>
        <v/>
      </c>
      <c r="Q186" s="340"/>
      <c r="R186" s="340"/>
      <c r="S186" s="340"/>
    </row>
    <row r="187" spans="1:19" ht="17.25" thickBot="1">
      <c r="A187" s="124" t="s">
        <v>238</v>
      </c>
      <c r="B187" s="125">
        <v>202</v>
      </c>
      <c r="C187" s="73">
        <v>-9.8214285700000001E-2</v>
      </c>
      <c r="D187" s="125">
        <v>207</v>
      </c>
      <c r="E187" s="73">
        <f t="shared" si="98"/>
        <v>2.4752475247524754E-2</v>
      </c>
      <c r="F187" s="136">
        <f>IF(ISNUMBER(D187), $B199 * E187, "")</f>
        <v>3712.871287128713</v>
      </c>
      <c r="G187" s="39">
        <v>213</v>
      </c>
      <c r="H187" s="73">
        <f t="shared" si="99"/>
        <v>5.4455445544554455E-2</v>
      </c>
      <c r="I187" s="202">
        <f>IF(ISNUMBER(G187), $B199 * H187, "")</f>
        <v>8168.3168316831679</v>
      </c>
      <c r="J187" s="125">
        <v>214</v>
      </c>
      <c r="K187" s="73">
        <f t="shared" si="100"/>
        <v>5.9405940594059403E-2</v>
      </c>
      <c r="L187" s="136">
        <f>IF(ISNUMBER(J187), $B199 * K187, "")</f>
        <v>8910.8910891089108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282</v>
      </c>
      <c r="B188" s="130">
        <v>107</v>
      </c>
      <c r="C188" s="75">
        <v>-0.1083333333</v>
      </c>
      <c r="D188" s="130">
        <v>118</v>
      </c>
      <c r="E188" s="75">
        <f t="shared" si="98"/>
        <v>0.10280373831775701</v>
      </c>
      <c r="F188" s="137">
        <f>IF(ISNUMBER(D188), $B199 * E188, "")</f>
        <v>15420.560747663551</v>
      </c>
      <c r="G188" s="37">
        <v>120</v>
      </c>
      <c r="H188" s="75">
        <f t="shared" si="99"/>
        <v>0.12149532710280374</v>
      </c>
      <c r="I188" s="207">
        <f>IF(ISNUMBER(G188), $B199 * H188, "")</f>
        <v>18224.299065420561</v>
      </c>
      <c r="J188" s="130">
        <v>120</v>
      </c>
      <c r="K188" s="75">
        <f t="shared" si="100"/>
        <v>0.12149532710280374</v>
      </c>
      <c r="L188" s="137">
        <f>IF(ISNUMBER(J188), $B199 * K188, "")</f>
        <v>18224.299065420561</v>
      </c>
      <c r="M188" s="37"/>
      <c r="N188" s="75" t="str">
        <f t="shared" si="101"/>
        <v/>
      </c>
      <c r="O188" s="137" t="str">
        <f>IF(ISNUMBER(M188), $B199 * N188, "")</f>
        <v/>
      </c>
      <c r="Q188" s="341"/>
      <c r="R188" s="342"/>
      <c r="S188" s="343"/>
    </row>
    <row r="189" spans="1:19">
      <c r="A189" s="122" t="s">
        <v>230</v>
      </c>
      <c r="B189" s="123">
        <v>115</v>
      </c>
      <c r="C189" s="72">
        <v>-0.1085271318</v>
      </c>
      <c r="D189" s="123">
        <v>118</v>
      </c>
      <c r="E189" s="72">
        <f>IF(ISNUMBER(D189), (D189 - $B189) / $B189, "")</f>
        <v>2.6086956521739129E-2</v>
      </c>
      <c r="F189" s="140">
        <f>IF(ISNUMBER(D189), $B199 * E189, "")</f>
        <v>3913.0434782608695</v>
      </c>
      <c r="G189" s="38">
        <v>124</v>
      </c>
      <c r="H189" s="72">
        <f>IF(ISNUMBER(G189), (G189 - $B189) / $B189, "")</f>
        <v>7.8260869565217397E-2</v>
      </c>
      <c r="I189" s="201">
        <f>IF(ISNUMBER(G189), $B199 * H189, "")</f>
        <v>11739.13043478261</v>
      </c>
      <c r="J189" s="123">
        <v>124</v>
      </c>
      <c r="K189" s="72">
        <f>IF(ISNUMBER(J189), (J189 - $B189) / $B189, "")</f>
        <v>7.8260869565217397E-2</v>
      </c>
      <c r="L189" s="140">
        <f>IF(ISNUMBER(J189), $B199 * K189, "")</f>
        <v>11739.13043478261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4"/>
      <c r="R189" s="345"/>
      <c r="S189" s="346"/>
    </row>
    <row r="190" spans="1:19" ht="17.25" thickBot="1">
      <c r="A190" s="124" t="s">
        <v>234</v>
      </c>
      <c r="B190" s="125">
        <v>903</v>
      </c>
      <c r="C190" s="73">
        <v>-0.1103448276</v>
      </c>
      <c r="D190" s="125">
        <v>905</v>
      </c>
      <c r="E190" s="73">
        <f t="shared" ref="E190:E193" si="102">IF(ISNUMBER(D190), (D190 - $B190) / $B190, "")</f>
        <v>2.2148394241417496E-3</v>
      </c>
      <c r="F190" s="136">
        <f>IF(ISNUMBER(D190), $B199 * E190, "")</f>
        <v>332.22591362126246</v>
      </c>
      <c r="G190" s="39">
        <v>922</v>
      </c>
      <c r="H190" s="73">
        <f t="shared" ref="H190:H193" si="103">IF(ISNUMBER(G190), (G190 - $B190) / $B190, "")</f>
        <v>2.1040974529346623E-2</v>
      </c>
      <c r="I190" s="202">
        <f>IF(ISNUMBER(G190), $B199 * H190, "")</f>
        <v>3156.1461794019933</v>
      </c>
      <c r="J190" s="125">
        <v>924</v>
      </c>
      <c r="K190" s="73">
        <f t="shared" ref="K190:K193" si="104">IF(ISNUMBER(J190), (J190 - $B190) / $B190, "")</f>
        <v>2.3255813953488372E-2</v>
      </c>
      <c r="L190" s="136">
        <f>IF(ISNUMBER(J190), $B199 * K190, "")</f>
        <v>3488.3720930232557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7"/>
      <c r="R190" s="348"/>
      <c r="S190" s="349"/>
    </row>
    <row r="191" spans="1:19" ht="17.25" thickBot="1">
      <c r="A191" s="124" t="s">
        <v>252</v>
      </c>
      <c r="B191" s="125">
        <v>322</v>
      </c>
      <c r="C191" s="73">
        <v>-0.11049723760000001</v>
      </c>
      <c r="D191" s="125">
        <v>323</v>
      </c>
      <c r="E191" s="73">
        <f t="shared" si="102"/>
        <v>3.105590062111801E-3</v>
      </c>
      <c r="F191" s="136">
        <f>IF(ISNUMBER(D191), $B199 * E191, "")</f>
        <v>465.83850931677017</v>
      </c>
      <c r="G191" s="39">
        <v>342</v>
      </c>
      <c r="H191" s="73">
        <f t="shared" si="103"/>
        <v>6.2111801242236024E-2</v>
      </c>
      <c r="I191" s="202">
        <f>IF(ISNUMBER(G191), $B199 * H191, "")</f>
        <v>9316.7701863354032</v>
      </c>
      <c r="J191" s="125">
        <v>333</v>
      </c>
      <c r="K191" s="73">
        <f t="shared" si="104"/>
        <v>3.4161490683229816E-2</v>
      </c>
      <c r="L191" s="136">
        <f>IF(ISNUMBER(J191), $B199 * K191, "")</f>
        <v>5124.2236024844724</v>
      </c>
      <c r="M191" s="39"/>
      <c r="N191" s="73" t="str">
        <f t="shared" si="105"/>
        <v/>
      </c>
      <c r="O191" s="136" t="str">
        <f>IF(ISNUMBER(M191), $B199 * N191, "")</f>
        <v/>
      </c>
      <c r="Q191" s="340"/>
      <c r="R191" s="340"/>
      <c r="S191" s="340"/>
    </row>
    <row r="192" spans="1:19" ht="17.25" thickBot="1">
      <c r="A192" s="124" t="s">
        <v>280</v>
      </c>
      <c r="B192" s="125">
        <v>1195</v>
      </c>
      <c r="C192" s="73">
        <v>-0.1148148148</v>
      </c>
      <c r="D192" s="125">
        <v>1220</v>
      </c>
      <c r="E192" s="73">
        <f t="shared" si="102"/>
        <v>2.0920502092050208E-2</v>
      </c>
      <c r="F192" s="136">
        <f>IF(ISNUMBER(D192), $B199 * E192, "")</f>
        <v>3138.0753138075311</v>
      </c>
      <c r="G192" s="39">
        <v>1265</v>
      </c>
      <c r="H192" s="73">
        <f t="shared" si="103"/>
        <v>5.8577405857740586E-2</v>
      </c>
      <c r="I192" s="202">
        <f>IF(ISNUMBER(G192), $B199 * H192, "")</f>
        <v>8786.6108786610876</v>
      </c>
      <c r="J192" s="125">
        <v>1280</v>
      </c>
      <c r="K192" s="73">
        <f t="shared" si="104"/>
        <v>7.1129707112970716E-2</v>
      </c>
      <c r="L192" s="136">
        <f>IF(ISNUMBER(J192), $B199 * K192, "")</f>
        <v>10669.456066945608</v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 t="s">
        <v>240</v>
      </c>
      <c r="B193" s="127">
        <v>144</v>
      </c>
      <c r="C193" s="74">
        <v>-0.11656441720000001</v>
      </c>
      <c r="D193" s="127">
        <v>145</v>
      </c>
      <c r="E193" s="74">
        <f t="shared" si="102"/>
        <v>6.9444444444444441E-3</v>
      </c>
      <c r="F193" s="203">
        <f>IF(ISNUMBER(D193), $B199 * E193, "")</f>
        <v>1041.6666666666665</v>
      </c>
      <c r="G193" s="44">
        <v>149</v>
      </c>
      <c r="H193" s="74">
        <f t="shared" si="103"/>
        <v>3.4722222222222224E-2</v>
      </c>
      <c r="I193" s="204">
        <f>IF(ISNUMBER(G193), $B199 * H193, "")</f>
        <v>5208.3333333333339</v>
      </c>
      <c r="J193" s="127">
        <v>149</v>
      </c>
      <c r="K193" s="74">
        <f t="shared" si="104"/>
        <v>3.4722222222222224E-2</v>
      </c>
      <c r="L193" s="203">
        <f>IF(ISNUMBER(J193), $B199 * K193, "")</f>
        <v>5208.3333333333339</v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 t="s">
        <v>226</v>
      </c>
      <c r="B194" s="128">
        <v>336</v>
      </c>
      <c r="C194" s="76">
        <v>-0.13846153850000001</v>
      </c>
      <c r="D194" s="128">
        <v>338</v>
      </c>
      <c r="E194" s="76">
        <f>IF(ISNUMBER(D194), (D194 - $B194) / $B194, "")</f>
        <v>5.9523809523809521E-3</v>
      </c>
      <c r="F194" s="205">
        <f>IF(ISNUMBER(D194), $B199 * E194, "")</f>
        <v>892.85714285714278</v>
      </c>
      <c r="G194" s="45">
        <v>350</v>
      </c>
      <c r="H194" s="76">
        <f>IF(ISNUMBER(G194), (G194 - $B194) / $B194, "")</f>
        <v>4.1666666666666664E-2</v>
      </c>
      <c r="I194" s="206">
        <f>IF(ISNUMBER(G194), $B199 * H194, "")</f>
        <v>6250</v>
      </c>
      <c r="J194" s="128">
        <v>348</v>
      </c>
      <c r="K194" s="76">
        <f>IF(ISNUMBER(J194), (J194 - $B194) / $B194, "")</f>
        <v>3.5714285714285712E-2</v>
      </c>
      <c r="L194" s="205">
        <f>IF(ISNUMBER(J194), $B199 * K194, "")</f>
        <v>5357.1428571428569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0"/>
      <c r="R194" s="340"/>
      <c r="S194" s="340"/>
    </row>
    <row r="195" spans="1:19" ht="17.25" thickBot="1">
      <c r="A195" s="124" t="s">
        <v>164</v>
      </c>
      <c r="B195" s="125">
        <v>18020</v>
      </c>
      <c r="C195" s="73">
        <v>-0.14839319470000001</v>
      </c>
      <c r="D195" s="125">
        <v>19830</v>
      </c>
      <c r="E195" s="73">
        <f t="shared" ref="E195:E198" si="106">IF(ISNUMBER(D195), (D195 - $B195) / $B195, "")</f>
        <v>0.1004439511653718</v>
      </c>
      <c r="F195" s="136">
        <f>IF(ISNUMBER(D195), $B199 * E195, "")</f>
        <v>15066.59267480577</v>
      </c>
      <c r="G195" s="39">
        <v>20100</v>
      </c>
      <c r="H195" s="73">
        <f t="shared" ref="H195:H198" si="107">IF(ISNUMBER(G195), (G195 - $B195) / $B195, "")</f>
        <v>0.11542730299667037</v>
      </c>
      <c r="I195" s="202">
        <f>IF(ISNUMBER(G195), $B199 * H195, "")</f>
        <v>17314.095449500554</v>
      </c>
      <c r="J195" s="125">
        <v>20040</v>
      </c>
      <c r="K195" s="73">
        <f t="shared" ref="K195:K198" si="108">IF(ISNUMBER(J195), (J195 - $B195) / $B195, "")</f>
        <v>0.1120976692563818</v>
      </c>
      <c r="L195" s="136">
        <f>IF(ISNUMBER(J195), $B199 * K195, "")</f>
        <v>16814.65038845727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0"/>
      <c r="R195" s="340"/>
      <c r="S195" s="340"/>
    </row>
    <row r="196" spans="1:19" ht="17.25" thickBot="1">
      <c r="A196" s="124" t="s">
        <v>246</v>
      </c>
      <c r="B196" s="125">
        <v>338</v>
      </c>
      <c r="C196" s="73">
        <v>-0.15288220550000001</v>
      </c>
      <c r="D196" s="125">
        <v>346</v>
      </c>
      <c r="E196" s="73">
        <f t="shared" si="106"/>
        <v>2.3668639053254437E-2</v>
      </c>
      <c r="F196" s="136">
        <f>IF(ISNUMBER(D196), $B199 * E196, "")</f>
        <v>3550.2958579881656</v>
      </c>
      <c r="G196" s="39">
        <v>350</v>
      </c>
      <c r="H196" s="73">
        <f t="shared" si="107"/>
        <v>3.5502958579881658E-2</v>
      </c>
      <c r="I196" s="202">
        <f>IF(ISNUMBER(G196), $B199 * H196, "")</f>
        <v>5325.4437869822486</v>
      </c>
      <c r="J196" s="125">
        <v>348</v>
      </c>
      <c r="K196" s="73">
        <f t="shared" si="108"/>
        <v>2.9585798816568046E-2</v>
      </c>
      <c r="L196" s="136">
        <f>IF(ISNUMBER(J196), $B199 * K196, "")</f>
        <v>4437.8698224852069</v>
      </c>
      <c r="M196" s="39"/>
      <c r="N196" s="73" t="str">
        <f t="shared" si="109"/>
        <v/>
      </c>
      <c r="O196" s="136" t="str">
        <f>IF(ISNUMBER(M196), $B199 * N196, "")</f>
        <v/>
      </c>
      <c r="Q196" s="340"/>
      <c r="R196" s="340"/>
      <c r="S196" s="340"/>
    </row>
    <row r="197" spans="1:19">
      <c r="A197" s="124" t="s">
        <v>210</v>
      </c>
      <c r="B197" s="125">
        <v>155</v>
      </c>
      <c r="C197" s="73">
        <v>-0.15300546449999999</v>
      </c>
      <c r="D197" s="125">
        <v>155</v>
      </c>
      <c r="E197" s="73">
        <f t="shared" si="106"/>
        <v>0</v>
      </c>
      <c r="F197" s="136">
        <f>IF(ISNUMBER(D197), $B199 * E197, "")</f>
        <v>0</v>
      </c>
      <c r="G197" s="39">
        <v>158</v>
      </c>
      <c r="H197" s="73">
        <f t="shared" si="107"/>
        <v>1.935483870967742E-2</v>
      </c>
      <c r="I197" s="202">
        <f>IF(ISNUMBER(G197), $B199 * H197, "")</f>
        <v>2903.2258064516132</v>
      </c>
      <c r="J197" s="125">
        <v>160</v>
      </c>
      <c r="K197" s="73">
        <f t="shared" si="108"/>
        <v>3.2258064516129031E-2</v>
      </c>
      <c r="L197" s="136">
        <f>IF(ISNUMBER(J197), $B199 * K197, "")</f>
        <v>4838.7096774193551</v>
      </c>
      <c r="M197" s="39"/>
      <c r="N197" s="73" t="str">
        <f t="shared" si="109"/>
        <v/>
      </c>
      <c r="O197" s="136" t="str">
        <f>IF(ISNUMBER(M197), $B199 * N197, "")</f>
        <v/>
      </c>
      <c r="Q197" s="329"/>
      <c r="R197" s="330"/>
      <c r="S197" s="331"/>
    </row>
    <row r="198" spans="1:19" ht="17.25" thickBot="1">
      <c r="A198" s="129" t="s">
        <v>258</v>
      </c>
      <c r="B198" s="130">
        <v>584</v>
      </c>
      <c r="C198" s="75">
        <v>-0.15484804629999999</v>
      </c>
      <c r="D198" s="130">
        <v>602</v>
      </c>
      <c r="E198" s="75">
        <f t="shared" si="106"/>
        <v>3.0821917808219176E-2</v>
      </c>
      <c r="F198" s="137">
        <f>IF(ISNUMBER(D198), $B199 * E198, "")</f>
        <v>4623.2876712328762</v>
      </c>
      <c r="G198" s="37">
        <v>607</v>
      </c>
      <c r="H198" s="75">
        <f t="shared" si="107"/>
        <v>3.9383561643835614E-2</v>
      </c>
      <c r="I198" s="207">
        <f>IF(ISNUMBER(G198), $B199 * H198, "")</f>
        <v>5907.534246575342</v>
      </c>
      <c r="J198" s="130">
        <v>605</v>
      </c>
      <c r="K198" s="75">
        <f t="shared" si="108"/>
        <v>3.5958904109589039E-2</v>
      </c>
      <c r="L198" s="137">
        <f>IF(ISNUMBER(J198), $B199 * K198, "")</f>
        <v>5393.8356164383558</v>
      </c>
      <c r="M198" s="37"/>
      <c r="N198" s="75" t="str">
        <f t="shared" si="109"/>
        <v/>
      </c>
      <c r="O198" s="137" t="str">
        <f>IF(ISNUMBER(M198), $B199 * N198, "")</f>
        <v/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27">
        <f>IF(COUNT(E179:E198), SUM(E179:E198) / COUNT(E179:E198), 0)</f>
        <v>3.2022434826511445E-2</v>
      </c>
      <c r="F199" s="208">
        <f>SUM(F179:F198)</f>
        <v>96067.304479534345</v>
      </c>
      <c r="G199" s="131" t="s">
        <v>302</v>
      </c>
      <c r="H199" s="327">
        <f>IF(COUNT(H179:H198), SUM(H179:H198) / COUNT(H179:H198), 0)</f>
        <v>6.4396564213123231E-2</v>
      </c>
      <c r="I199" s="208">
        <f>SUM(I179:I198)</f>
        <v>193189.69263936969</v>
      </c>
      <c r="J199" s="131" t="s">
        <v>302</v>
      </c>
      <c r="K199" s="327">
        <f>IF(COUNT(K179:K198), SUM(K179:K198) / COUNT(K179:K198), 0)</f>
        <v>6.541178544476875E-2</v>
      </c>
      <c r="L199" s="208">
        <f>SUM(L179:L198)</f>
        <v>196235.35633430627</v>
      </c>
      <c r="M199" s="131" t="s">
        <v>302</v>
      </c>
      <c r="N199" s="327">
        <f>IF(COUNT(N179:N198), SUM(N179:N198) / COUNT(N179:N198), 0)</f>
        <v>0</v>
      </c>
      <c r="O199" s="208">
        <f>SUM(O179:O198)</f>
        <v>0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  <vt:lpstr>2021.05.25</vt:lpstr>
      <vt:lpstr>2021.05.26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2021-05-26T12:20:03Z</dcterms:modified>
</cp:coreProperties>
</file>