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EE514298-FA62-4C1B-891C-2BE4D839C51A}" xr6:coauthVersionLast="47" xr6:coauthVersionMax="47" xr10:uidLastSave="{00000000-0000-0000-0000-000000000000}"/>
  <bookViews>
    <workbookView xWindow="28680" yWindow="-120" windowWidth="29040" windowHeight="15840" firstSheet="14" activeTab="2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2.03.01" sheetId="24" r:id="rId6"/>
    <sheet name="2022.03.02" sheetId="25" r:id="rId7"/>
    <sheet name="2022.03.03" sheetId="26" r:id="rId8"/>
    <sheet name="2022.03.04" sheetId="27" r:id="rId9"/>
    <sheet name="2022.03.05" sheetId="28" r:id="rId10"/>
    <sheet name="2022.03.06" sheetId="29" r:id="rId11"/>
    <sheet name="2022.03.07" sheetId="30" r:id="rId12"/>
    <sheet name="2022.03.08" sheetId="31" r:id="rId13"/>
    <sheet name="2022.03.09" sheetId="32" r:id="rId14"/>
    <sheet name="2022.03.10" sheetId="33" r:id="rId15"/>
    <sheet name="2022.03.11" sheetId="34" r:id="rId16"/>
    <sheet name="2022.03.12" sheetId="35" r:id="rId17"/>
    <sheet name="2022.03.13" sheetId="36" r:id="rId18"/>
    <sheet name="2022.03.14" sheetId="37" r:id="rId19"/>
    <sheet name="2022.03.15" sheetId="38" r:id="rId20"/>
    <sheet name="2022.03.16" sheetId="39" r:id="rId21"/>
    <sheet name="2022.03.17" sheetId="40" r:id="rId22"/>
    <sheet name="2022.03.18" sheetId="41" r:id="rId23"/>
    <sheet name="2022.03.19" sheetId="42" r:id="rId24"/>
  </sheets>
  <definedNames>
    <definedName name="_xlnm._FilterDatabase" localSheetId="5" hidden="1">'2022.03.01'!#REF!</definedName>
    <definedName name="_xlnm._FilterDatabase" localSheetId="6" hidden="1">'2022.03.02'!#REF!</definedName>
    <definedName name="_xlnm._FilterDatabase" localSheetId="7" hidden="1">'2022.03.03'!#REF!</definedName>
    <definedName name="_xlnm._FilterDatabase" localSheetId="8" hidden="1">'2022.03.04'!#REF!</definedName>
    <definedName name="_xlnm._FilterDatabase" localSheetId="9" hidden="1">'2022.03.05'!#REF!</definedName>
    <definedName name="_xlnm._FilterDatabase" localSheetId="10" hidden="1">'2022.03.06'!#REF!</definedName>
    <definedName name="_xlnm._FilterDatabase" localSheetId="11" hidden="1">'2022.03.07'!#REF!</definedName>
    <definedName name="_xlnm._FilterDatabase" localSheetId="12" hidden="1">'2022.03.08'!#REF!</definedName>
    <definedName name="_xlnm._FilterDatabase" localSheetId="13" hidden="1">'2022.03.09'!#REF!</definedName>
    <definedName name="_xlnm._FilterDatabase" localSheetId="14" hidden="1">'2022.03.10'!#REF!</definedName>
    <definedName name="_xlnm._FilterDatabase" localSheetId="15" hidden="1">'2022.03.11'!#REF!</definedName>
    <definedName name="_xlnm._FilterDatabase" localSheetId="16" hidden="1">'2022.03.12'!#REF!</definedName>
    <definedName name="_xlnm._FilterDatabase" localSheetId="17" hidden="1">'2022.03.13'!#REF!</definedName>
    <definedName name="_xlnm._FilterDatabase" localSheetId="18" hidden="1">'2022.03.14'!#REF!</definedName>
    <definedName name="_xlnm._FilterDatabase" localSheetId="19" hidden="1">'2022.03.15'!#REF!</definedName>
    <definedName name="_xlnm._FilterDatabase" localSheetId="20" hidden="1">'2022.03.16'!#REF!</definedName>
    <definedName name="_xlnm._FilterDatabase" localSheetId="21" hidden="1">'2022.03.17'!#REF!</definedName>
    <definedName name="_xlnm._FilterDatabase" localSheetId="22" hidden="1">'2022.03.18'!#REF!</definedName>
    <definedName name="_xlnm._FilterDatabase" localSheetId="23" hidden="1">'2022.03.19'!#REF!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2" l="1"/>
  <c r="O198" i="42"/>
  <c r="N198" i="42"/>
  <c r="L198" i="42"/>
  <c r="K198" i="42"/>
  <c r="I198" i="42"/>
  <c r="H198" i="42"/>
  <c r="F198" i="42"/>
  <c r="E198" i="42"/>
  <c r="O197" i="42"/>
  <c r="N197" i="42"/>
  <c r="L197" i="42"/>
  <c r="K197" i="42"/>
  <c r="I197" i="42"/>
  <c r="H197" i="42"/>
  <c r="F197" i="42"/>
  <c r="E197" i="42"/>
  <c r="O196" i="42"/>
  <c r="N196" i="42"/>
  <c r="L196" i="42"/>
  <c r="K196" i="42"/>
  <c r="I196" i="42"/>
  <c r="H196" i="42"/>
  <c r="F196" i="42"/>
  <c r="E196" i="42"/>
  <c r="O195" i="42"/>
  <c r="N195" i="42"/>
  <c r="L195" i="42"/>
  <c r="K195" i="42"/>
  <c r="I195" i="42"/>
  <c r="H195" i="42"/>
  <c r="F195" i="42"/>
  <c r="E195" i="42"/>
  <c r="O194" i="42"/>
  <c r="N194" i="42"/>
  <c r="L194" i="42"/>
  <c r="K194" i="42"/>
  <c r="I194" i="42"/>
  <c r="H194" i="42"/>
  <c r="F194" i="42"/>
  <c r="E194" i="42"/>
  <c r="O193" i="42"/>
  <c r="N193" i="42"/>
  <c r="L193" i="42"/>
  <c r="K193" i="42"/>
  <c r="I193" i="42"/>
  <c r="H193" i="42"/>
  <c r="F193" i="42"/>
  <c r="E193" i="42"/>
  <c r="O192" i="42"/>
  <c r="N192" i="42"/>
  <c r="L192" i="42"/>
  <c r="K192" i="42"/>
  <c r="I192" i="42"/>
  <c r="H192" i="42"/>
  <c r="F192" i="42"/>
  <c r="E192" i="42"/>
  <c r="O191" i="42"/>
  <c r="N191" i="42"/>
  <c r="L191" i="42"/>
  <c r="K191" i="42"/>
  <c r="I191" i="42"/>
  <c r="H191" i="42"/>
  <c r="F191" i="42"/>
  <c r="E191" i="42"/>
  <c r="O190" i="42"/>
  <c r="N190" i="42"/>
  <c r="L190" i="42"/>
  <c r="K190" i="42"/>
  <c r="I190" i="42"/>
  <c r="H190" i="42"/>
  <c r="F190" i="42"/>
  <c r="E190" i="42"/>
  <c r="O189" i="42"/>
  <c r="N189" i="42"/>
  <c r="L189" i="42"/>
  <c r="K189" i="42"/>
  <c r="I189" i="42"/>
  <c r="H189" i="42"/>
  <c r="F189" i="42"/>
  <c r="E189" i="42"/>
  <c r="O188" i="42"/>
  <c r="N188" i="42"/>
  <c r="L188" i="42"/>
  <c r="K188" i="42"/>
  <c r="I188" i="42"/>
  <c r="H188" i="42"/>
  <c r="F188" i="42"/>
  <c r="E188" i="42"/>
  <c r="O187" i="42"/>
  <c r="N187" i="42"/>
  <c r="L187" i="42"/>
  <c r="K187" i="42"/>
  <c r="I187" i="42"/>
  <c r="H187" i="42"/>
  <c r="F187" i="42"/>
  <c r="E187" i="42"/>
  <c r="O186" i="42"/>
  <c r="N186" i="42"/>
  <c r="L186" i="42"/>
  <c r="K186" i="42"/>
  <c r="I186" i="42"/>
  <c r="H186" i="42"/>
  <c r="F186" i="42"/>
  <c r="E186" i="42"/>
  <c r="O185" i="42"/>
  <c r="N185" i="42"/>
  <c r="L185" i="42"/>
  <c r="K185" i="42"/>
  <c r="I185" i="42"/>
  <c r="H185" i="42"/>
  <c r="F185" i="42"/>
  <c r="E185" i="42"/>
  <c r="O184" i="42"/>
  <c r="N184" i="42"/>
  <c r="L184" i="42"/>
  <c r="K184" i="42"/>
  <c r="I184" i="42"/>
  <c r="H184" i="42"/>
  <c r="F184" i="42"/>
  <c r="E184" i="42"/>
  <c r="O183" i="42"/>
  <c r="N183" i="42"/>
  <c r="L183" i="42"/>
  <c r="K183" i="42"/>
  <c r="I183" i="42"/>
  <c r="H183" i="42"/>
  <c r="F183" i="42"/>
  <c r="E183" i="42"/>
  <c r="O182" i="42"/>
  <c r="N182" i="42"/>
  <c r="L182" i="42"/>
  <c r="K182" i="42"/>
  <c r="I182" i="42"/>
  <c r="H182" i="42"/>
  <c r="F182" i="42"/>
  <c r="E182" i="42"/>
  <c r="O181" i="42"/>
  <c r="N181" i="42"/>
  <c r="L181" i="42"/>
  <c r="K181" i="42"/>
  <c r="I181" i="42"/>
  <c r="H181" i="42"/>
  <c r="F181" i="42"/>
  <c r="E181" i="42"/>
  <c r="O180" i="42"/>
  <c r="N180" i="42"/>
  <c r="L180" i="42"/>
  <c r="K180" i="42"/>
  <c r="I180" i="42"/>
  <c r="H180" i="42"/>
  <c r="F180" i="42"/>
  <c r="E180" i="42"/>
  <c r="O179" i="42"/>
  <c r="O199" i="42" s="1"/>
  <c r="N179" i="42"/>
  <c r="N199" i="42" s="1"/>
  <c r="L179" i="42"/>
  <c r="L199" i="42" s="1"/>
  <c r="K179" i="42"/>
  <c r="K199" i="42" s="1"/>
  <c r="I179" i="42"/>
  <c r="I199" i="42" s="1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F171" i="42"/>
  <c r="E171" i="42"/>
  <c r="O170" i="42"/>
  <c r="N170" i="42"/>
  <c r="K170" i="42"/>
  <c r="L170" i="42" s="1"/>
  <c r="H170" i="42"/>
  <c r="I170" i="42" s="1"/>
  <c r="F170" i="42"/>
  <c r="E170" i="42"/>
  <c r="O169" i="42"/>
  <c r="N169" i="42"/>
  <c r="K169" i="42"/>
  <c r="L169" i="42" s="1"/>
  <c r="H169" i="42"/>
  <c r="I169" i="42" s="1"/>
  <c r="F169" i="42"/>
  <c r="E169" i="42"/>
  <c r="O168" i="42"/>
  <c r="N168" i="42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O165" i="42"/>
  <c r="N165" i="42"/>
  <c r="K165" i="42"/>
  <c r="L165" i="42" s="1"/>
  <c r="H165" i="42"/>
  <c r="I165" i="42" s="1"/>
  <c r="F165" i="42"/>
  <c r="E165" i="42"/>
  <c r="O164" i="42"/>
  <c r="N164" i="42"/>
  <c r="K164" i="42"/>
  <c r="L164" i="42" s="1"/>
  <c r="H164" i="42"/>
  <c r="I164" i="42" s="1"/>
  <c r="F164" i="42"/>
  <c r="E164" i="42"/>
  <c r="O163" i="42"/>
  <c r="N163" i="42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O161" i="42"/>
  <c r="N161" i="42"/>
  <c r="K161" i="42"/>
  <c r="L161" i="42" s="1"/>
  <c r="H161" i="42"/>
  <c r="I161" i="42" s="1"/>
  <c r="F161" i="42"/>
  <c r="E161" i="42"/>
  <c r="O160" i="42"/>
  <c r="N160" i="42"/>
  <c r="K160" i="42"/>
  <c r="L160" i="42" s="1"/>
  <c r="H160" i="42"/>
  <c r="I160" i="42" s="1"/>
  <c r="F160" i="42"/>
  <c r="E160" i="42"/>
  <c r="O159" i="42"/>
  <c r="N159" i="42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O157" i="42"/>
  <c r="N157" i="42"/>
  <c r="K157" i="42"/>
  <c r="L157" i="42" s="1"/>
  <c r="H157" i="42"/>
  <c r="I157" i="42" s="1"/>
  <c r="F157" i="42"/>
  <c r="E157" i="42"/>
  <c r="O156" i="42"/>
  <c r="N156" i="42"/>
  <c r="K156" i="42"/>
  <c r="L156" i="42" s="1"/>
  <c r="H156" i="42"/>
  <c r="I156" i="42" s="1"/>
  <c r="F156" i="42"/>
  <c r="E156" i="42"/>
  <c r="O155" i="42"/>
  <c r="N155" i="42"/>
  <c r="L155" i="42"/>
  <c r="K155" i="42"/>
  <c r="H155" i="42"/>
  <c r="I155" i="42" s="1"/>
  <c r="F155" i="42"/>
  <c r="E155" i="42"/>
  <c r="O154" i="42"/>
  <c r="N154" i="42"/>
  <c r="K154" i="42"/>
  <c r="L154" i="42" s="1"/>
  <c r="H154" i="42"/>
  <c r="I154" i="42" s="1"/>
  <c r="F154" i="42"/>
  <c r="E154" i="42"/>
  <c r="O153" i="42"/>
  <c r="N153" i="42"/>
  <c r="K153" i="42"/>
  <c r="L153" i="42" s="1"/>
  <c r="H153" i="42"/>
  <c r="I153" i="42" s="1"/>
  <c r="F153" i="42"/>
  <c r="E153" i="42"/>
  <c r="O152" i="42"/>
  <c r="O172" i="42" s="1"/>
  <c r="N152" i="42"/>
  <c r="N172" i="42" s="1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H144" i="42"/>
  <c r="I144" i="42" s="1"/>
  <c r="F144" i="42"/>
  <c r="E144" i="42"/>
  <c r="O143" i="42"/>
  <c r="N143" i="42"/>
  <c r="K143" i="42"/>
  <c r="L143" i="42" s="1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O139" i="42"/>
  <c r="N139" i="42"/>
  <c r="K139" i="42"/>
  <c r="L139" i="42" s="1"/>
  <c r="H139" i="42"/>
  <c r="I139" i="42" s="1"/>
  <c r="F139" i="42"/>
  <c r="E139" i="42"/>
  <c r="O138" i="42"/>
  <c r="N138" i="42"/>
  <c r="K138" i="42"/>
  <c r="L138" i="42" s="1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O135" i="42"/>
  <c r="N135" i="42"/>
  <c r="K135" i="42"/>
  <c r="L135" i="42" s="1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L132" i="42"/>
  <c r="K132" i="42"/>
  <c r="H132" i="42"/>
  <c r="I132" i="42" s="1"/>
  <c r="F132" i="42"/>
  <c r="E132" i="42"/>
  <c r="O131" i="42"/>
  <c r="N131" i="42"/>
  <c r="K131" i="42"/>
  <c r="L131" i="42" s="1"/>
  <c r="H131" i="42"/>
  <c r="I131" i="42" s="1"/>
  <c r="F131" i="42"/>
  <c r="E131" i="42"/>
  <c r="O130" i="42"/>
  <c r="N130" i="42"/>
  <c r="K130" i="42"/>
  <c r="L130" i="42" s="1"/>
  <c r="H130" i="42"/>
  <c r="I130" i="42" s="1"/>
  <c r="F130" i="42"/>
  <c r="E130" i="42"/>
  <c r="O129" i="42"/>
  <c r="N129" i="42"/>
  <c r="K129" i="42"/>
  <c r="L129" i="42" s="1"/>
  <c r="H129" i="42"/>
  <c r="I129" i="42" s="1"/>
  <c r="F129" i="42"/>
  <c r="E129" i="42"/>
  <c r="O128" i="42"/>
  <c r="N128" i="42"/>
  <c r="L128" i="42"/>
  <c r="K128" i="42"/>
  <c r="H128" i="42"/>
  <c r="I128" i="42" s="1"/>
  <c r="F128" i="42"/>
  <c r="E128" i="42"/>
  <c r="O127" i="42"/>
  <c r="N127" i="42"/>
  <c r="K127" i="42"/>
  <c r="L127" i="42" s="1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O145" i="42" s="1"/>
  <c r="N125" i="42"/>
  <c r="N145" i="42" s="1"/>
  <c r="K125" i="42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O116" i="42"/>
  <c r="N116" i="42"/>
  <c r="K116" i="42"/>
  <c r="L116" i="42" s="1"/>
  <c r="H116" i="42"/>
  <c r="I116" i="42" s="1"/>
  <c r="F116" i="42"/>
  <c r="E116" i="42"/>
  <c r="O115" i="42"/>
  <c r="N115" i="42"/>
  <c r="K115" i="42"/>
  <c r="L115" i="42" s="1"/>
  <c r="H115" i="42"/>
  <c r="I115" i="42" s="1"/>
  <c r="F115" i="42"/>
  <c r="E115" i="42"/>
  <c r="O114" i="42"/>
  <c r="N114" i="42"/>
  <c r="K114" i="42"/>
  <c r="L114" i="42" s="1"/>
  <c r="H114" i="42"/>
  <c r="I114" i="42" s="1"/>
  <c r="F114" i="42"/>
  <c r="E114" i="42"/>
  <c r="O113" i="42"/>
  <c r="N113" i="42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L109" i="42"/>
  <c r="K109" i="42"/>
  <c r="H109" i="42"/>
  <c r="I109" i="42" s="1"/>
  <c r="F109" i="42"/>
  <c r="E109" i="42"/>
  <c r="O108" i="42"/>
  <c r="N108" i="42"/>
  <c r="K108" i="42"/>
  <c r="L108" i="42" s="1"/>
  <c r="H108" i="42"/>
  <c r="I108" i="42" s="1"/>
  <c r="F108" i="42"/>
  <c r="E108" i="42"/>
  <c r="O107" i="42"/>
  <c r="N107" i="42"/>
  <c r="K107" i="42"/>
  <c r="L107" i="42" s="1"/>
  <c r="H107" i="42"/>
  <c r="I107" i="42" s="1"/>
  <c r="F107" i="42"/>
  <c r="E107" i="42"/>
  <c r="O106" i="42"/>
  <c r="N106" i="42"/>
  <c r="K106" i="42"/>
  <c r="L106" i="42" s="1"/>
  <c r="H106" i="42"/>
  <c r="I106" i="42" s="1"/>
  <c r="F106" i="42"/>
  <c r="E106" i="42"/>
  <c r="O105" i="42"/>
  <c r="N105" i="42"/>
  <c r="L105" i="42"/>
  <c r="K105" i="42"/>
  <c r="H105" i="42"/>
  <c r="I105" i="42" s="1"/>
  <c r="F105" i="42"/>
  <c r="E105" i="42"/>
  <c r="O104" i="42"/>
  <c r="N104" i="42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O100" i="42"/>
  <c r="N100" i="42"/>
  <c r="K100" i="42"/>
  <c r="L100" i="42" s="1"/>
  <c r="H100" i="42"/>
  <c r="I100" i="42" s="1"/>
  <c r="F100" i="42"/>
  <c r="E100" i="42"/>
  <c r="O99" i="42"/>
  <c r="N99" i="42"/>
  <c r="K99" i="42"/>
  <c r="L99" i="42" s="1"/>
  <c r="H99" i="42"/>
  <c r="I99" i="42" s="1"/>
  <c r="F99" i="42"/>
  <c r="E99" i="42"/>
  <c r="O98" i="42"/>
  <c r="O118" i="42" s="1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L90" i="42"/>
  <c r="K90" i="42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O88" i="42"/>
  <c r="N88" i="42"/>
  <c r="L88" i="42"/>
  <c r="K88" i="42"/>
  <c r="H88" i="42"/>
  <c r="I88" i="42" s="1"/>
  <c r="E88" i="42"/>
  <c r="F88" i="42" s="1"/>
  <c r="O87" i="42"/>
  <c r="N87" i="42"/>
  <c r="K87" i="42"/>
  <c r="L87" i="42" s="1"/>
  <c r="I87" i="42"/>
  <c r="H87" i="42"/>
  <c r="E87" i="42"/>
  <c r="F87" i="42" s="1"/>
  <c r="O86" i="42"/>
  <c r="N86" i="42"/>
  <c r="K86" i="42"/>
  <c r="L86" i="42" s="1"/>
  <c r="H86" i="42"/>
  <c r="I86" i="42" s="1"/>
  <c r="E86" i="42"/>
  <c r="F86" i="42" s="1"/>
  <c r="O85" i="42"/>
  <c r="N85" i="42"/>
  <c r="L85" i="42"/>
  <c r="K85" i="42"/>
  <c r="H85" i="42"/>
  <c r="I85" i="42" s="1"/>
  <c r="E85" i="42"/>
  <c r="F85" i="42" s="1"/>
  <c r="O84" i="42"/>
  <c r="N84" i="42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O82" i="42"/>
  <c r="N82" i="42"/>
  <c r="K82" i="42"/>
  <c r="L82" i="42" s="1"/>
  <c r="H82" i="42"/>
  <c r="I82" i="42" s="1"/>
  <c r="E82" i="42"/>
  <c r="F82" i="42" s="1"/>
  <c r="O81" i="42"/>
  <c r="N81" i="42"/>
  <c r="K81" i="42"/>
  <c r="L81" i="42" s="1"/>
  <c r="H81" i="42"/>
  <c r="I81" i="42" s="1"/>
  <c r="E81" i="42"/>
  <c r="F81" i="42" s="1"/>
  <c r="O80" i="42"/>
  <c r="N80" i="42"/>
  <c r="K80" i="42"/>
  <c r="L80" i="42" s="1"/>
  <c r="H80" i="42"/>
  <c r="I80" i="42" s="1"/>
  <c r="E80" i="42"/>
  <c r="F80" i="42" s="1"/>
  <c r="O79" i="42"/>
  <c r="N79" i="42"/>
  <c r="K79" i="42"/>
  <c r="L79" i="42" s="1"/>
  <c r="I79" i="42"/>
  <c r="H79" i="42"/>
  <c r="E79" i="42"/>
  <c r="F79" i="42" s="1"/>
  <c r="O78" i="42"/>
  <c r="N78" i="42"/>
  <c r="L78" i="42"/>
  <c r="K78" i="42"/>
  <c r="H78" i="42"/>
  <c r="I78" i="42" s="1"/>
  <c r="E78" i="42"/>
  <c r="F78" i="42" s="1"/>
  <c r="O77" i="42"/>
  <c r="N77" i="42"/>
  <c r="K77" i="42"/>
  <c r="L77" i="42" s="1"/>
  <c r="H77" i="42"/>
  <c r="I77" i="42" s="1"/>
  <c r="E77" i="42"/>
  <c r="F77" i="42" s="1"/>
  <c r="O76" i="42"/>
  <c r="N76" i="42"/>
  <c r="L76" i="42"/>
  <c r="K76" i="42"/>
  <c r="H76" i="42"/>
  <c r="I76" i="42" s="1"/>
  <c r="E76" i="42"/>
  <c r="F76" i="42" s="1"/>
  <c r="O75" i="42"/>
  <c r="N75" i="42"/>
  <c r="K75" i="42"/>
  <c r="L75" i="42" s="1"/>
  <c r="I75" i="42"/>
  <c r="H75" i="42"/>
  <c r="E75" i="42"/>
  <c r="F75" i="42" s="1"/>
  <c r="O74" i="42"/>
  <c r="N74" i="42"/>
  <c r="K74" i="42"/>
  <c r="L74" i="42" s="1"/>
  <c r="H74" i="42"/>
  <c r="I74" i="42" s="1"/>
  <c r="E74" i="42"/>
  <c r="F74" i="42" s="1"/>
  <c r="O73" i="42"/>
  <c r="N73" i="42"/>
  <c r="K73" i="42"/>
  <c r="L73" i="42" s="1"/>
  <c r="H73" i="42"/>
  <c r="I73" i="42" s="1"/>
  <c r="E73" i="42"/>
  <c r="F73" i="42" s="1"/>
  <c r="O72" i="42"/>
  <c r="N72" i="42"/>
  <c r="K72" i="42"/>
  <c r="L72" i="42" s="1"/>
  <c r="H72" i="42"/>
  <c r="I72" i="42" s="1"/>
  <c r="E72" i="42"/>
  <c r="F72" i="42" s="1"/>
  <c r="O71" i="42"/>
  <c r="O91" i="42" s="1"/>
  <c r="N71" i="42"/>
  <c r="N91" i="42" s="1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E63" i="42"/>
  <c r="F63" i="42" s="1"/>
  <c r="O62" i="42"/>
  <c r="N62" i="42"/>
  <c r="K62" i="42"/>
  <c r="L62" i="42" s="1"/>
  <c r="H62" i="42"/>
  <c r="I62" i="42" s="1"/>
  <c r="F62" i="42"/>
  <c r="E62" i="42"/>
  <c r="O61" i="42"/>
  <c r="N61" i="42"/>
  <c r="K61" i="42"/>
  <c r="L61" i="42" s="1"/>
  <c r="H61" i="42"/>
  <c r="I61" i="42" s="1"/>
  <c r="F61" i="42"/>
  <c r="E61" i="42"/>
  <c r="O60" i="42"/>
  <c r="N60" i="42"/>
  <c r="L60" i="42"/>
  <c r="K60" i="42"/>
  <c r="H60" i="42"/>
  <c r="I60" i="42" s="1"/>
  <c r="F60" i="42"/>
  <c r="E60" i="42"/>
  <c r="O59" i="42"/>
  <c r="N59" i="42"/>
  <c r="K59" i="42"/>
  <c r="L59" i="42" s="1"/>
  <c r="H59" i="42"/>
  <c r="I59" i="42" s="1"/>
  <c r="F59" i="42"/>
  <c r="E59" i="42"/>
  <c r="O58" i="42"/>
  <c r="N58" i="42"/>
  <c r="K58" i="42"/>
  <c r="L58" i="42" s="1"/>
  <c r="H58" i="42"/>
  <c r="I58" i="42" s="1"/>
  <c r="F58" i="42"/>
  <c r="E58" i="42"/>
  <c r="O57" i="42"/>
  <c r="N57" i="42"/>
  <c r="K57" i="42"/>
  <c r="L57" i="42" s="1"/>
  <c r="H57" i="42"/>
  <c r="I57" i="42" s="1"/>
  <c r="F57" i="42"/>
  <c r="E57" i="42"/>
  <c r="O56" i="42"/>
  <c r="N56" i="42"/>
  <c r="L56" i="42"/>
  <c r="K56" i="42"/>
  <c r="H56" i="42"/>
  <c r="I56" i="42" s="1"/>
  <c r="F56" i="42"/>
  <c r="E56" i="42"/>
  <c r="O55" i="42"/>
  <c r="N55" i="42"/>
  <c r="K55" i="42"/>
  <c r="L55" i="42" s="1"/>
  <c r="H55" i="42"/>
  <c r="I55" i="42" s="1"/>
  <c r="F55" i="42"/>
  <c r="E55" i="42"/>
  <c r="O54" i="42"/>
  <c r="N54" i="42"/>
  <c r="K54" i="42"/>
  <c r="L54" i="42" s="1"/>
  <c r="H54" i="42"/>
  <c r="I54" i="42" s="1"/>
  <c r="F54" i="42"/>
  <c r="E54" i="42"/>
  <c r="O53" i="42"/>
  <c r="N53" i="42"/>
  <c r="K53" i="42"/>
  <c r="L53" i="42" s="1"/>
  <c r="H53" i="42"/>
  <c r="I53" i="42" s="1"/>
  <c r="F53" i="42"/>
  <c r="E53" i="42"/>
  <c r="O52" i="42"/>
  <c r="N52" i="42"/>
  <c r="L52" i="42"/>
  <c r="K52" i="42"/>
  <c r="H52" i="42"/>
  <c r="I52" i="42" s="1"/>
  <c r="F52" i="42"/>
  <c r="E52" i="42"/>
  <c r="O51" i="42"/>
  <c r="N51" i="42"/>
  <c r="K51" i="42"/>
  <c r="L51" i="42" s="1"/>
  <c r="H51" i="42"/>
  <c r="I51" i="42" s="1"/>
  <c r="F51" i="42"/>
  <c r="E51" i="42"/>
  <c r="O50" i="42"/>
  <c r="N50" i="42"/>
  <c r="K50" i="42"/>
  <c r="L50" i="42" s="1"/>
  <c r="H50" i="42"/>
  <c r="I50" i="42" s="1"/>
  <c r="F50" i="42"/>
  <c r="E50" i="42"/>
  <c r="O49" i="42"/>
  <c r="N49" i="42"/>
  <c r="K49" i="42"/>
  <c r="L49" i="42" s="1"/>
  <c r="H49" i="42"/>
  <c r="I49" i="42" s="1"/>
  <c r="F49" i="42"/>
  <c r="E49" i="42"/>
  <c r="O48" i="42"/>
  <c r="N48" i="42"/>
  <c r="L48" i="42"/>
  <c r="K48" i="42"/>
  <c r="H48" i="42"/>
  <c r="I48" i="42" s="1"/>
  <c r="F48" i="42"/>
  <c r="E48" i="42"/>
  <c r="O47" i="42"/>
  <c r="N47" i="42"/>
  <c r="K47" i="42"/>
  <c r="L47" i="42" s="1"/>
  <c r="H47" i="42"/>
  <c r="I47" i="42" s="1"/>
  <c r="F47" i="42"/>
  <c r="E47" i="42"/>
  <c r="O46" i="42"/>
  <c r="N46" i="42"/>
  <c r="K46" i="42"/>
  <c r="L46" i="42" s="1"/>
  <c r="H46" i="42"/>
  <c r="I46" i="42" s="1"/>
  <c r="F46" i="42"/>
  <c r="E46" i="42"/>
  <c r="O45" i="42"/>
  <c r="N45" i="42"/>
  <c r="K45" i="42"/>
  <c r="L45" i="42" s="1"/>
  <c r="H45" i="42"/>
  <c r="I45" i="42" s="1"/>
  <c r="F45" i="42"/>
  <c r="E45" i="42"/>
  <c r="O44" i="42"/>
  <c r="O64" i="42" s="1"/>
  <c r="N44" i="42"/>
  <c r="N64" i="42" s="1"/>
  <c r="L44" i="42"/>
  <c r="K44" i="42"/>
  <c r="K64" i="42" s="1"/>
  <c r="H44" i="42"/>
  <c r="H64" i="42" s="1"/>
  <c r="F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N197" i="41"/>
  <c r="O197" i="41" s="1"/>
  <c r="K197" i="41"/>
  <c r="L197" i="41" s="1"/>
  <c r="H197" i="41"/>
  <c r="I197" i="41" s="1"/>
  <c r="F197" i="41"/>
  <c r="E197" i="41"/>
  <c r="O196" i="41"/>
  <c r="N196" i="41"/>
  <c r="K196" i="41"/>
  <c r="L196" i="41" s="1"/>
  <c r="H196" i="41"/>
  <c r="I196" i="41" s="1"/>
  <c r="F196" i="41"/>
  <c r="E196" i="41"/>
  <c r="N195" i="41"/>
  <c r="O195" i="41" s="1"/>
  <c r="K195" i="41"/>
  <c r="L195" i="41" s="1"/>
  <c r="H195" i="41"/>
  <c r="I195" i="41" s="1"/>
  <c r="F195" i="41"/>
  <c r="E195" i="41"/>
  <c r="O194" i="41"/>
  <c r="N194" i="4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K187" i="41"/>
  <c r="L187" i="41" s="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N181" i="41"/>
  <c r="O181" i="41" s="1"/>
  <c r="K181" i="41"/>
  <c r="L181" i="41" s="1"/>
  <c r="H181" i="41"/>
  <c r="I181" i="41" s="1"/>
  <c r="F181" i="41"/>
  <c r="E181" i="41"/>
  <c r="O180" i="41"/>
  <c r="N180" i="4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K171" i="41"/>
  <c r="L171" i="41" s="1"/>
  <c r="I171" i="41"/>
  <c r="H171" i="41"/>
  <c r="E171" i="41"/>
  <c r="F171" i="41" s="1"/>
  <c r="N170" i="41"/>
  <c r="O170" i="41" s="1"/>
  <c r="L170" i="41"/>
  <c r="K170" i="41"/>
  <c r="H170" i="41"/>
  <c r="I170" i="41" s="1"/>
  <c r="E170" i="41"/>
  <c r="F170" i="41" s="1"/>
  <c r="O169" i="41"/>
  <c r="N169" i="41"/>
  <c r="K169" i="41"/>
  <c r="L169" i="41" s="1"/>
  <c r="H169" i="41"/>
  <c r="I169" i="41" s="1"/>
  <c r="E169" i="41"/>
  <c r="F169" i="41" s="1"/>
  <c r="N168" i="41"/>
  <c r="O168" i="41" s="1"/>
  <c r="L168" i="41"/>
  <c r="K168" i="41"/>
  <c r="I168" i="41"/>
  <c r="H168" i="41"/>
  <c r="E168" i="41"/>
  <c r="F168" i="41" s="1"/>
  <c r="O167" i="41"/>
  <c r="N167" i="41"/>
  <c r="K167" i="41"/>
  <c r="L167" i="41" s="1"/>
  <c r="I167" i="41"/>
  <c r="H167" i="41"/>
  <c r="E167" i="41"/>
  <c r="F167" i="41" s="1"/>
  <c r="N166" i="41"/>
  <c r="O166" i="41" s="1"/>
  <c r="K166" i="41"/>
  <c r="L166" i="41" s="1"/>
  <c r="H166" i="41"/>
  <c r="I166" i="41" s="1"/>
  <c r="E166" i="41"/>
  <c r="F166" i="41" s="1"/>
  <c r="N165" i="41"/>
  <c r="O165" i="41" s="1"/>
  <c r="L165" i="41"/>
  <c r="K165" i="41"/>
  <c r="H165" i="41"/>
  <c r="I165" i="41" s="1"/>
  <c r="E165" i="41"/>
  <c r="F165" i="41" s="1"/>
  <c r="O164" i="41"/>
  <c r="N164" i="41"/>
  <c r="K164" i="41"/>
  <c r="L164" i="41" s="1"/>
  <c r="I164" i="41"/>
  <c r="H164" i="41"/>
  <c r="E164" i="41"/>
  <c r="F164" i="41" s="1"/>
  <c r="N163" i="41"/>
  <c r="O163" i="41" s="1"/>
  <c r="K163" i="41"/>
  <c r="L163" i="41" s="1"/>
  <c r="I163" i="41"/>
  <c r="H163" i="41"/>
  <c r="E163" i="41"/>
  <c r="F163" i="41" s="1"/>
  <c r="N162" i="41"/>
  <c r="O162" i="41" s="1"/>
  <c r="L162" i="41"/>
  <c r="K162" i="41"/>
  <c r="H162" i="41"/>
  <c r="I162" i="41" s="1"/>
  <c r="E162" i="41"/>
  <c r="F162" i="41" s="1"/>
  <c r="N161" i="41"/>
  <c r="O161" i="41" s="1"/>
  <c r="K161" i="41"/>
  <c r="L161" i="41" s="1"/>
  <c r="H161" i="41"/>
  <c r="I161" i="41" s="1"/>
  <c r="E161" i="41"/>
  <c r="F161" i="41" s="1"/>
  <c r="O160" i="41"/>
  <c r="N160" i="41"/>
  <c r="L160" i="41"/>
  <c r="K160" i="41"/>
  <c r="H160" i="41"/>
  <c r="I160" i="41" s="1"/>
  <c r="E160" i="41"/>
  <c r="F160" i="41" s="1"/>
  <c r="N159" i="41"/>
  <c r="O159" i="41" s="1"/>
  <c r="K159" i="41"/>
  <c r="L159" i="41" s="1"/>
  <c r="I159" i="41"/>
  <c r="H159" i="41"/>
  <c r="E159" i="41"/>
  <c r="F159" i="41" s="1"/>
  <c r="O158" i="41"/>
  <c r="N158" i="41"/>
  <c r="K158" i="41"/>
  <c r="L158" i="41" s="1"/>
  <c r="H158" i="41"/>
  <c r="I158" i="41" s="1"/>
  <c r="E158" i="41"/>
  <c r="F158" i="41" s="1"/>
  <c r="O157" i="41"/>
  <c r="N157" i="41"/>
  <c r="K157" i="41"/>
  <c r="L157" i="41" s="1"/>
  <c r="H157" i="41"/>
  <c r="I157" i="41" s="1"/>
  <c r="E157" i="41"/>
  <c r="F157" i="41" s="1"/>
  <c r="N156" i="41"/>
  <c r="O156" i="41" s="1"/>
  <c r="K156" i="41"/>
  <c r="L156" i="41" s="1"/>
  <c r="I156" i="41"/>
  <c r="H156" i="41"/>
  <c r="E156" i="41"/>
  <c r="F156" i="41" s="1"/>
  <c r="O155" i="41"/>
  <c r="N155" i="41"/>
  <c r="L155" i="41"/>
  <c r="K155" i="41"/>
  <c r="I155" i="41"/>
  <c r="H155" i="41"/>
  <c r="E155" i="41"/>
  <c r="F155" i="41" s="1"/>
  <c r="N154" i="41"/>
  <c r="O154" i="41" s="1"/>
  <c r="K154" i="41"/>
  <c r="L154" i="41" s="1"/>
  <c r="H154" i="41"/>
  <c r="I154" i="41" s="1"/>
  <c r="E154" i="41"/>
  <c r="F154" i="41" s="1"/>
  <c r="O153" i="41"/>
  <c r="N153" i="41"/>
  <c r="L153" i="41"/>
  <c r="K153" i="41"/>
  <c r="H153" i="41"/>
  <c r="I153" i="41" s="1"/>
  <c r="E153" i="41"/>
  <c r="F153" i="41" s="1"/>
  <c r="N152" i="41"/>
  <c r="K152" i="41"/>
  <c r="K172" i="41" s="1"/>
  <c r="H152" i="41"/>
  <c r="E152" i="41"/>
  <c r="E172" i="41" s="1"/>
  <c r="M150" i="41"/>
  <c r="J150" i="41"/>
  <c r="G150" i="41"/>
  <c r="D150" i="41"/>
  <c r="B150" i="41"/>
  <c r="M149" i="41"/>
  <c r="G149" i="41"/>
  <c r="B145" i="41"/>
  <c r="N144" i="41"/>
  <c r="O144" i="41" s="1"/>
  <c r="L144" i="41"/>
  <c r="K144" i="41"/>
  <c r="I144" i="41"/>
  <c r="H144" i="41"/>
  <c r="E144" i="41"/>
  <c r="F144" i="41" s="1"/>
  <c r="N143" i="41"/>
  <c r="O143" i="41" s="1"/>
  <c r="L143" i="41"/>
  <c r="K143" i="41"/>
  <c r="H143" i="41"/>
  <c r="I143" i="41" s="1"/>
  <c r="E143" i="41"/>
  <c r="F143" i="41" s="1"/>
  <c r="O142" i="41"/>
  <c r="N142" i="41"/>
  <c r="L142" i="41"/>
  <c r="K142" i="41"/>
  <c r="H142" i="41"/>
  <c r="I142" i="41" s="1"/>
  <c r="E142" i="41"/>
  <c r="F142" i="41" s="1"/>
  <c r="N141" i="41"/>
  <c r="O141" i="41" s="1"/>
  <c r="L141" i="41"/>
  <c r="K141" i="41"/>
  <c r="I141" i="41"/>
  <c r="H141" i="41"/>
  <c r="E141" i="41"/>
  <c r="F141" i="41" s="1"/>
  <c r="N140" i="41"/>
  <c r="O140" i="41" s="1"/>
  <c r="K140" i="41"/>
  <c r="L140" i="41" s="1"/>
  <c r="I140" i="41"/>
  <c r="H140" i="41"/>
  <c r="E140" i="41"/>
  <c r="F140" i="41" s="1"/>
  <c r="N139" i="41"/>
  <c r="O139" i="41" s="1"/>
  <c r="K139" i="41"/>
  <c r="L139" i="41" s="1"/>
  <c r="H139" i="41"/>
  <c r="I139" i="41" s="1"/>
  <c r="E139" i="41"/>
  <c r="F139" i="41" s="1"/>
  <c r="O138" i="41"/>
  <c r="N138" i="41"/>
  <c r="L138" i="41"/>
  <c r="K138" i="41"/>
  <c r="H138" i="41"/>
  <c r="I138" i="41" s="1"/>
  <c r="E138" i="41"/>
  <c r="F138" i="41" s="1"/>
  <c r="N137" i="41"/>
  <c r="O137" i="41" s="1"/>
  <c r="K137" i="41"/>
  <c r="L137" i="41" s="1"/>
  <c r="I137" i="41"/>
  <c r="H137" i="41"/>
  <c r="E137" i="41"/>
  <c r="F137" i="41" s="1"/>
  <c r="O136" i="41"/>
  <c r="N136" i="41"/>
  <c r="L136" i="41"/>
  <c r="K136" i="41"/>
  <c r="I136" i="41"/>
  <c r="H136" i="41"/>
  <c r="E136" i="41"/>
  <c r="F136" i="41" s="1"/>
  <c r="N135" i="41"/>
  <c r="O135" i="41" s="1"/>
  <c r="L135" i="41"/>
  <c r="K135" i="41"/>
  <c r="H135" i="41"/>
  <c r="I135" i="41" s="1"/>
  <c r="E135" i="41"/>
  <c r="F135" i="41" s="1"/>
  <c r="O134" i="41"/>
  <c r="N134" i="41"/>
  <c r="K134" i="41"/>
  <c r="L134" i="41" s="1"/>
  <c r="H134" i="41"/>
  <c r="I134" i="41" s="1"/>
  <c r="E134" i="41"/>
  <c r="F134" i="41" s="1"/>
  <c r="N133" i="41"/>
  <c r="O133" i="41" s="1"/>
  <c r="L133" i="41"/>
  <c r="K133" i="41"/>
  <c r="I133" i="41"/>
  <c r="H133" i="41"/>
  <c r="E133" i="41"/>
  <c r="F133" i="41" s="1"/>
  <c r="N132" i="41"/>
  <c r="O132" i="41" s="1"/>
  <c r="K132" i="41"/>
  <c r="L132" i="41" s="1"/>
  <c r="I132" i="41"/>
  <c r="H132" i="41"/>
  <c r="E132" i="41"/>
  <c r="F132" i="41" s="1"/>
  <c r="N131" i="41"/>
  <c r="O131" i="41" s="1"/>
  <c r="K131" i="41"/>
  <c r="L131" i="41" s="1"/>
  <c r="H131" i="41"/>
  <c r="I131" i="41" s="1"/>
  <c r="E131" i="41"/>
  <c r="F131" i="41" s="1"/>
  <c r="O130" i="41"/>
  <c r="N130" i="41"/>
  <c r="L130" i="41"/>
  <c r="K130" i="41"/>
  <c r="H130" i="41"/>
  <c r="I130" i="41" s="1"/>
  <c r="E130" i="41"/>
  <c r="F130" i="41" s="1"/>
  <c r="N129" i="41"/>
  <c r="O129" i="41" s="1"/>
  <c r="K129" i="41"/>
  <c r="L129" i="41" s="1"/>
  <c r="H129" i="41"/>
  <c r="I129" i="41" s="1"/>
  <c r="E129" i="41"/>
  <c r="F129" i="41" s="1"/>
  <c r="N128" i="41"/>
  <c r="O128" i="41" s="1"/>
  <c r="L128" i="41"/>
  <c r="K128" i="41"/>
  <c r="I128" i="41"/>
  <c r="H128" i="41"/>
  <c r="E128" i="41"/>
  <c r="F128" i="41" s="1"/>
  <c r="N127" i="41"/>
  <c r="O127" i="41" s="1"/>
  <c r="K127" i="41"/>
  <c r="L127" i="41" s="1"/>
  <c r="H127" i="41"/>
  <c r="I127" i="41" s="1"/>
  <c r="E127" i="41"/>
  <c r="F127" i="41" s="1"/>
  <c r="N126" i="41"/>
  <c r="O126" i="41" s="1"/>
  <c r="L126" i="41"/>
  <c r="K126" i="41"/>
  <c r="H126" i="41"/>
  <c r="I126" i="41" s="1"/>
  <c r="E126" i="41"/>
  <c r="F126" i="41" s="1"/>
  <c r="N125" i="41"/>
  <c r="K125" i="41"/>
  <c r="K145" i="41" s="1"/>
  <c r="H125" i="4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K117" i="41"/>
  <c r="L117" i="41" s="1"/>
  <c r="I117" i="41"/>
  <c r="H117" i="41"/>
  <c r="E117" i="41"/>
  <c r="F117" i="41" s="1"/>
  <c r="O116" i="41"/>
  <c r="N116" i="41"/>
  <c r="L116" i="41"/>
  <c r="K116" i="41"/>
  <c r="H116" i="41"/>
  <c r="I116" i="41" s="1"/>
  <c r="E116" i="41"/>
  <c r="F116" i="41" s="1"/>
  <c r="N115" i="41"/>
  <c r="O115" i="41" s="1"/>
  <c r="L115" i="41"/>
  <c r="K115" i="41"/>
  <c r="H115" i="41"/>
  <c r="I115" i="41" s="1"/>
  <c r="E115" i="41"/>
  <c r="F115" i="41" s="1"/>
  <c r="O114" i="41"/>
  <c r="N114" i="41"/>
  <c r="L114" i="41"/>
  <c r="K114" i="41"/>
  <c r="H114" i="41"/>
  <c r="I114" i="41" s="1"/>
  <c r="E114" i="41"/>
  <c r="F114" i="41" s="1"/>
  <c r="N113" i="41"/>
  <c r="O113" i="41" s="1"/>
  <c r="L113" i="41"/>
  <c r="K113" i="41"/>
  <c r="I113" i="41"/>
  <c r="H113" i="41"/>
  <c r="E113" i="41"/>
  <c r="F113" i="41" s="1"/>
  <c r="N112" i="41"/>
  <c r="O112" i="41" s="1"/>
  <c r="K112" i="41"/>
  <c r="L112" i="41" s="1"/>
  <c r="H112" i="41"/>
  <c r="I112" i="41" s="1"/>
  <c r="E112" i="41"/>
  <c r="F112" i="41" s="1"/>
  <c r="O111" i="41"/>
  <c r="N111" i="41"/>
  <c r="K111" i="41"/>
  <c r="L111" i="41" s="1"/>
  <c r="H111" i="41"/>
  <c r="I111" i="41" s="1"/>
  <c r="E111" i="41"/>
  <c r="F111" i="41" s="1"/>
  <c r="N110" i="41"/>
  <c r="O110" i="41" s="1"/>
  <c r="K110" i="41"/>
  <c r="L110" i="41" s="1"/>
  <c r="H110" i="41"/>
  <c r="I110" i="41" s="1"/>
  <c r="E110" i="41"/>
  <c r="F110" i="41" s="1"/>
  <c r="O109" i="41"/>
  <c r="N109" i="41"/>
  <c r="K109" i="41"/>
  <c r="L109" i="41" s="1"/>
  <c r="I109" i="41"/>
  <c r="H109" i="41"/>
  <c r="E109" i="41"/>
  <c r="F109" i="41" s="1"/>
  <c r="N108" i="41"/>
  <c r="O108" i="41" s="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N106" i="41"/>
  <c r="O106" i="41" s="1"/>
  <c r="L106" i="41"/>
  <c r="K106" i="41"/>
  <c r="H106" i="41"/>
  <c r="I106" i="41" s="1"/>
  <c r="E106" i="41"/>
  <c r="F106" i="41" s="1"/>
  <c r="O105" i="41"/>
  <c r="N105" i="41"/>
  <c r="L105" i="41"/>
  <c r="K105" i="41"/>
  <c r="I105" i="41"/>
  <c r="H105" i="41"/>
  <c r="E105" i="41"/>
  <c r="F105" i="41" s="1"/>
  <c r="N104" i="41"/>
  <c r="O104" i="41" s="1"/>
  <c r="K104" i="41"/>
  <c r="L104" i="41" s="1"/>
  <c r="H104" i="41"/>
  <c r="I104" i="41" s="1"/>
  <c r="E104" i="41"/>
  <c r="F104" i="41" s="1"/>
  <c r="O103" i="41"/>
  <c r="N103" i="41"/>
  <c r="K103" i="41"/>
  <c r="L103" i="41" s="1"/>
  <c r="H103" i="41"/>
  <c r="I103" i="41" s="1"/>
  <c r="E103" i="41"/>
  <c r="F103" i="41" s="1"/>
  <c r="O102" i="41"/>
  <c r="N102" i="41"/>
  <c r="K102" i="41"/>
  <c r="L102" i="41" s="1"/>
  <c r="H102" i="41"/>
  <c r="I102" i="41" s="1"/>
  <c r="E102" i="41"/>
  <c r="F102" i="41" s="1"/>
  <c r="N101" i="41"/>
  <c r="O101" i="41" s="1"/>
  <c r="K101" i="41"/>
  <c r="L101" i="41" s="1"/>
  <c r="I101" i="41"/>
  <c r="H101" i="41"/>
  <c r="E101" i="41"/>
  <c r="F101" i="41" s="1"/>
  <c r="O100" i="41"/>
  <c r="N100" i="41"/>
  <c r="L100" i="41"/>
  <c r="K100" i="41"/>
  <c r="H100" i="41"/>
  <c r="I100" i="41" s="1"/>
  <c r="E100" i="41"/>
  <c r="F100" i="41" s="1"/>
  <c r="N99" i="41"/>
  <c r="O99" i="41" s="1"/>
  <c r="L99" i="41"/>
  <c r="K99" i="41"/>
  <c r="H99" i="41"/>
  <c r="I99" i="41" s="1"/>
  <c r="E99" i="41"/>
  <c r="F99" i="41" s="1"/>
  <c r="O98" i="41"/>
  <c r="N98" i="41"/>
  <c r="L98" i="41"/>
  <c r="K98" i="41"/>
  <c r="H98" i="4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K90" i="41"/>
  <c r="L90" i="41" s="1"/>
  <c r="I90" i="41"/>
  <c r="H90" i="41"/>
  <c r="E90" i="41"/>
  <c r="F90" i="41" s="1"/>
  <c r="O89" i="41"/>
  <c r="N89" i="41"/>
  <c r="K89" i="41"/>
  <c r="L89" i="41" s="1"/>
  <c r="H89" i="41"/>
  <c r="I89" i="41" s="1"/>
  <c r="E89" i="41"/>
  <c r="F89" i="41" s="1"/>
  <c r="N88" i="41"/>
  <c r="O88" i="41" s="1"/>
  <c r="K88" i="41"/>
  <c r="L88" i="41" s="1"/>
  <c r="H88" i="41"/>
  <c r="I88" i="41" s="1"/>
  <c r="E88" i="41"/>
  <c r="F88" i="41" s="1"/>
  <c r="O87" i="41"/>
  <c r="N87" i="41"/>
  <c r="K87" i="41"/>
  <c r="L87" i="41" s="1"/>
  <c r="H87" i="41"/>
  <c r="I87" i="41" s="1"/>
  <c r="E87" i="41"/>
  <c r="F87" i="41" s="1"/>
  <c r="N86" i="41"/>
  <c r="O86" i="41" s="1"/>
  <c r="K86" i="41"/>
  <c r="L86" i="41" s="1"/>
  <c r="I86" i="41"/>
  <c r="H86" i="41"/>
  <c r="E86" i="41"/>
  <c r="F86" i="41" s="1"/>
  <c r="N85" i="41"/>
  <c r="O85" i="41" s="1"/>
  <c r="K85" i="41"/>
  <c r="L85" i="41" s="1"/>
  <c r="H85" i="41"/>
  <c r="I85" i="41" s="1"/>
  <c r="E85" i="41"/>
  <c r="F85" i="41" s="1"/>
  <c r="O84" i="41"/>
  <c r="N84" i="41"/>
  <c r="L84" i="41"/>
  <c r="K84" i="41"/>
  <c r="H84" i="41"/>
  <c r="I84" i="41" s="1"/>
  <c r="E84" i="41"/>
  <c r="F84" i="41" s="1"/>
  <c r="O83" i="41"/>
  <c r="N83" i="41"/>
  <c r="K83" i="41"/>
  <c r="L83" i="41" s="1"/>
  <c r="I83" i="41"/>
  <c r="H83" i="41"/>
  <c r="E83" i="41"/>
  <c r="F83" i="41" s="1"/>
  <c r="O82" i="41"/>
  <c r="N82" i="41"/>
  <c r="K82" i="41"/>
  <c r="L82" i="41" s="1"/>
  <c r="I82" i="41"/>
  <c r="H82" i="41"/>
  <c r="E82" i="41"/>
  <c r="F82" i="41" s="1"/>
  <c r="O81" i="41"/>
  <c r="N81" i="41"/>
  <c r="L81" i="41"/>
  <c r="K81" i="41"/>
  <c r="H81" i="41"/>
  <c r="I81" i="41" s="1"/>
  <c r="E81" i="41"/>
  <c r="F81" i="41" s="1"/>
  <c r="O80" i="41"/>
  <c r="N80" i="41"/>
  <c r="K80" i="41"/>
  <c r="L80" i="41" s="1"/>
  <c r="H80" i="41"/>
  <c r="I80" i="41" s="1"/>
  <c r="E80" i="41"/>
  <c r="F80" i="41" s="1"/>
  <c r="N79" i="41"/>
  <c r="O79" i="41" s="1"/>
  <c r="L79" i="41"/>
  <c r="K79" i="41"/>
  <c r="I79" i="41"/>
  <c r="H79" i="41"/>
  <c r="E79" i="41"/>
  <c r="F79" i="41" s="1"/>
  <c r="O78" i="41"/>
  <c r="N78" i="41"/>
  <c r="K78" i="41"/>
  <c r="L78" i="41" s="1"/>
  <c r="I78" i="41"/>
  <c r="H78" i="41"/>
  <c r="E78" i="41"/>
  <c r="F78" i="41" s="1"/>
  <c r="O77" i="41"/>
  <c r="N77" i="41"/>
  <c r="K77" i="41"/>
  <c r="L77" i="41" s="1"/>
  <c r="H77" i="41"/>
  <c r="I77" i="41" s="1"/>
  <c r="E77" i="41"/>
  <c r="F77" i="41" s="1"/>
  <c r="N76" i="41"/>
  <c r="O76" i="41" s="1"/>
  <c r="L76" i="41"/>
  <c r="K76" i="41"/>
  <c r="H76" i="41"/>
  <c r="I76" i="41" s="1"/>
  <c r="E76" i="41"/>
  <c r="F76" i="41" s="1"/>
  <c r="N75" i="41"/>
  <c r="O75" i="41" s="1"/>
  <c r="K75" i="41"/>
  <c r="L75" i="41" s="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K72" i="41"/>
  <c r="L72" i="41" s="1"/>
  <c r="H72" i="41"/>
  <c r="I72" i="41" s="1"/>
  <c r="E72" i="41"/>
  <c r="F72" i="41" s="1"/>
  <c r="O71" i="41"/>
  <c r="N71" i="41"/>
  <c r="L71" i="41"/>
  <c r="K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N62" i="41"/>
  <c r="L62" i="41"/>
  <c r="K62" i="41"/>
  <c r="H62" i="41"/>
  <c r="I62" i="41" s="1"/>
  <c r="E62" i="41"/>
  <c r="F62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H58" i="41"/>
  <c r="I58" i="41" s="1"/>
  <c r="E58" i="41"/>
  <c r="F58" i="41" s="1"/>
  <c r="O57" i="41"/>
  <c r="N57" i="41"/>
  <c r="L57" i="41"/>
  <c r="K57" i="41"/>
  <c r="H57" i="41"/>
  <c r="I57" i="41" s="1"/>
  <c r="E57" i="41"/>
  <c r="F57" i="41" s="1"/>
  <c r="O56" i="41"/>
  <c r="N56" i="41"/>
  <c r="K56" i="41"/>
  <c r="L56" i="41" s="1"/>
  <c r="I56" i="41"/>
  <c r="H56" i="41"/>
  <c r="E56" i="41"/>
  <c r="F56" i="41" s="1"/>
  <c r="O55" i="41"/>
  <c r="N55" i="41"/>
  <c r="L55" i="41"/>
  <c r="K55" i="41"/>
  <c r="I55" i="41"/>
  <c r="H55" i="41"/>
  <c r="E55" i="41"/>
  <c r="F55" i="41" s="1"/>
  <c r="N54" i="41"/>
  <c r="O54" i="41" s="1"/>
  <c r="L54" i="41"/>
  <c r="K54" i="41"/>
  <c r="H54" i="41"/>
  <c r="I54" i="41" s="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L52" i="41"/>
  <c r="K52" i="41"/>
  <c r="I52" i="41"/>
  <c r="H52" i="41"/>
  <c r="E52" i="41"/>
  <c r="F52" i="41" s="1"/>
  <c r="N51" i="41"/>
  <c r="O51" i="41" s="1"/>
  <c r="L51" i="41"/>
  <c r="K51" i="41"/>
  <c r="I51" i="41"/>
  <c r="H51" i="41"/>
  <c r="E51" i="41"/>
  <c r="F51" i="41" s="1"/>
  <c r="O50" i="41"/>
  <c r="N50" i="41"/>
  <c r="K50" i="41"/>
  <c r="L50" i="41" s="1"/>
  <c r="H50" i="41"/>
  <c r="I50" i="41" s="1"/>
  <c r="E50" i="41"/>
  <c r="F50" i="41" s="1"/>
  <c r="N49" i="41"/>
  <c r="O49" i="41" s="1"/>
  <c r="L49" i="41"/>
  <c r="K49" i="41"/>
  <c r="H49" i="41"/>
  <c r="I49" i="41" s="1"/>
  <c r="E49" i="41"/>
  <c r="F49" i="41" s="1"/>
  <c r="N48" i="41"/>
  <c r="O48" i="41" s="1"/>
  <c r="K48" i="41"/>
  <c r="L48" i="41" s="1"/>
  <c r="I48" i="41"/>
  <c r="H48" i="41"/>
  <c r="E48" i="41"/>
  <c r="F48" i="41" s="1"/>
  <c r="N47" i="41"/>
  <c r="O47" i="41" s="1"/>
  <c r="K47" i="41"/>
  <c r="L47" i="41" s="1"/>
  <c r="I47" i="41"/>
  <c r="H47" i="41"/>
  <c r="E47" i="41"/>
  <c r="F47" i="41" s="1"/>
  <c r="N46" i="41"/>
  <c r="O46" i="41" s="1"/>
  <c r="L46" i="41"/>
  <c r="K46" i="41"/>
  <c r="H46" i="41"/>
  <c r="I46" i="41" s="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L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N195" i="40"/>
  <c r="O195" i="40" s="1"/>
  <c r="L195" i="40"/>
  <c r="K195" i="40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L191" i="40"/>
  <c r="K191" i="40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O183" i="40"/>
  <c r="N183" i="40"/>
  <c r="L183" i="40"/>
  <c r="K183" i="40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L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E171" i="40"/>
  <c r="F171" i="40" s="1"/>
  <c r="N170" i="40"/>
  <c r="O170" i="40" s="1"/>
  <c r="K170" i="40"/>
  <c r="L170" i="40" s="1"/>
  <c r="H170" i="40"/>
  <c r="I170" i="40" s="1"/>
  <c r="E170" i="40"/>
  <c r="F170" i="40" s="1"/>
  <c r="O169" i="40"/>
  <c r="N169" i="40"/>
  <c r="L169" i="40"/>
  <c r="K169" i="40"/>
  <c r="I169" i="40"/>
  <c r="H169" i="40"/>
  <c r="E169" i="40"/>
  <c r="F169" i="40" s="1"/>
  <c r="N168" i="40"/>
  <c r="O168" i="40" s="1"/>
  <c r="K168" i="40"/>
  <c r="L168" i="40" s="1"/>
  <c r="H168" i="40"/>
  <c r="I168" i="40" s="1"/>
  <c r="E168" i="40"/>
  <c r="F168" i="40" s="1"/>
  <c r="O167" i="40"/>
  <c r="N167" i="40"/>
  <c r="K167" i="40"/>
  <c r="L167" i="40" s="1"/>
  <c r="H167" i="40"/>
  <c r="I167" i="40" s="1"/>
  <c r="E167" i="40"/>
  <c r="F167" i="40" s="1"/>
  <c r="O166" i="40"/>
  <c r="N166" i="40"/>
  <c r="K166" i="40"/>
  <c r="L166" i="40" s="1"/>
  <c r="I166" i="40"/>
  <c r="H166" i="40"/>
  <c r="E166" i="40"/>
  <c r="F166" i="40" s="1"/>
  <c r="N165" i="40"/>
  <c r="O165" i="40" s="1"/>
  <c r="K165" i="40"/>
  <c r="L165" i="40" s="1"/>
  <c r="I165" i="40"/>
  <c r="H165" i="40"/>
  <c r="E165" i="40"/>
  <c r="F165" i="40" s="1"/>
  <c r="O164" i="40"/>
  <c r="N164" i="40"/>
  <c r="K164" i="40"/>
  <c r="L164" i="40" s="1"/>
  <c r="H164" i="40"/>
  <c r="I164" i="40" s="1"/>
  <c r="E164" i="40"/>
  <c r="F164" i="40" s="1"/>
  <c r="N163" i="40"/>
  <c r="O163" i="40" s="1"/>
  <c r="K163" i="40"/>
  <c r="L163" i="40" s="1"/>
  <c r="H163" i="40"/>
  <c r="I163" i="40" s="1"/>
  <c r="E163" i="40"/>
  <c r="F163" i="40" s="1"/>
  <c r="N162" i="40"/>
  <c r="O162" i="40" s="1"/>
  <c r="L162" i="40"/>
  <c r="K162" i="40"/>
  <c r="H162" i="40"/>
  <c r="I162" i="40" s="1"/>
  <c r="E162" i="40"/>
  <c r="F162" i="40" s="1"/>
  <c r="N161" i="40"/>
  <c r="O161" i="40" s="1"/>
  <c r="K161" i="40"/>
  <c r="L161" i="40" s="1"/>
  <c r="I161" i="40"/>
  <c r="H161" i="40"/>
  <c r="E161" i="40"/>
  <c r="F161" i="40" s="1"/>
  <c r="N160" i="40"/>
  <c r="O160" i="40" s="1"/>
  <c r="K160" i="40"/>
  <c r="L160" i="40" s="1"/>
  <c r="H160" i="40"/>
  <c r="I160" i="40" s="1"/>
  <c r="E160" i="40"/>
  <c r="F160" i="40" s="1"/>
  <c r="O159" i="40"/>
  <c r="N159" i="40"/>
  <c r="L159" i="40"/>
  <c r="K159" i="40"/>
  <c r="H159" i="40"/>
  <c r="I159" i="40" s="1"/>
  <c r="E159" i="40"/>
  <c r="F159" i="40" s="1"/>
  <c r="N158" i="40"/>
  <c r="O158" i="40" s="1"/>
  <c r="K158" i="40"/>
  <c r="L158" i="40" s="1"/>
  <c r="H158" i="40"/>
  <c r="I158" i="40" s="1"/>
  <c r="E158" i="40"/>
  <c r="F158" i="40" s="1"/>
  <c r="N157" i="40"/>
  <c r="O157" i="40" s="1"/>
  <c r="L157" i="40"/>
  <c r="K157" i="40"/>
  <c r="I157" i="40"/>
  <c r="H157" i="40"/>
  <c r="E157" i="40"/>
  <c r="F157" i="40" s="1"/>
  <c r="O156" i="40"/>
  <c r="N156" i="40"/>
  <c r="K156" i="40"/>
  <c r="L156" i="40" s="1"/>
  <c r="H156" i="40"/>
  <c r="I156" i="40" s="1"/>
  <c r="E156" i="40"/>
  <c r="F156" i="40" s="1"/>
  <c r="N155" i="40"/>
  <c r="O155" i="40" s="1"/>
  <c r="L155" i="40"/>
  <c r="K155" i="40"/>
  <c r="H155" i="40"/>
  <c r="I155" i="40" s="1"/>
  <c r="E155" i="40"/>
  <c r="F155" i="40" s="1"/>
  <c r="N154" i="40"/>
  <c r="O154" i="40" s="1"/>
  <c r="K154" i="40"/>
  <c r="L154" i="40" s="1"/>
  <c r="H154" i="40"/>
  <c r="I154" i="40" s="1"/>
  <c r="E154" i="40"/>
  <c r="F154" i="40" s="1"/>
  <c r="O153" i="40"/>
  <c r="N153" i="40"/>
  <c r="L153" i="40"/>
  <c r="K153" i="40"/>
  <c r="I153" i="40"/>
  <c r="H153" i="40"/>
  <c r="E153" i="40"/>
  <c r="F153" i="40" s="1"/>
  <c r="N152" i="40"/>
  <c r="L152" i="40"/>
  <c r="K152" i="40"/>
  <c r="H152" i="40"/>
  <c r="H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O143" i="40"/>
  <c r="N143" i="40"/>
  <c r="L143" i="40"/>
  <c r="K143" i="40"/>
  <c r="H143" i="40"/>
  <c r="I143" i="40" s="1"/>
  <c r="E143" i="40"/>
  <c r="F143" i="40" s="1"/>
  <c r="N142" i="40"/>
  <c r="O142" i="40" s="1"/>
  <c r="K142" i="40"/>
  <c r="L142" i="40" s="1"/>
  <c r="I142" i="40"/>
  <c r="H142" i="40"/>
  <c r="E142" i="40"/>
  <c r="F142" i="40" s="1"/>
  <c r="O141" i="40"/>
  <c r="N141" i="40"/>
  <c r="L141" i="40"/>
  <c r="K141" i="40"/>
  <c r="H141" i="40"/>
  <c r="I141" i="40" s="1"/>
  <c r="E141" i="40"/>
  <c r="F141" i="40" s="1"/>
  <c r="N140" i="40"/>
  <c r="O140" i="40" s="1"/>
  <c r="K140" i="40"/>
  <c r="L140" i="40" s="1"/>
  <c r="H140" i="40"/>
  <c r="I140" i="40" s="1"/>
  <c r="E140" i="40"/>
  <c r="F140" i="40" s="1"/>
  <c r="N139" i="40"/>
  <c r="O139" i="40" s="1"/>
  <c r="L139" i="40"/>
  <c r="K139" i="40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N137" i="40"/>
  <c r="O137" i="40" s="1"/>
  <c r="K137" i="40"/>
  <c r="L137" i="40" s="1"/>
  <c r="H137" i="40"/>
  <c r="I137" i="40" s="1"/>
  <c r="E137" i="40"/>
  <c r="F137" i="40" s="1"/>
  <c r="O136" i="40"/>
  <c r="N136" i="40"/>
  <c r="L136" i="40"/>
  <c r="K136" i="40"/>
  <c r="H136" i="40"/>
  <c r="I136" i="40" s="1"/>
  <c r="E136" i="40"/>
  <c r="F136" i="40" s="1"/>
  <c r="N135" i="40"/>
  <c r="O135" i="40" s="1"/>
  <c r="K135" i="40"/>
  <c r="L135" i="40" s="1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L132" i="40"/>
  <c r="K132" i="40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N130" i="40"/>
  <c r="O130" i="40" s="1"/>
  <c r="L130" i="40"/>
  <c r="K130" i="40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N128" i="40"/>
  <c r="O128" i="40" s="1"/>
  <c r="L128" i="40"/>
  <c r="K128" i="40"/>
  <c r="H128" i="40"/>
  <c r="I128" i="40" s="1"/>
  <c r="E128" i="40"/>
  <c r="F128" i="40" s="1"/>
  <c r="N127" i="40"/>
  <c r="O127" i="40" s="1"/>
  <c r="L127" i="40"/>
  <c r="K127" i="40"/>
  <c r="H127" i="40"/>
  <c r="I127" i="40" s="1"/>
  <c r="E127" i="40"/>
  <c r="F127" i="40" s="1"/>
  <c r="N126" i="40"/>
  <c r="O126" i="40" s="1"/>
  <c r="L126" i="40"/>
  <c r="K126" i="40"/>
  <c r="I126" i="40"/>
  <c r="H126" i="40"/>
  <c r="E126" i="40"/>
  <c r="F126" i="40" s="1"/>
  <c r="N125" i="40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I117" i="40"/>
  <c r="H117" i="40"/>
  <c r="E117" i="40"/>
  <c r="F117" i="40" s="1"/>
  <c r="N116" i="40"/>
  <c r="O116" i="40" s="1"/>
  <c r="K116" i="40"/>
  <c r="L116" i="40" s="1"/>
  <c r="H116" i="40"/>
  <c r="I116" i="40" s="1"/>
  <c r="E116" i="40"/>
  <c r="F116" i="40" s="1"/>
  <c r="N115" i="40"/>
  <c r="O115" i="40" s="1"/>
  <c r="L115" i="40"/>
  <c r="K115" i="40"/>
  <c r="I115" i="40"/>
  <c r="H115" i="40"/>
  <c r="E115" i="40"/>
  <c r="F115" i="40" s="1"/>
  <c r="N114" i="40"/>
  <c r="O114" i="40" s="1"/>
  <c r="K114" i="40"/>
  <c r="L114" i="40" s="1"/>
  <c r="H114" i="40"/>
  <c r="I114" i="40" s="1"/>
  <c r="E114" i="40"/>
  <c r="F114" i="40" s="1"/>
  <c r="N113" i="40"/>
  <c r="O113" i="40" s="1"/>
  <c r="K113" i="40"/>
  <c r="L113" i="40" s="1"/>
  <c r="I113" i="40"/>
  <c r="H113" i="40"/>
  <c r="E113" i="40"/>
  <c r="F113" i="40" s="1"/>
  <c r="N112" i="40"/>
  <c r="O112" i="40" s="1"/>
  <c r="L112" i="40"/>
  <c r="K112" i="40"/>
  <c r="H112" i="40"/>
  <c r="I112" i="40" s="1"/>
  <c r="E112" i="40"/>
  <c r="F112" i="40" s="1"/>
  <c r="N111" i="40"/>
  <c r="O111" i="40" s="1"/>
  <c r="K111" i="40"/>
  <c r="L111" i="40" s="1"/>
  <c r="I111" i="40"/>
  <c r="H111" i="40"/>
  <c r="E111" i="40"/>
  <c r="F111" i="40" s="1"/>
  <c r="N110" i="40"/>
  <c r="O110" i="40" s="1"/>
  <c r="K110" i="40"/>
  <c r="L110" i="40" s="1"/>
  <c r="H110" i="40"/>
  <c r="I110" i="40" s="1"/>
  <c r="E110" i="40"/>
  <c r="F110" i="40" s="1"/>
  <c r="N109" i="40"/>
  <c r="O109" i="40" s="1"/>
  <c r="K109" i="40"/>
  <c r="L109" i="40" s="1"/>
  <c r="I109" i="40"/>
  <c r="H109" i="40"/>
  <c r="E109" i="40"/>
  <c r="F109" i="40" s="1"/>
  <c r="O108" i="40"/>
  <c r="N108" i="40"/>
  <c r="K108" i="40"/>
  <c r="L108" i="40" s="1"/>
  <c r="H108" i="40"/>
  <c r="I108" i="40" s="1"/>
  <c r="E108" i="40"/>
  <c r="F108" i="40" s="1"/>
  <c r="N107" i="40"/>
  <c r="O107" i="40" s="1"/>
  <c r="L107" i="40"/>
  <c r="K107" i="40"/>
  <c r="I107" i="40"/>
  <c r="H107" i="40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K105" i="40"/>
  <c r="L105" i="40" s="1"/>
  <c r="I105" i="40"/>
  <c r="H105" i="40"/>
  <c r="E105" i="40"/>
  <c r="F105" i="40" s="1"/>
  <c r="N104" i="40"/>
  <c r="O104" i="40" s="1"/>
  <c r="L104" i="40"/>
  <c r="K104" i="40"/>
  <c r="H104" i="40"/>
  <c r="I104" i="40" s="1"/>
  <c r="E104" i="40"/>
  <c r="F104" i="40" s="1"/>
  <c r="N103" i="40"/>
  <c r="O103" i="40" s="1"/>
  <c r="K103" i="40"/>
  <c r="L103" i="40" s="1"/>
  <c r="I103" i="40"/>
  <c r="H103" i="40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K101" i="40"/>
  <c r="L101" i="40" s="1"/>
  <c r="I101" i="40"/>
  <c r="H101" i="40"/>
  <c r="E101" i="40"/>
  <c r="F101" i="40" s="1"/>
  <c r="N100" i="40"/>
  <c r="O100" i="40" s="1"/>
  <c r="K100" i="40"/>
  <c r="L100" i="40" s="1"/>
  <c r="H100" i="40"/>
  <c r="I100" i="40" s="1"/>
  <c r="E100" i="40"/>
  <c r="F100" i="40" s="1"/>
  <c r="N99" i="40"/>
  <c r="O99" i="40" s="1"/>
  <c r="L99" i="40"/>
  <c r="K99" i="40"/>
  <c r="I99" i="40"/>
  <c r="H99" i="40"/>
  <c r="E99" i="40"/>
  <c r="F99" i="40" s="1"/>
  <c r="N98" i="40"/>
  <c r="K98" i="40"/>
  <c r="K118" i="40" s="1"/>
  <c r="H98" i="40"/>
  <c r="H118" i="40" s="1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H90" i="40"/>
  <c r="I90" i="40" s="1"/>
  <c r="F90" i="40"/>
  <c r="E90" i="40"/>
  <c r="N89" i="40"/>
  <c r="O89" i="40" s="1"/>
  <c r="L89" i="40"/>
  <c r="K89" i="40"/>
  <c r="H89" i="40"/>
  <c r="I89" i="40" s="1"/>
  <c r="F89" i="40"/>
  <c r="E89" i="40"/>
  <c r="O88" i="40"/>
  <c r="N88" i="40"/>
  <c r="K88" i="40"/>
  <c r="L88" i="40" s="1"/>
  <c r="H88" i="40"/>
  <c r="I88" i="40" s="1"/>
  <c r="F88" i="40"/>
  <c r="E88" i="40"/>
  <c r="O87" i="40"/>
  <c r="N87" i="40"/>
  <c r="K87" i="40"/>
  <c r="L87" i="40" s="1"/>
  <c r="H87" i="40"/>
  <c r="I87" i="40" s="1"/>
  <c r="F87" i="40"/>
  <c r="E87" i="40"/>
  <c r="O86" i="40"/>
  <c r="N86" i="40"/>
  <c r="K86" i="40"/>
  <c r="L86" i="40" s="1"/>
  <c r="H86" i="40"/>
  <c r="I86" i="40" s="1"/>
  <c r="F86" i="40"/>
  <c r="E86" i="40"/>
  <c r="O85" i="40"/>
  <c r="N85" i="40"/>
  <c r="L85" i="40"/>
  <c r="K85" i="40"/>
  <c r="H85" i="40"/>
  <c r="I85" i="40" s="1"/>
  <c r="F85" i="40"/>
  <c r="E85" i="40"/>
  <c r="N84" i="40"/>
  <c r="O84" i="40" s="1"/>
  <c r="K84" i="40"/>
  <c r="L84" i="40" s="1"/>
  <c r="H84" i="40"/>
  <c r="I84" i="40" s="1"/>
  <c r="F84" i="40"/>
  <c r="E84" i="40"/>
  <c r="N83" i="40"/>
  <c r="O83" i="40" s="1"/>
  <c r="K83" i="40"/>
  <c r="L83" i="40" s="1"/>
  <c r="H83" i="40"/>
  <c r="I83" i="40" s="1"/>
  <c r="F83" i="40"/>
  <c r="E83" i="40"/>
  <c r="N82" i="40"/>
  <c r="O82" i="40" s="1"/>
  <c r="K82" i="40"/>
  <c r="L82" i="40" s="1"/>
  <c r="H82" i="40"/>
  <c r="I82" i="40" s="1"/>
  <c r="F82" i="40"/>
  <c r="E82" i="40"/>
  <c r="N81" i="40"/>
  <c r="O81" i="40" s="1"/>
  <c r="L81" i="40"/>
  <c r="K81" i="40"/>
  <c r="H81" i="40"/>
  <c r="I81" i="40" s="1"/>
  <c r="F81" i="40"/>
  <c r="E81" i="40"/>
  <c r="N80" i="40"/>
  <c r="O80" i="40" s="1"/>
  <c r="K80" i="40"/>
  <c r="L80" i="40" s="1"/>
  <c r="H80" i="40"/>
  <c r="I80" i="40" s="1"/>
  <c r="F80" i="40"/>
  <c r="E80" i="40"/>
  <c r="O79" i="40"/>
  <c r="N79" i="40"/>
  <c r="K79" i="40"/>
  <c r="L79" i="40" s="1"/>
  <c r="H79" i="40"/>
  <c r="I79" i="40" s="1"/>
  <c r="F79" i="40"/>
  <c r="E79" i="40"/>
  <c r="O78" i="40"/>
  <c r="N78" i="40"/>
  <c r="K78" i="40"/>
  <c r="L78" i="40" s="1"/>
  <c r="H78" i="40"/>
  <c r="I78" i="40" s="1"/>
  <c r="F78" i="40"/>
  <c r="E78" i="40"/>
  <c r="O77" i="40"/>
  <c r="N77" i="40"/>
  <c r="L77" i="40"/>
  <c r="K77" i="40"/>
  <c r="H77" i="40"/>
  <c r="I77" i="40" s="1"/>
  <c r="F77" i="40"/>
  <c r="E77" i="40"/>
  <c r="N76" i="40"/>
  <c r="O76" i="40" s="1"/>
  <c r="K76" i="40"/>
  <c r="L76" i="40" s="1"/>
  <c r="H76" i="40"/>
  <c r="I76" i="40" s="1"/>
  <c r="F76" i="40"/>
  <c r="E76" i="40"/>
  <c r="N75" i="40"/>
  <c r="O75" i="40" s="1"/>
  <c r="K75" i="40"/>
  <c r="L75" i="40" s="1"/>
  <c r="H75" i="40"/>
  <c r="I75" i="40" s="1"/>
  <c r="F75" i="40"/>
  <c r="E75" i="40"/>
  <c r="N74" i="40"/>
  <c r="O74" i="40" s="1"/>
  <c r="K74" i="40"/>
  <c r="L74" i="40" s="1"/>
  <c r="H74" i="40"/>
  <c r="I74" i="40" s="1"/>
  <c r="F74" i="40"/>
  <c r="E74" i="40"/>
  <c r="N73" i="40"/>
  <c r="O73" i="40" s="1"/>
  <c r="L73" i="40"/>
  <c r="K73" i="40"/>
  <c r="H73" i="40"/>
  <c r="I73" i="40" s="1"/>
  <c r="F73" i="40"/>
  <c r="E73" i="40"/>
  <c r="O72" i="40"/>
  <c r="N72" i="40"/>
  <c r="K72" i="40"/>
  <c r="L72" i="40" s="1"/>
  <c r="H72" i="40"/>
  <c r="I72" i="40" s="1"/>
  <c r="F72" i="40"/>
  <c r="E72" i="40"/>
  <c r="O71" i="40"/>
  <c r="N71" i="40"/>
  <c r="K71" i="40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K63" i="40"/>
  <c r="L63" i="40" s="1"/>
  <c r="H63" i="40"/>
  <c r="I63" i="40" s="1"/>
  <c r="F63" i="40"/>
  <c r="E63" i="40"/>
  <c r="O62" i="40"/>
  <c r="N62" i="40"/>
  <c r="L62" i="40"/>
  <c r="K62" i="40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K60" i="40"/>
  <c r="L60" i="40" s="1"/>
  <c r="H60" i="40"/>
  <c r="I60" i="40" s="1"/>
  <c r="F60" i="40"/>
  <c r="E60" i="40"/>
  <c r="N59" i="40"/>
  <c r="O59" i="40" s="1"/>
  <c r="K59" i="40"/>
  <c r="L59" i="40" s="1"/>
  <c r="H59" i="40"/>
  <c r="I59" i="40" s="1"/>
  <c r="F59" i="40"/>
  <c r="E59" i="40"/>
  <c r="N58" i="40"/>
  <c r="O58" i="40" s="1"/>
  <c r="L58" i="40"/>
  <c r="K58" i="40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K56" i="40"/>
  <c r="L56" i="40" s="1"/>
  <c r="H56" i="40"/>
  <c r="I56" i="40" s="1"/>
  <c r="F56" i="40"/>
  <c r="E56" i="40"/>
  <c r="O55" i="40"/>
  <c r="N55" i="40"/>
  <c r="K55" i="40"/>
  <c r="L55" i="40" s="1"/>
  <c r="H55" i="40"/>
  <c r="I55" i="40" s="1"/>
  <c r="F55" i="40"/>
  <c r="E55" i="40"/>
  <c r="O54" i="40"/>
  <c r="N54" i="40"/>
  <c r="L54" i="40"/>
  <c r="K54" i="40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K52" i="40"/>
  <c r="L52" i="40" s="1"/>
  <c r="H52" i="40"/>
  <c r="I52" i="40" s="1"/>
  <c r="F52" i="40"/>
  <c r="E52" i="40"/>
  <c r="N51" i="40"/>
  <c r="O51" i="40" s="1"/>
  <c r="K51" i="40"/>
  <c r="L51" i="40" s="1"/>
  <c r="H51" i="40"/>
  <c r="I51" i="40" s="1"/>
  <c r="F51" i="40"/>
  <c r="E51" i="40"/>
  <c r="N50" i="40"/>
  <c r="O50" i="40" s="1"/>
  <c r="L50" i="40"/>
  <c r="K50" i="40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K48" i="40"/>
  <c r="L48" i="40" s="1"/>
  <c r="H48" i="40"/>
  <c r="I48" i="40" s="1"/>
  <c r="F48" i="40"/>
  <c r="E48" i="40"/>
  <c r="O47" i="40"/>
  <c r="N47" i="40"/>
  <c r="K47" i="40"/>
  <c r="L47" i="40" s="1"/>
  <c r="H47" i="40"/>
  <c r="I47" i="40" s="1"/>
  <c r="F47" i="40"/>
  <c r="E47" i="40"/>
  <c r="O46" i="40"/>
  <c r="N46" i="40"/>
  <c r="L46" i="40"/>
  <c r="K46" i="40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N64" i="40" s="1"/>
  <c r="K44" i="40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O196" i="39"/>
  <c r="N196" i="39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F195" i="39"/>
  <c r="E195" i="39"/>
  <c r="O194" i="39"/>
  <c r="N194" i="39"/>
  <c r="L194" i="39"/>
  <c r="K194" i="39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O189" i="39"/>
  <c r="N189" i="39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O180" i="39"/>
  <c r="N180" i="39"/>
  <c r="K180" i="39"/>
  <c r="L180" i="39" s="1"/>
  <c r="H180" i="39"/>
  <c r="I180" i="39" s="1"/>
  <c r="F180" i="39"/>
  <c r="E180" i="39"/>
  <c r="N179" i="39"/>
  <c r="O179" i="39" s="1"/>
  <c r="O199" i="39" s="1"/>
  <c r="K179" i="39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O171" i="39"/>
  <c r="N171" i="39"/>
  <c r="L171" i="39"/>
  <c r="K171" i="39"/>
  <c r="I171" i="39"/>
  <c r="H171" i="39"/>
  <c r="F171" i="39"/>
  <c r="E171" i="39"/>
  <c r="O170" i="39"/>
  <c r="N170" i="39"/>
  <c r="L170" i="39"/>
  <c r="K170" i="39"/>
  <c r="I170" i="39"/>
  <c r="H170" i="39"/>
  <c r="F170" i="39"/>
  <c r="E170" i="39"/>
  <c r="O169" i="39"/>
  <c r="N169" i="39"/>
  <c r="L169" i="39"/>
  <c r="K169" i="39"/>
  <c r="I169" i="39"/>
  <c r="H169" i="39"/>
  <c r="F169" i="39"/>
  <c r="E169" i="39"/>
  <c r="O168" i="39"/>
  <c r="N168" i="39"/>
  <c r="L168" i="39"/>
  <c r="K168" i="39"/>
  <c r="I168" i="39"/>
  <c r="H168" i="39"/>
  <c r="F168" i="39"/>
  <c r="E168" i="39"/>
  <c r="O167" i="39"/>
  <c r="N167" i="39"/>
  <c r="L167" i="39"/>
  <c r="K167" i="39"/>
  <c r="I167" i="39"/>
  <c r="H167" i="39"/>
  <c r="F167" i="39"/>
  <c r="E167" i="39"/>
  <c r="O166" i="39"/>
  <c r="N166" i="39"/>
  <c r="L166" i="39"/>
  <c r="K166" i="39"/>
  <c r="I166" i="39"/>
  <c r="H166" i="39"/>
  <c r="F166" i="39"/>
  <c r="E166" i="39"/>
  <c r="O165" i="39"/>
  <c r="N165" i="39"/>
  <c r="L165" i="39"/>
  <c r="K165" i="39"/>
  <c r="I165" i="39"/>
  <c r="H165" i="39"/>
  <c r="F165" i="39"/>
  <c r="E165" i="39"/>
  <c r="O164" i="39"/>
  <c r="N164" i="39"/>
  <c r="L164" i="39"/>
  <c r="K164" i="39"/>
  <c r="I164" i="39"/>
  <c r="H164" i="39"/>
  <c r="F164" i="39"/>
  <c r="E164" i="39"/>
  <c r="O163" i="39"/>
  <c r="N163" i="39"/>
  <c r="L163" i="39"/>
  <c r="K163" i="39"/>
  <c r="I163" i="39"/>
  <c r="H163" i="39"/>
  <c r="F163" i="39"/>
  <c r="E163" i="39"/>
  <c r="O162" i="39"/>
  <c r="N162" i="39"/>
  <c r="L162" i="39"/>
  <c r="K162" i="39"/>
  <c r="I162" i="39"/>
  <c r="H162" i="39"/>
  <c r="F162" i="39"/>
  <c r="E162" i="39"/>
  <c r="O161" i="39"/>
  <c r="N161" i="39"/>
  <c r="L161" i="39"/>
  <c r="K161" i="39"/>
  <c r="I161" i="39"/>
  <c r="H161" i="39"/>
  <c r="F161" i="39"/>
  <c r="E161" i="39"/>
  <c r="O160" i="39"/>
  <c r="N160" i="39"/>
  <c r="L160" i="39"/>
  <c r="K160" i="39"/>
  <c r="I160" i="39"/>
  <c r="H160" i="39"/>
  <c r="F160" i="39"/>
  <c r="E160" i="39"/>
  <c r="O159" i="39"/>
  <c r="N159" i="39"/>
  <c r="L159" i="39"/>
  <c r="K159" i="39"/>
  <c r="I159" i="39"/>
  <c r="H159" i="39"/>
  <c r="F159" i="39"/>
  <c r="E159" i="39"/>
  <c r="O158" i="39"/>
  <c r="N158" i="39"/>
  <c r="L158" i="39"/>
  <c r="K158" i="39"/>
  <c r="I158" i="39"/>
  <c r="H158" i="39"/>
  <c r="F158" i="39"/>
  <c r="E158" i="39"/>
  <c r="O157" i="39"/>
  <c r="N157" i="39"/>
  <c r="L157" i="39"/>
  <c r="K157" i="39"/>
  <c r="I157" i="39"/>
  <c r="H157" i="39"/>
  <c r="F157" i="39"/>
  <c r="E157" i="39"/>
  <c r="O156" i="39"/>
  <c r="N156" i="39"/>
  <c r="L156" i="39"/>
  <c r="K156" i="39"/>
  <c r="I156" i="39"/>
  <c r="H156" i="39"/>
  <c r="F156" i="39"/>
  <c r="E156" i="39"/>
  <c r="O155" i="39"/>
  <c r="N155" i="39"/>
  <c r="L155" i="39"/>
  <c r="K155" i="39"/>
  <c r="I155" i="39"/>
  <c r="H155" i="39"/>
  <c r="F155" i="39"/>
  <c r="E155" i="39"/>
  <c r="O154" i="39"/>
  <c r="N154" i="39"/>
  <c r="L154" i="39"/>
  <c r="K154" i="39"/>
  <c r="I154" i="39"/>
  <c r="H154" i="39"/>
  <c r="F154" i="39"/>
  <c r="E154" i="39"/>
  <c r="O153" i="39"/>
  <c r="N153" i="39"/>
  <c r="L153" i="39"/>
  <c r="K153" i="39"/>
  <c r="I153" i="39"/>
  <c r="H153" i="39"/>
  <c r="F153" i="39"/>
  <c r="E153" i="39"/>
  <c r="O152" i="39"/>
  <c r="O172" i="39" s="1"/>
  <c r="N152" i="39"/>
  <c r="N172" i="39" s="1"/>
  <c r="L152" i="39"/>
  <c r="L172" i="39" s="1"/>
  <c r="K152" i="39"/>
  <c r="K172" i="39" s="1"/>
  <c r="I152" i="39"/>
  <c r="I17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H144" i="39"/>
  <c r="I144" i="39" s="1"/>
  <c r="F144" i="39"/>
  <c r="E144" i="39"/>
  <c r="N143" i="39"/>
  <c r="O143" i="39" s="1"/>
  <c r="K143" i="39"/>
  <c r="L143" i="39" s="1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L140" i="39"/>
  <c r="K140" i="39"/>
  <c r="H140" i="39"/>
  <c r="I140" i="39" s="1"/>
  <c r="F140" i="39"/>
  <c r="E140" i="39"/>
  <c r="O139" i="39"/>
  <c r="N139" i="39"/>
  <c r="K139" i="39"/>
  <c r="L139" i="39" s="1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L132" i="39"/>
  <c r="K132" i="39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O130" i="39"/>
  <c r="N130" i="39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O128" i="39"/>
  <c r="N128" i="39"/>
  <c r="L128" i="39"/>
  <c r="K128" i="39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N145" i="39" s="1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L107" i="39"/>
  <c r="K107" i="39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L103" i="39"/>
  <c r="K103" i="39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O99" i="39"/>
  <c r="N99" i="39"/>
  <c r="L99" i="39"/>
  <c r="K99" i="39"/>
  <c r="H99" i="39"/>
  <c r="I99" i="39" s="1"/>
  <c r="F99" i="39"/>
  <c r="E99" i="39"/>
  <c r="N98" i="39"/>
  <c r="N118" i="39" s="1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H88" i="39"/>
  <c r="I88" i="39" s="1"/>
  <c r="E88" i="39"/>
  <c r="F88" i="39" s="1"/>
  <c r="N87" i="39"/>
  <c r="O87" i="39" s="1"/>
  <c r="K87" i="39"/>
  <c r="L87" i="39" s="1"/>
  <c r="I87" i="39"/>
  <c r="H87" i="39"/>
  <c r="E87" i="39"/>
  <c r="F87" i="39" s="1"/>
  <c r="O86" i="39"/>
  <c r="N86" i="39"/>
  <c r="K86" i="39"/>
  <c r="L86" i="39" s="1"/>
  <c r="H86" i="39"/>
  <c r="I86" i="39" s="1"/>
  <c r="E86" i="39"/>
  <c r="F86" i="39" s="1"/>
  <c r="O85" i="39"/>
  <c r="N85" i="39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K82" i="39"/>
  <c r="L82" i="39" s="1"/>
  <c r="H82" i="39"/>
  <c r="I82" i="39" s="1"/>
  <c r="E82" i="39"/>
  <c r="F82" i="39" s="1"/>
  <c r="O81" i="39"/>
  <c r="N81" i="39"/>
  <c r="L81" i="39"/>
  <c r="K81" i="39"/>
  <c r="H81" i="39"/>
  <c r="I81" i="39" s="1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L79" i="39"/>
  <c r="K79" i="39"/>
  <c r="I79" i="39"/>
  <c r="H79" i="39"/>
  <c r="E79" i="39"/>
  <c r="F79" i="39" s="1"/>
  <c r="N78" i="39"/>
  <c r="O78" i="39" s="1"/>
  <c r="L78" i="39"/>
  <c r="K78" i="39"/>
  <c r="H78" i="39"/>
  <c r="I78" i="39" s="1"/>
  <c r="E78" i="39"/>
  <c r="F78" i="39" s="1"/>
  <c r="O77" i="39"/>
  <c r="N77" i="39"/>
  <c r="K77" i="39"/>
  <c r="L77" i="39" s="1"/>
  <c r="H77" i="39"/>
  <c r="I77" i="39" s="1"/>
  <c r="E77" i="39"/>
  <c r="F77" i="39" s="1"/>
  <c r="O76" i="39"/>
  <c r="N76" i="39"/>
  <c r="L76" i="39"/>
  <c r="K76" i="39"/>
  <c r="H76" i="39"/>
  <c r="I76" i="39" s="1"/>
  <c r="E76" i="39"/>
  <c r="F76" i="39" s="1"/>
  <c r="N75" i="39"/>
  <c r="O75" i="39" s="1"/>
  <c r="K75" i="39"/>
  <c r="L75" i="39" s="1"/>
  <c r="I75" i="39"/>
  <c r="H75" i="39"/>
  <c r="E75" i="39"/>
  <c r="F75" i="39" s="1"/>
  <c r="O74" i="39"/>
  <c r="N74" i="39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H72" i="39"/>
  <c r="I72" i="39" s="1"/>
  <c r="E72" i="39"/>
  <c r="F72" i="39" s="1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L63" i="39"/>
  <c r="K63" i="39"/>
  <c r="H63" i="39"/>
  <c r="I63" i="39" s="1"/>
  <c r="E63" i="39"/>
  <c r="F63" i="39" s="1"/>
  <c r="N62" i="39"/>
  <c r="O62" i="39" s="1"/>
  <c r="K62" i="39"/>
  <c r="L62" i="39" s="1"/>
  <c r="I62" i="39"/>
  <c r="H62" i="39"/>
  <c r="E62" i="39"/>
  <c r="F62" i="39" s="1"/>
  <c r="N61" i="39"/>
  <c r="O61" i="39" s="1"/>
  <c r="K61" i="39"/>
  <c r="L61" i="39" s="1"/>
  <c r="H61" i="39"/>
  <c r="I61" i="39" s="1"/>
  <c r="E61" i="39"/>
  <c r="F61" i="39" s="1"/>
  <c r="N60" i="39"/>
  <c r="O60" i="39" s="1"/>
  <c r="K60" i="39"/>
  <c r="L60" i="39" s="1"/>
  <c r="H60" i="39"/>
  <c r="I60" i="39" s="1"/>
  <c r="E60" i="39"/>
  <c r="F60" i="39" s="1"/>
  <c r="N59" i="39"/>
  <c r="O59" i="39" s="1"/>
  <c r="K59" i="39"/>
  <c r="L59" i="39" s="1"/>
  <c r="H59" i="39"/>
  <c r="I59" i="39" s="1"/>
  <c r="E59" i="39"/>
  <c r="F59" i="39" s="1"/>
  <c r="O58" i="39"/>
  <c r="N58" i="39"/>
  <c r="K58" i="39"/>
  <c r="L58" i="39" s="1"/>
  <c r="I58" i="39"/>
  <c r="H58" i="39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O56" i="39" s="1"/>
  <c r="L56" i="39"/>
  <c r="K56" i="39"/>
  <c r="H56" i="39"/>
  <c r="I56" i="39" s="1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L54" i="39"/>
  <c r="K54" i="39"/>
  <c r="I54" i="39"/>
  <c r="H54" i="39"/>
  <c r="E54" i="39"/>
  <c r="F54" i="39" s="1"/>
  <c r="N53" i="39"/>
  <c r="O53" i="39" s="1"/>
  <c r="K53" i="39"/>
  <c r="L53" i="39" s="1"/>
  <c r="H53" i="39"/>
  <c r="I53" i="39" s="1"/>
  <c r="E53" i="39"/>
  <c r="F53" i="39" s="1"/>
  <c r="N52" i="39"/>
  <c r="O52" i="39" s="1"/>
  <c r="L52" i="39"/>
  <c r="K52" i="39"/>
  <c r="H52" i="39"/>
  <c r="I52" i="39" s="1"/>
  <c r="E52" i="39"/>
  <c r="F52" i="39" s="1"/>
  <c r="O51" i="39"/>
  <c r="N51" i="39"/>
  <c r="K51" i="39"/>
  <c r="L51" i="39" s="1"/>
  <c r="H51" i="39"/>
  <c r="I51" i="39" s="1"/>
  <c r="E51" i="39"/>
  <c r="F51" i="39" s="1"/>
  <c r="N50" i="39"/>
  <c r="O50" i="39" s="1"/>
  <c r="K50" i="39"/>
  <c r="L50" i="39" s="1"/>
  <c r="I50" i="39"/>
  <c r="H50" i="39"/>
  <c r="E50" i="39"/>
  <c r="F50" i="39" s="1"/>
  <c r="N49" i="39"/>
  <c r="O49" i="39" s="1"/>
  <c r="L49" i="39"/>
  <c r="K49" i="39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L47" i="39"/>
  <c r="K47" i="39"/>
  <c r="H47" i="39"/>
  <c r="I47" i="39" s="1"/>
  <c r="E47" i="39"/>
  <c r="F47" i="39" s="1"/>
  <c r="O46" i="39"/>
  <c r="N46" i="39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N64" i="39" s="1"/>
  <c r="K44" i="39"/>
  <c r="L44" i="39" s="1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N188" i="38"/>
  <c r="O188" i="38" s="1"/>
  <c r="K188" i="38"/>
  <c r="L188" i="38" s="1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N199" i="38" s="1"/>
  <c r="L179" i="38"/>
  <c r="K179" i="38"/>
  <c r="H179" i="38"/>
  <c r="H199" i="38" s="1"/>
  <c r="F179" i="38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N169" i="38"/>
  <c r="O169" i="38" s="1"/>
  <c r="K169" i="38"/>
  <c r="L169" i="38" s="1"/>
  <c r="H169" i="38"/>
  <c r="I169" i="38" s="1"/>
  <c r="F169" i="38"/>
  <c r="E169" i="38"/>
  <c r="N168" i="38"/>
  <c r="O168" i="38" s="1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L164" i="38"/>
  <c r="K164" i="38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O157" i="38"/>
  <c r="N157" i="38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N153" i="38"/>
  <c r="O153" i="38" s="1"/>
  <c r="K153" i="38"/>
  <c r="L153" i="38" s="1"/>
  <c r="H153" i="38"/>
  <c r="I153" i="38" s="1"/>
  <c r="F153" i="38"/>
  <c r="E153" i="38"/>
  <c r="N152" i="38"/>
  <c r="N172" i="38" s="1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L140" i="38"/>
  <c r="K140" i="38"/>
  <c r="H140" i="38"/>
  <c r="I140" i="38" s="1"/>
  <c r="F140" i="38"/>
  <c r="E140" i="38"/>
  <c r="N139" i="38"/>
  <c r="O139" i="38" s="1"/>
  <c r="K139" i="38"/>
  <c r="L139" i="38" s="1"/>
  <c r="H139" i="38"/>
  <c r="I139" i="38" s="1"/>
  <c r="F139" i="38"/>
  <c r="E139" i="38"/>
  <c r="O138" i="38"/>
  <c r="N138" i="38"/>
  <c r="L138" i="38"/>
  <c r="K138" i="38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O136" i="38"/>
  <c r="N136" i="38"/>
  <c r="L136" i="38"/>
  <c r="K136" i="38"/>
  <c r="H136" i="38"/>
  <c r="I136" i="38" s="1"/>
  <c r="F136" i="38"/>
  <c r="E136" i="38"/>
  <c r="O135" i="38"/>
  <c r="N135" i="38"/>
  <c r="K135" i="38"/>
  <c r="L135" i="38" s="1"/>
  <c r="H135" i="38"/>
  <c r="I135" i="38" s="1"/>
  <c r="F135" i="38"/>
  <c r="E135" i="38"/>
  <c r="N134" i="38"/>
  <c r="O134" i="38" s="1"/>
  <c r="L134" i="38"/>
  <c r="K134" i="38"/>
  <c r="H134" i="38"/>
  <c r="I134" i="38" s="1"/>
  <c r="F134" i="38"/>
  <c r="E134" i="38"/>
  <c r="O133" i="38"/>
  <c r="N133" i="38"/>
  <c r="K133" i="38"/>
  <c r="L133" i="38" s="1"/>
  <c r="H133" i="38"/>
  <c r="I133" i="38" s="1"/>
  <c r="F133" i="38"/>
  <c r="E133" i="38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O130" i="38"/>
  <c r="N130" i="38"/>
  <c r="L130" i="38"/>
  <c r="K130" i="38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L128" i="38"/>
  <c r="K128" i="38"/>
  <c r="H128" i="38"/>
  <c r="I128" i="38" s="1"/>
  <c r="F128" i="38"/>
  <c r="E128" i="38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F117" i="38"/>
  <c r="E117" i="38"/>
  <c r="N116" i="38"/>
  <c r="O116" i="38" s="1"/>
  <c r="K116" i="38"/>
  <c r="L116" i="38" s="1"/>
  <c r="H116" i="38"/>
  <c r="I116" i="38" s="1"/>
  <c r="F116" i="38"/>
  <c r="E116" i="38"/>
  <c r="O115" i="38"/>
  <c r="N115" i="38"/>
  <c r="K115" i="38"/>
  <c r="L115" i="38" s="1"/>
  <c r="H115" i="38"/>
  <c r="I115" i="38" s="1"/>
  <c r="F115" i="38"/>
  <c r="E115" i="38"/>
  <c r="N114" i="38"/>
  <c r="O114" i="38" s="1"/>
  <c r="L114" i="38"/>
  <c r="K114" i="38"/>
  <c r="H114" i="38"/>
  <c r="I114" i="38" s="1"/>
  <c r="F114" i="38"/>
  <c r="E114" i="38"/>
  <c r="N113" i="38"/>
  <c r="O113" i="38" s="1"/>
  <c r="L113" i="38"/>
  <c r="K113" i="38"/>
  <c r="H113" i="38"/>
  <c r="I113" i="38" s="1"/>
  <c r="F113" i="38"/>
  <c r="E113" i="38"/>
  <c r="O112" i="38"/>
  <c r="N112" i="38"/>
  <c r="K112" i="38"/>
  <c r="L112" i="38" s="1"/>
  <c r="H112" i="38"/>
  <c r="I112" i="38" s="1"/>
  <c r="F112" i="38"/>
  <c r="E112" i="38"/>
  <c r="N111" i="38"/>
  <c r="O111" i="38" s="1"/>
  <c r="K111" i="38"/>
  <c r="L111" i="38" s="1"/>
  <c r="H111" i="38"/>
  <c r="I111" i="38" s="1"/>
  <c r="F111" i="38"/>
  <c r="E111" i="38"/>
  <c r="O110" i="38"/>
  <c r="N110" i="38"/>
  <c r="K110" i="38"/>
  <c r="L110" i="38" s="1"/>
  <c r="H110" i="38"/>
  <c r="I110" i="38" s="1"/>
  <c r="F110" i="38"/>
  <c r="E110" i="38"/>
  <c r="N109" i="38"/>
  <c r="O109" i="38" s="1"/>
  <c r="L109" i="38"/>
  <c r="K109" i="38"/>
  <c r="H109" i="38"/>
  <c r="I109" i="38" s="1"/>
  <c r="F109" i="38"/>
  <c r="E109" i="38"/>
  <c r="N108" i="38"/>
  <c r="O108" i="38" s="1"/>
  <c r="K108" i="38"/>
  <c r="L108" i="38" s="1"/>
  <c r="H108" i="38"/>
  <c r="I108" i="38" s="1"/>
  <c r="F108" i="38"/>
  <c r="E108" i="38"/>
  <c r="N107" i="38"/>
  <c r="O107" i="38" s="1"/>
  <c r="K107" i="38"/>
  <c r="L107" i="38" s="1"/>
  <c r="H107" i="38"/>
  <c r="I107" i="38" s="1"/>
  <c r="F107" i="38"/>
  <c r="E107" i="38"/>
  <c r="N106" i="38"/>
  <c r="O106" i="38" s="1"/>
  <c r="L106" i="38"/>
  <c r="K106" i="38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N104" i="38"/>
  <c r="O104" i="38" s="1"/>
  <c r="K104" i="38"/>
  <c r="L104" i="38" s="1"/>
  <c r="H104" i="38"/>
  <c r="I104" i="38" s="1"/>
  <c r="F104" i="38"/>
  <c r="E104" i="38"/>
  <c r="N103" i="38"/>
  <c r="O103" i="38" s="1"/>
  <c r="K103" i="38"/>
  <c r="L103" i="38" s="1"/>
  <c r="H103" i="38"/>
  <c r="I103" i="38" s="1"/>
  <c r="F103" i="38"/>
  <c r="E103" i="38"/>
  <c r="N102" i="38"/>
  <c r="O102" i="38" s="1"/>
  <c r="K102" i="38"/>
  <c r="L102" i="38" s="1"/>
  <c r="H102" i="38"/>
  <c r="I102" i="38" s="1"/>
  <c r="F102" i="38"/>
  <c r="E102" i="38"/>
  <c r="N101" i="38"/>
  <c r="O101" i="38" s="1"/>
  <c r="L101" i="38"/>
  <c r="K101" i="38"/>
  <c r="H101" i="38"/>
  <c r="I101" i="38" s="1"/>
  <c r="F101" i="38"/>
  <c r="E101" i="38"/>
  <c r="O100" i="38"/>
  <c r="N100" i="38"/>
  <c r="K100" i="38"/>
  <c r="L100" i="38" s="1"/>
  <c r="H100" i="38"/>
  <c r="I100" i="38" s="1"/>
  <c r="F100" i="38"/>
  <c r="E100" i="38"/>
  <c r="N99" i="38"/>
  <c r="O99" i="38" s="1"/>
  <c r="K99" i="38"/>
  <c r="L99" i="38" s="1"/>
  <c r="H99" i="38"/>
  <c r="I99" i="38" s="1"/>
  <c r="F99" i="38"/>
  <c r="E99" i="38"/>
  <c r="O98" i="38"/>
  <c r="N98" i="38"/>
  <c r="K98" i="38"/>
  <c r="H98" i="38"/>
  <c r="H118" i="38" s="1"/>
  <c r="F98" i="38"/>
  <c r="F118" i="38" s="1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L90" i="38"/>
  <c r="K90" i="38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K87" i="38"/>
  <c r="L87" i="38" s="1"/>
  <c r="H87" i="38"/>
  <c r="I87" i="38" s="1"/>
  <c r="F87" i="38"/>
  <c r="E87" i="38"/>
  <c r="N86" i="38"/>
  <c r="O86" i="38" s="1"/>
  <c r="L86" i="38"/>
  <c r="K86" i="38"/>
  <c r="H86" i="38"/>
  <c r="I86" i="38" s="1"/>
  <c r="F86" i="38"/>
  <c r="E86" i="38"/>
  <c r="N85" i="38"/>
  <c r="O85" i="38" s="1"/>
  <c r="K85" i="38"/>
  <c r="L85" i="38" s="1"/>
  <c r="H85" i="38"/>
  <c r="I85" i="38" s="1"/>
  <c r="F85" i="38"/>
  <c r="E85" i="38"/>
  <c r="O84" i="38"/>
  <c r="N84" i="38"/>
  <c r="K84" i="38"/>
  <c r="L84" i="38" s="1"/>
  <c r="H84" i="38"/>
  <c r="I84" i="38" s="1"/>
  <c r="F84" i="38"/>
  <c r="E84" i="38"/>
  <c r="N83" i="38"/>
  <c r="O83" i="38" s="1"/>
  <c r="L83" i="38"/>
  <c r="K83" i="38"/>
  <c r="H83" i="38"/>
  <c r="I83" i="38" s="1"/>
  <c r="F83" i="38"/>
  <c r="E83" i="38"/>
  <c r="N82" i="38"/>
  <c r="O82" i="38" s="1"/>
  <c r="L82" i="38"/>
  <c r="K82" i="38"/>
  <c r="H82" i="38"/>
  <c r="I82" i="38" s="1"/>
  <c r="F82" i="38"/>
  <c r="E82" i="38"/>
  <c r="O81" i="38"/>
  <c r="N81" i="38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O79" i="38"/>
  <c r="N79" i="38"/>
  <c r="K79" i="38"/>
  <c r="L79" i="38" s="1"/>
  <c r="H79" i="38"/>
  <c r="I79" i="38" s="1"/>
  <c r="F79" i="38"/>
  <c r="E79" i="38"/>
  <c r="N78" i="38"/>
  <c r="O78" i="38" s="1"/>
  <c r="L78" i="38"/>
  <c r="K78" i="38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N76" i="38"/>
  <c r="O76" i="38" s="1"/>
  <c r="K76" i="38"/>
  <c r="L76" i="38" s="1"/>
  <c r="H76" i="38"/>
  <c r="I76" i="38" s="1"/>
  <c r="F76" i="38"/>
  <c r="E76" i="38"/>
  <c r="N75" i="38"/>
  <c r="O75" i="38" s="1"/>
  <c r="K75" i="38"/>
  <c r="L75" i="38" s="1"/>
  <c r="H75" i="38"/>
  <c r="I75" i="38" s="1"/>
  <c r="F75" i="38"/>
  <c r="E75" i="38"/>
  <c r="N74" i="38"/>
  <c r="O74" i="38" s="1"/>
  <c r="L74" i="38"/>
  <c r="K74" i="38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O72" i="38"/>
  <c r="N72" i="38"/>
  <c r="K72" i="38"/>
  <c r="L72" i="38" s="1"/>
  <c r="H72" i="38"/>
  <c r="I72" i="38" s="1"/>
  <c r="F72" i="38"/>
  <c r="E72" i="38"/>
  <c r="N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H63" i="38"/>
  <c r="I63" i="38" s="1"/>
  <c r="E63" i="38"/>
  <c r="F63" i="38" s="1"/>
  <c r="N62" i="38"/>
  <c r="O62" i="38" s="1"/>
  <c r="K62" i="38"/>
  <c r="L62" i="38" s="1"/>
  <c r="H62" i="38"/>
  <c r="I62" i="38" s="1"/>
  <c r="E62" i="38"/>
  <c r="F62" i="38" s="1"/>
  <c r="N61" i="38"/>
  <c r="O61" i="38" s="1"/>
  <c r="L61" i="38"/>
  <c r="K61" i="38"/>
  <c r="I61" i="38"/>
  <c r="H61" i="38"/>
  <c r="E61" i="38"/>
  <c r="F61" i="38" s="1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N57" i="38"/>
  <c r="O57" i="38" s="1"/>
  <c r="L57" i="38"/>
  <c r="K57" i="38"/>
  <c r="I57" i="38"/>
  <c r="H57" i="38"/>
  <c r="E57" i="38"/>
  <c r="F57" i="38" s="1"/>
  <c r="O56" i="38"/>
  <c r="N56" i="38"/>
  <c r="L56" i="38"/>
  <c r="K56" i="38"/>
  <c r="H56" i="38"/>
  <c r="I56" i="38" s="1"/>
  <c r="E56" i="38"/>
  <c r="F56" i="38" s="1"/>
  <c r="N55" i="38"/>
  <c r="O55" i="38" s="1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N52" i="38"/>
  <c r="O52" i="38" s="1"/>
  <c r="K52" i="38"/>
  <c r="L52" i="38" s="1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K48" i="38"/>
  <c r="L48" i="38" s="1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N46" i="38"/>
  <c r="O46" i="38" s="1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K44" i="38"/>
  <c r="K64" i="38" s="1"/>
  <c r="H44" i="38"/>
  <c r="F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N196" i="37"/>
  <c r="O196" i="37" s="1"/>
  <c r="K196" i="37"/>
  <c r="L196" i="37" s="1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N191" i="37"/>
  <c r="O191" i="37" s="1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N188" i="37"/>
  <c r="O188" i="37" s="1"/>
  <c r="K188" i="37"/>
  <c r="L188" i="37" s="1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O181" i="37"/>
  <c r="N181" i="37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O179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K156" i="37"/>
  <c r="L156" i="37" s="1"/>
  <c r="H156" i="37"/>
  <c r="I156" i="37" s="1"/>
  <c r="F156" i="37"/>
  <c r="E156" i="37"/>
  <c r="N155" i="37"/>
  <c r="O155" i="37" s="1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H144" i="37"/>
  <c r="I144" i="37" s="1"/>
  <c r="F144" i="37"/>
  <c r="E144" i="37"/>
  <c r="N143" i="37"/>
  <c r="O143" i="37" s="1"/>
  <c r="K143" i="37"/>
  <c r="L143" i="37" s="1"/>
  <c r="H143" i="37"/>
  <c r="I143" i="37" s="1"/>
  <c r="F143" i="37"/>
  <c r="E143" i="37"/>
  <c r="O142" i="37"/>
  <c r="N142" i="37"/>
  <c r="K142" i="37"/>
  <c r="L142" i="37" s="1"/>
  <c r="H142" i="37"/>
  <c r="I142" i="37" s="1"/>
  <c r="F142" i="37"/>
  <c r="E142" i="37"/>
  <c r="N141" i="37"/>
  <c r="O141" i="37" s="1"/>
  <c r="K141" i="37"/>
  <c r="L141" i="37" s="1"/>
  <c r="H141" i="37"/>
  <c r="I141" i="37" s="1"/>
  <c r="F141" i="37"/>
  <c r="E141" i="37"/>
  <c r="O140" i="37"/>
  <c r="N140" i="37"/>
  <c r="L140" i="37"/>
  <c r="K140" i="37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N138" i="37"/>
  <c r="O138" i="37" s="1"/>
  <c r="K138" i="37"/>
  <c r="L138" i="37" s="1"/>
  <c r="H138" i="37"/>
  <c r="I138" i="37" s="1"/>
  <c r="F138" i="37"/>
  <c r="E138" i="37"/>
  <c r="O137" i="37"/>
  <c r="N137" i="37"/>
  <c r="K137" i="37"/>
  <c r="L137" i="37" s="1"/>
  <c r="H137" i="37"/>
  <c r="I137" i="37" s="1"/>
  <c r="F137" i="37"/>
  <c r="E137" i="37"/>
  <c r="N136" i="37"/>
  <c r="O136" i="37" s="1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K134" i="37"/>
  <c r="L134" i="37" s="1"/>
  <c r="H134" i="37"/>
  <c r="I134" i="37" s="1"/>
  <c r="F134" i="37"/>
  <c r="E134" i="37"/>
  <c r="N133" i="37"/>
  <c r="O133" i="37" s="1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O130" i="37"/>
  <c r="N130" i="37"/>
  <c r="K130" i="37"/>
  <c r="L130" i="37" s="1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O126" i="37"/>
  <c r="N126" i="37"/>
  <c r="K126" i="37"/>
  <c r="L126" i="37" s="1"/>
  <c r="H126" i="37"/>
  <c r="I126" i="37" s="1"/>
  <c r="F126" i="37"/>
  <c r="E126" i="37"/>
  <c r="N125" i="37"/>
  <c r="N145" i="37" s="1"/>
  <c r="L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N116" i="37"/>
  <c r="O116" i="37" s="1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N114" i="37"/>
  <c r="O114" i="37" s="1"/>
  <c r="K114" i="37"/>
  <c r="L114" i="37" s="1"/>
  <c r="H114" i="37"/>
  <c r="I114" i="37" s="1"/>
  <c r="F114" i="37"/>
  <c r="E114" i="37"/>
  <c r="N113" i="37"/>
  <c r="O113" i="37" s="1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K110" i="37"/>
  <c r="L110" i="37" s="1"/>
  <c r="H110" i="37"/>
  <c r="I110" i="37" s="1"/>
  <c r="F110" i="37"/>
  <c r="E110" i="37"/>
  <c r="O109" i="37"/>
  <c r="N109" i="37"/>
  <c r="L109" i="37"/>
  <c r="K109" i="37"/>
  <c r="H109" i="37"/>
  <c r="I109" i="37" s="1"/>
  <c r="F109" i="37"/>
  <c r="E109" i="37"/>
  <c r="N108" i="37"/>
  <c r="O108" i="37" s="1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N106" i="37"/>
  <c r="O106" i="37" s="1"/>
  <c r="K106" i="37"/>
  <c r="L106" i="37" s="1"/>
  <c r="H106" i="37"/>
  <c r="I106" i="37" s="1"/>
  <c r="F106" i="37"/>
  <c r="E106" i="37"/>
  <c r="N105" i="37"/>
  <c r="O105" i="37" s="1"/>
  <c r="L105" i="37"/>
  <c r="K105" i="37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N103" i="37"/>
  <c r="O103" i="37" s="1"/>
  <c r="K103" i="37"/>
  <c r="L103" i="37" s="1"/>
  <c r="H103" i="37"/>
  <c r="I103" i="37" s="1"/>
  <c r="F103" i="37"/>
  <c r="E103" i="37"/>
  <c r="O102" i="37"/>
  <c r="N102" i="37"/>
  <c r="K102" i="37"/>
  <c r="L102" i="37" s="1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N100" i="37"/>
  <c r="O100" i="37" s="1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N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L90" i="37"/>
  <c r="K90" i="37"/>
  <c r="H90" i="37"/>
  <c r="I90" i="37" s="1"/>
  <c r="F90" i="37"/>
  <c r="E90" i="37"/>
  <c r="N89" i="37"/>
  <c r="O89" i="37" s="1"/>
  <c r="K89" i="37"/>
  <c r="L89" i="37" s="1"/>
  <c r="H89" i="37"/>
  <c r="I89" i="37" s="1"/>
  <c r="F89" i="37"/>
  <c r="E89" i="37"/>
  <c r="O88" i="37"/>
  <c r="N88" i="37"/>
  <c r="K88" i="37"/>
  <c r="L88" i="37" s="1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L86" i="37"/>
  <c r="K86" i="37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L82" i="37"/>
  <c r="K82" i="37"/>
  <c r="H82" i="37"/>
  <c r="I82" i="37" s="1"/>
  <c r="F82" i="37"/>
  <c r="E82" i="37"/>
  <c r="O81" i="37"/>
  <c r="N81" i="37"/>
  <c r="K81" i="37"/>
  <c r="L81" i="37" s="1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L78" i="37"/>
  <c r="K78" i="37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L74" i="37"/>
  <c r="K74" i="37"/>
  <c r="H74" i="37"/>
  <c r="I74" i="37" s="1"/>
  <c r="F74" i="37"/>
  <c r="E74" i="37"/>
  <c r="N73" i="37"/>
  <c r="O73" i="37" s="1"/>
  <c r="K73" i="37"/>
  <c r="L73" i="37" s="1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N63" i="37"/>
  <c r="O63" i="37" s="1"/>
  <c r="K63" i="37"/>
  <c r="L63" i="37" s="1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N61" i="37"/>
  <c r="O61" i="37" s="1"/>
  <c r="K61" i="37"/>
  <c r="L61" i="37" s="1"/>
  <c r="I61" i="37"/>
  <c r="H61" i="37"/>
  <c r="E61" i="37"/>
  <c r="F61" i="37" s="1"/>
  <c r="N60" i="37"/>
  <c r="O60" i="37" s="1"/>
  <c r="L60" i="37"/>
  <c r="K60" i="37"/>
  <c r="I60" i="37"/>
  <c r="H60" i="37"/>
  <c r="E60" i="37"/>
  <c r="F60" i="37" s="1"/>
  <c r="O59" i="37"/>
  <c r="N59" i="37"/>
  <c r="K59" i="37"/>
  <c r="L59" i="37" s="1"/>
  <c r="H59" i="37"/>
  <c r="I59" i="37" s="1"/>
  <c r="E59" i="37"/>
  <c r="F59" i="37" s="1"/>
  <c r="N58" i="37"/>
  <c r="O58" i="37" s="1"/>
  <c r="L58" i="37"/>
  <c r="K58" i="37"/>
  <c r="H58" i="37"/>
  <c r="I58" i="37" s="1"/>
  <c r="E58" i="37"/>
  <c r="F58" i="37" s="1"/>
  <c r="N57" i="37"/>
  <c r="O57" i="37" s="1"/>
  <c r="K57" i="37"/>
  <c r="L57" i="37" s="1"/>
  <c r="I57" i="37"/>
  <c r="H57" i="37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K55" i="37"/>
  <c r="L55" i="37" s="1"/>
  <c r="H55" i="37"/>
  <c r="I55" i="37" s="1"/>
  <c r="E55" i="37"/>
  <c r="F55" i="37" s="1"/>
  <c r="O54" i="37"/>
  <c r="N54" i="37"/>
  <c r="K54" i="37"/>
  <c r="L54" i="37" s="1"/>
  <c r="H54" i="37"/>
  <c r="I54" i="37" s="1"/>
  <c r="E54" i="37"/>
  <c r="F54" i="37" s="1"/>
  <c r="N53" i="37"/>
  <c r="O53" i="37" s="1"/>
  <c r="K53" i="37"/>
  <c r="L53" i="37" s="1"/>
  <c r="I53" i="37"/>
  <c r="H53" i="37"/>
  <c r="E53" i="37"/>
  <c r="F53" i="37" s="1"/>
  <c r="N52" i="37"/>
  <c r="O52" i="37" s="1"/>
  <c r="L52" i="37"/>
  <c r="K52" i="37"/>
  <c r="I52" i="37"/>
  <c r="H52" i="37"/>
  <c r="E52" i="37"/>
  <c r="F52" i="37" s="1"/>
  <c r="O51" i="37"/>
  <c r="N51" i="37"/>
  <c r="K51" i="37"/>
  <c r="L51" i="37" s="1"/>
  <c r="H51" i="37"/>
  <c r="I51" i="37" s="1"/>
  <c r="E51" i="37"/>
  <c r="F51" i="37" s="1"/>
  <c r="N50" i="37"/>
  <c r="O50" i="37" s="1"/>
  <c r="K50" i="37"/>
  <c r="L50" i="37" s="1"/>
  <c r="H50" i="37"/>
  <c r="I50" i="37" s="1"/>
  <c r="E50" i="37"/>
  <c r="F50" i="37" s="1"/>
  <c r="O49" i="37"/>
  <c r="N49" i="37"/>
  <c r="K49" i="37"/>
  <c r="L49" i="37" s="1"/>
  <c r="I49" i="37"/>
  <c r="H49" i="37"/>
  <c r="E49" i="37"/>
  <c r="F49" i="37" s="1"/>
  <c r="O48" i="37"/>
  <c r="N48" i="37"/>
  <c r="K48" i="37"/>
  <c r="L48" i="37" s="1"/>
  <c r="I48" i="37"/>
  <c r="H48" i="37"/>
  <c r="E48" i="37"/>
  <c r="F48" i="37" s="1"/>
  <c r="O47" i="37"/>
  <c r="N47" i="37"/>
  <c r="K47" i="37"/>
  <c r="L47" i="37" s="1"/>
  <c r="H47" i="37"/>
  <c r="I47" i="37" s="1"/>
  <c r="E47" i="37"/>
  <c r="F47" i="37" s="1"/>
  <c r="N46" i="37"/>
  <c r="O46" i="37" s="1"/>
  <c r="K46" i="37"/>
  <c r="L46" i="37" s="1"/>
  <c r="H46" i="37"/>
  <c r="I46" i="37" s="1"/>
  <c r="E46" i="37"/>
  <c r="F46" i="37" s="1"/>
  <c r="O45" i="37"/>
  <c r="N45" i="37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L196" i="36"/>
  <c r="K196" i="36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L192" i="36"/>
  <c r="K192" i="36"/>
  <c r="H192" i="36"/>
  <c r="I192" i="36" s="1"/>
  <c r="F192" i="36"/>
  <c r="E192" i="36"/>
  <c r="O191" i="36"/>
  <c r="N191" i="36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L188" i="36"/>
  <c r="K188" i="36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L184" i="36"/>
  <c r="K184" i="36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L180" i="36"/>
  <c r="K180" i="36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L169" i="36"/>
  <c r="K169" i="36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L165" i="36"/>
  <c r="K165" i="36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L161" i="36"/>
  <c r="K161" i="36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L157" i="36"/>
  <c r="K157" i="36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L153" i="36"/>
  <c r="K153" i="36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H144" i="36"/>
  <c r="I144" i="36" s="1"/>
  <c r="F144" i="36"/>
  <c r="E144" i="36"/>
  <c r="N143" i="36"/>
  <c r="O143" i="36" s="1"/>
  <c r="K143" i="36"/>
  <c r="L143" i="36" s="1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K141" i="36"/>
  <c r="L141" i="36" s="1"/>
  <c r="H141" i="36"/>
  <c r="I141" i="36" s="1"/>
  <c r="F141" i="36"/>
  <c r="E141" i="36"/>
  <c r="N140" i="36"/>
  <c r="O140" i="36" s="1"/>
  <c r="L140" i="36"/>
  <c r="K140" i="36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O138" i="36"/>
  <c r="N138" i="36"/>
  <c r="K138" i="36"/>
  <c r="L138" i="36" s="1"/>
  <c r="H138" i="36"/>
  <c r="I138" i="36" s="1"/>
  <c r="F138" i="36"/>
  <c r="E138" i="36"/>
  <c r="N137" i="36"/>
  <c r="O137" i="36" s="1"/>
  <c r="K137" i="36"/>
  <c r="L137" i="36" s="1"/>
  <c r="H137" i="36"/>
  <c r="I137" i="36" s="1"/>
  <c r="F137" i="36"/>
  <c r="E137" i="36"/>
  <c r="O136" i="36"/>
  <c r="N136" i="36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O132" i="36"/>
  <c r="N132" i="36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K129" i="36"/>
  <c r="L129" i="36" s="1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K126" i="36"/>
  <c r="L126" i="36" s="1"/>
  <c r="H126" i="36"/>
  <c r="I126" i="36" s="1"/>
  <c r="F126" i="36"/>
  <c r="E126" i="36"/>
  <c r="N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F117" i="36"/>
  <c r="E117" i="36"/>
  <c r="N116" i="36"/>
  <c r="O116" i="36" s="1"/>
  <c r="L116" i="36"/>
  <c r="K116" i="36"/>
  <c r="I116" i="36"/>
  <c r="H116" i="36"/>
  <c r="F116" i="36"/>
  <c r="E116" i="36"/>
  <c r="N115" i="36"/>
  <c r="O115" i="36" s="1"/>
  <c r="L115" i="36"/>
  <c r="K115" i="36"/>
  <c r="I115" i="36"/>
  <c r="H115" i="36"/>
  <c r="F115" i="36"/>
  <c r="E115" i="36"/>
  <c r="N114" i="36"/>
  <c r="O114" i="36" s="1"/>
  <c r="L114" i="36"/>
  <c r="K114" i="36"/>
  <c r="I114" i="36"/>
  <c r="H114" i="36"/>
  <c r="F114" i="36"/>
  <c r="E114" i="36"/>
  <c r="N113" i="36"/>
  <c r="O113" i="36" s="1"/>
  <c r="L113" i="36"/>
  <c r="K113" i="36"/>
  <c r="I113" i="36"/>
  <c r="H113" i="36"/>
  <c r="F113" i="36"/>
  <c r="E113" i="36"/>
  <c r="N112" i="36"/>
  <c r="O112" i="36" s="1"/>
  <c r="L112" i="36"/>
  <c r="K112" i="36"/>
  <c r="I112" i="36"/>
  <c r="H112" i="36"/>
  <c r="F112" i="36"/>
  <c r="E112" i="36"/>
  <c r="N111" i="36"/>
  <c r="O111" i="36" s="1"/>
  <c r="L111" i="36"/>
  <c r="K111" i="36"/>
  <c r="I111" i="36"/>
  <c r="H111" i="36"/>
  <c r="F111" i="36"/>
  <c r="E111" i="36"/>
  <c r="N110" i="36"/>
  <c r="O110" i="36" s="1"/>
  <c r="L110" i="36"/>
  <c r="K110" i="36"/>
  <c r="I110" i="36"/>
  <c r="H110" i="36"/>
  <c r="F110" i="36"/>
  <c r="E110" i="36"/>
  <c r="N109" i="36"/>
  <c r="O109" i="36" s="1"/>
  <c r="L109" i="36"/>
  <c r="K109" i="36"/>
  <c r="I109" i="36"/>
  <c r="H109" i="36"/>
  <c r="F109" i="36"/>
  <c r="E109" i="36"/>
  <c r="N108" i="36"/>
  <c r="O108" i="36" s="1"/>
  <c r="L108" i="36"/>
  <c r="K108" i="36"/>
  <c r="I108" i="36"/>
  <c r="H108" i="36"/>
  <c r="F108" i="36"/>
  <c r="E108" i="36"/>
  <c r="N107" i="36"/>
  <c r="O107" i="36" s="1"/>
  <c r="L107" i="36"/>
  <c r="K107" i="36"/>
  <c r="I107" i="36"/>
  <c r="H107" i="36"/>
  <c r="F107" i="36"/>
  <c r="E107" i="36"/>
  <c r="N106" i="36"/>
  <c r="O106" i="36" s="1"/>
  <c r="L106" i="36"/>
  <c r="K106" i="36"/>
  <c r="I106" i="36"/>
  <c r="H106" i="36"/>
  <c r="F106" i="36"/>
  <c r="E106" i="36"/>
  <c r="N105" i="36"/>
  <c r="O105" i="36" s="1"/>
  <c r="L105" i="36"/>
  <c r="K105" i="36"/>
  <c r="I105" i="36"/>
  <c r="H105" i="36"/>
  <c r="F105" i="36"/>
  <c r="E105" i="36"/>
  <c r="N104" i="36"/>
  <c r="O104" i="36" s="1"/>
  <c r="L104" i="36"/>
  <c r="K104" i="36"/>
  <c r="I104" i="36"/>
  <c r="H104" i="36"/>
  <c r="F104" i="36"/>
  <c r="E104" i="36"/>
  <c r="N103" i="36"/>
  <c r="O103" i="36" s="1"/>
  <c r="L103" i="36"/>
  <c r="K103" i="36"/>
  <c r="I103" i="36"/>
  <c r="H103" i="36"/>
  <c r="F103" i="36"/>
  <c r="E103" i="36"/>
  <c r="N102" i="36"/>
  <c r="O102" i="36" s="1"/>
  <c r="L102" i="36"/>
  <c r="K102" i="36"/>
  <c r="I102" i="36"/>
  <c r="H102" i="36"/>
  <c r="F102" i="36"/>
  <c r="E102" i="36"/>
  <c r="N101" i="36"/>
  <c r="O101" i="36" s="1"/>
  <c r="L101" i="36"/>
  <c r="K101" i="36"/>
  <c r="I101" i="36"/>
  <c r="H101" i="36"/>
  <c r="F101" i="36"/>
  <c r="E101" i="36"/>
  <c r="N100" i="36"/>
  <c r="O100" i="36" s="1"/>
  <c r="L100" i="36"/>
  <c r="K100" i="36"/>
  <c r="I100" i="36"/>
  <c r="H100" i="36"/>
  <c r="F100" i="36"/>
  <c r="E100" i="36"/>
  <c r="N99" i="36"/>
  <c r="O99" i="36" s="1"/>
  <c r="L99" i="36"/>
  <c r="K99" i="36"/>
  <c r="I99" i="36"/>
  <c r="H99" i="36"/>
  <c r="F99" i="36"/>
  <c r="E99" i="36"/>
  <c r="N98" i="36"/>
  <c r="N118" i="36" s="1"/>
  <c r="L98" i="36"/>
  <c r="L118" i="36" s="1"/>
  <c r="K98" i="36"/>
  <c r="K118" i="36" s="1"/>
  <c r="I98" i="36"/>
  <c r="I118" i="36" s="1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L90" i="36"/>
  <c r="K90" i="36"/>
  <c r="H90" i="36"/>
  <c r="I90" i="36" s="1"/>
  <c r="E90" i="36"/>
  <c r="F90" i="36" s="1"/>
  <c r="N89" i="36"/>
  <c r="O89" i="36" s="1"/>
  <c r="K89" i="36"/>
  <c r="L89" i="36" s="1"/>
  <c r="H89" i="36"/>
  <c r="I89" i="36" s="1"/>
  <c r="F89" i="36"/>
  <c r="E89" i="36"/>
  <c r="N88" i="36"/>
  <c r="O88" i="36" s="1"/>
  <c r="K88" i="36"/>
  <c r="L88" i="36" s="1"/>
  <c r="H88" i="36"/>
  <c r="I88" i="36" s="1"/>
  <c r="F88" i="36"/>
  <c r="E88" i="36"/>
  <c r="N87" i="36"/>
  <c r="O87" i="36" s="1"/>
  <c r="L87" i="36"/>
  <c r="K87" i="36"/>
  <c r="H87" i="36"/>
  <c r="I87" i="36" s="1"/>
  <c r="F87" i="36"/>
  <c r="E87" i="36"/>
  <c r="O86" i="36"/>
  <c r="N86" i="36"/>
  <c r="L86" i="36"/>
  <c r="K86" i="36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K84" i="36"/>
  <c r="L84" i="36" s="1"/>
  <c r="H84" i="36"/>
  <c r="I84" i="36" s="1"/>
  <c r="E84" i="36"/>
  <c r="F84" i="36" s="1"/>
  <c r="O83" i="36"/>
  <c r="N83" i="36"/>
  <c r="L83" i="36"/>
  <c r="K83" i="36"/>
  <c r="H83" i="36"/>
  <c r="I83" i="36" s="1"/>
  <c r="F83" i="36"/>
  <c r="E83" i="36"/>
  <c r="N82" i="36"/>
  <c r="O82" i="36" s="1"/>
  <c r="K82" i="36"/>
  <c r="L82" i="36" s="1"/>
  <c r="H82" i="36"/>
  <c r="I82" i="36" s="1"/>
  <c r="F82" i="36"/>
  <c r="E82" i="36"/>
  <c r="N81" i="36"/>
  <c r="O81" i="36" s="1"/>
  <c r="K81" i="36"/>
  <c r="L81" i="36" s="1"/>
  <c r="H81" i="36"/>
  <c r="I81" i="36" s="1"/>
  <c r="E81" i="36"/>
  <c r="F81" i="36" s="1"/>
  <c r="O80" i="36"/>
  <c r="N80" i="36"/>
  <c r="L80" i="36"/>
  <c r="K80" i="36"/>
  <c r="I80" i="36"/>
  <c r="H80" i="36"/>
  <c r="E80" i="36"/>
  <c r="F80" i="36" s="1"/>
  <c r="N79" i="36"/>
  <c r="O79" i="36" s="1"/>
  <c r="K79" i="36"/>
  <c r="L79" i="36" s="1"/>
  <c r="H79" i="36"/>
  <c r="I79" i="36" s="1"/>
  <c r="E79" i="36"/>
  <c r="F79" i="36" s="1"/>
  <c r="O78" i="36"/>
  <c r="N78" i="36"/>
  <c r="L78" i="36"/>
  <c r="K78" i="36"/>
  <c r="H78" i="36"/>
  <c r="I78" i="36" s="1"/>
  <c r="E78" i="36"/>
  <c r="F78" i="36" s="1"/>
  <c r="N77" i="36"/>
  <c r="O77" i="36" s="1"/>
  <c r="K77" i="36"/>
  <c r="L77" i="36" s="1"/>
  <c r="H77" i="36"/>
  <c r="I77" i="36" s="1"/>
  <c r="E77" i="36"/>
  <c r="F77" i="36" s="1"/>
  <c r="N76" i="36"/>
  <c r="O76" i="36" s="1"/>
  <c r="L76" i="36"/>
  <c r="K76" i="36"/>
  <c r="I76" i="36"/>
  <c r="H76" i="36"/>
  <c r="E76" i="36"/>
  <c r="F76" i="36" s="1"/>
  <c r="N75" i="36"/>
  <c r="O75" i="36" s="1"/>
  <c r="L75" i="36"/>
  <c r="K75" i="36"/>
  <c r="H75" i="36"/>
  <c r="I75" i="36" s="1"/>
  <c r="E75" i="36"/>
  <c r="F75" i="36" s="1"/>
  <c r="O74" i="36"/>
  <c r="N74" i="36"/>
  <c r="K74" i="36"/>
  <c r="L74" i="36" s="1"/>
  <c r="H74" i="36"/>
  <c r="I74" i="36" s="1"/>
  <c r="E74" i="36"/>
  <c r="F74" i="36" s="1"/>
  <c r="O73" i="36"/>
  <c r="N73" i="36"/>
  <c r="L73" i="36"/>
  <c r="K73" i="36"/>
  <c r="H73" i="36"/>
  <c r="I73" i="36" s="1"/>
  <c r="E73" i="36"/>
  <c r="F73" i="36" s="1"/>
  <c r="N72" i="36"/>
  <c r="O72" i="36" s="1"/>
  <c r="K72" i="36"/>
  <c r="L72" i="36" s="1"/>
  <c r="I72" i="36"/>
  <c r="H72" i="36"/>
  <c r="E72" i="36"/>
  <c r="F72" i="36" s="1"/>
  <c r="N71" i="36"/>
  <c r="L71" i="36"/>
  <c r="K71" i="36"/>
  <c r="K91" i="36" s="1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H63" i="36"/>
  <c r="I63" i="36" s="1"/>
  <c r="E63" i="36"/>
  <c r="F63" i="36" s="1"/>
  <c r="N62" i="36"/>
  <c r="O62" i="36" s="1"/>
  <c r="K62" i="36"/>
  <c r="L62" i="36" s="1"/>
  <c r="H62" i="36"/>
  <c r="I62" i="36" s="1"/>
  <c r="E62" i="36"/>
  <c r="F62" i="36" s="1"/>
  <c r="O61" i="36"/>
  <c r="N61" i="36"/>
  <c r="L61" i="36"/>
  <c r="K61" i="36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H58" i="36"/>
  <c r="I58" i="36" s="1"/>
  <c r="E58" i="36"/>
  <c r="F58" i="36" s="1"/>
  <c r="O57" i="36"/>
  <c r="N57" i="36"/>
  <c r="K57" i="36"/>
  <c r="L57" i="36" s="1"/>
  <c r="H57" i="36"/>
  <c r="I57" i="36" s="1"/>
  <c r="E57" i="36"/>
  <c r="F57" i="36" s="1"/>
  <c r="N56" i="36"/>
  <c r="O56" i="36" s="1"/>
  <c r="K56" i="36"/>
  <c r="L56" i="36" s="1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L54" i="36"/>
  <c r="K54" i="36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L52" i="36"/>
  <c r="K52" i="36"/>
  <c r="I52" i="36"/>
  <c r="H52" i="36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H50" i="36"/>
  <c r="I50" i="36" s="1"/>
  <c r="E50" i="36"/>
  <c r="F50" i="36" s="1"/>
  <c r="O49" i="36"/>
  <c r="N49" i="36"/>
  <c r="K49" i="36"/>
  <c r="L49" i="36" s="1"/>
  <c r="H49" i="36"/>
  <c r="I49" i="36" s="1"/>
  <c r="E49" i="36"/>
  <c r="F49" i="36" s="1"/>
  <c r="N48" i="36"/>
  <c r="O48" i="36" s="1"/>
  <c r="K48" i="36"/>
  <c r="L48" i="36" s="1"/>
  <c r="I48" i="36"/>
  <c r="H48" i="36"/>
  <c r="E48" i="36"/>
  <c r="F48" i="36" s="1"/>
  <c r="N47" i="36"/>
  <c r="O47" i="36" s="1"/>
  <c r="L47" i="36"/>
  <c r="K47" i="36"/>
  <c r="H47" i="36"/>
  <c r="I47" i="36" s="1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L45" i="36"/>
  <c r="K45" i="36"/>
  <c r="H45" i="36"/>
  <c r="I45" i="36" s="1"/>
  <c r="E45" i="36"/>
  <c r="F45" i="36" s="1"/>
  <c r="N44" i="36"/>
  <c r="K44" i="36"/>
  <c r="L44" i="36" s="1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O192" i="35"/>
  <c r="N192" i="35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O190" i="35"/>
  <c r="N190" i="35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O183" i="35"/>
  <c r="N183" i="35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O162" i="35"/>
  <c r="N162" i="35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O160" i="35"/>
  <c r="N160" i="35"/>
  <c r="L160" i="35"/>
  <c r="K160" i="35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O154" i="35"/>
  <c r="N154" i="35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O152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H144" i="35"/>
  <c r="I144" i="35" s="1"/>
  <c r="F144" i="35"/>
  <c r="E144" i="35"/>
  <c r="N143" i="35"/>
  <c r="O143" i="35" s="1"/>
  <c r="K143" i="35"/>
  <c r="L143" i="35" s="1"/>
  <c r="H143" i="35"/>
  <c r="I143" i="35" s="1"/>
  <c r="F143" i="35"/>
  <c r="E143" i="35"/>
  <c r="O142" i="35"/>
  <c r="N142" i="35"/>
  <c r="K142" i="35"/>
  <c r="L142" i="35" s="1"/>
  <c r="H142" i="35"/>
  <c r="I142" i="35" s="1"/>
  <c r="F142" i="35"/>
  <c r="E142" i="35"/>
  <c r="N141" i="35"/>
  <c r="O141" i="35" s="1"/>
  <c r="K141" i="35"/>
  <c r="L141" i="35" s="1"/>
  <c r="H141" i="35"/>
  <c r="I141" i="35" s="1"/>
  <c r="F141" i="35"/>
  <c r="E141" i="35"/>
  <c r="O140" i="35"/>
  <c r="N140" i="35"/>
  <c r="L140" i="35"/>
  <c r="K140" i="35"/>
  <c r="H140" i="35"/>
  <c r="I140" i="35" s="1"/>
  <c r="F140" i="35"/>
  <c r="E140" i="35"/>
  <c r="N139" i="35"/>
  <c r="O139" i="35" s="1"/>
  <c r="K139" i="35"/>
  <c r="L139" i="35" s="1"/>
  <c r="H139" i="35"/>
  <c r="I139" i="35" s="1"/>
  <c r="F139" i="35"/>
  <c r="E139" i="35"/>
  <c r="O138" i="35"/>
  <c r="N138" i="35"/>
  <c r="K138" i="35"/>
  <c r="L138" i="35" s="1"/>
  <c r="H138" i="35"/>
  <c r="I138" i="35" s="1"/>
  <c r="F138" i="35"/>
  <c r="E138" i="35"/>
  <c r="N137" i="35"/>
  <c r="O137" i="35" s="1"/>
  <c r="K137" i="35"/>
  <c r="L137" i="35" s="1"/>
  <c r="H137" i="35"/>
  <c r="I137" i="35" s="1"/>
  <c r="F137" i="35"/>
  <c r="E137" i="35"/>
  <c r="N136" i="35"/>
  <c r="O136" i="35" s="1"/>
  <c r="L136" i="35"/>
  <c r="K136" i="35"/>
  <c r="H136" i="35"/>
  <c r="I136" i="35" s="1"/>
  <c r="F136" i="35"/>
  <c r="E136" i="35"/>
  <c r="O135" i="35"/>
  <c r="N135" i="35"/>
  <c r="K135" i="35"/>
  <c r="L135" i="35" s="1"/>
  <c r="H135" i="35"/>
  <c r="I135" i="35" s="1"/>
  <c r="F135" i="35"/>
  <c r="E135" i="35"/>
  <c r="N134" i="35"/>
  <c r="O134" i="35" s="1"/>
  <c r="K134" i="35"/>
  <c r="L134" i="35" s="1"/>
  <c r="H134" i="35"/>
  <c r="I134" i="35" s="1"/>
  <c r="F134" i="35"/>
  <c r="E134" i="35"/>
  <c r="O133" i="35"/>
  <c r="N133" i="35"/>
  <c r="K133" i="35"/>
  <c r="L133" i="35" s="1"/>
  <c r="H133" i="35"/>
  <c r="I133" i="35" s="1"/>
  <c r="F133" i="35"/>
  <c r="E133" i="35"/>
  <c r="O132" i="35"/>
  <c r="N132" i="35"/>
  <c r="L132" i="35"/>
  <c r="K132" i="35"/>
  <c r="H132" i="35"/>
  <c r="I132" i="35" s="1"/>
  <c r="F132" i="35"/>
  <c r="E132" i="35"/>
  <c r="N131" i="35"/>
  <c r="O131" i="35" s="1"/>
  <c r="K131" i="35"/>
  <c r="L131" i="35" s="1"/>
  <c r="H131" i="35"/>
  <c r="I131" i="35" s="1"/>
  <c r="F131" i="35"/>
  <c r="E131" i="35"/>
  <c r="N130" i="35"/>
  <c r="O130" i="35" s="1"/>
  <c r="K130" i="35"/>
  <c r="L130" i="35" s="1"/>
  <c r="H130" i="35"/>
  <c r="I130" i="35" s="1"/>
  <c r="E130" i="35"/>
  <c r="F130" i="35" s="1"/>
  <c r="O129" i="35"/>
  <c r="N129" i="35"/>
  <c r="L129" i="35"/>
  <c r="K129" i="35"/>
  <c r="H129" i="35"/>
  <c r="I129" i="35" s="1"/>
  <c r="E129" i="35"/>
  <c r="F129" i="35" s="1"/>
  <c r="N128" i="35"/>
  <c r="O128" i="35" s="1"/>
  <c r="K128" i="35"/>
  <c r="L128" i="35" s="1"/>
  <c r="I128" i="35"/>
  <c r="H128" i="35"/>
  <c r="E128" i="35"/>
  <c r="F128" i="35" s="1"/>
  <c r="O127" i="35"/>
  <c r="N127" i="35"/>
  <c r="K127" i="35"/>
  <c r="L127" i="35" s="1"/>
  <c r="H127" i="35"/>
  <c r="I127" i="35" s="1"/>
  <c r="E127" i="35"/>
  <c r="F127" i="35" s="1"/>
  <c r="N126" i="35"/>
  <c r="O126" i="35" s="1"/>
  <c r="K126" i="35"/>
  <c r="L126" i="35" s="1"/>
  <c r="H126" i="35"/>
  <c r="I126" i="35" s="1"/>
  <c r="E126" i="35"/>
  <c r="F126" i="35" s="1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N116" i="35"/>
  <c r="O116" i="35" s="1"/>
  <c r="K116" i="35"/>
  <c r="L116" i="35" s="1"/>
  <c r="H116" i="35"/>
  <c r="I116" i="35" s="1"/>
  <c r="E116" i="35"/>
  <c r="F116" i="35" s="1"/>
  <c r="N115" i="35"/>
  <c r="O115" i="35" s="1"/>
  <c r="L115" i="35"/>
  <c r="K115" i="35"/>
  <c r="H115" i="35"/>
  <c r="I115" i="35" s="1"/>
  <c r="E115" i="35"/>
  <c r="F115" i="35" s="1"/>
  <c r="O114" i="35"/>
  <c r="N114" i="35"/>
  <c r="K114" i="35"/>
  <c r="L114" i="35" s="1"/>
  <c r="H114" i="35"/>
  <c r="I114" i="35" s="1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H112" i="35"/>
  <c r="I112" i="35" s="1"/>
  <c r="E112" i="35"/>
  <c r="F112" i="35" s="1"/>
  <c r="O111" i="35"/>
  <c r="N111" i="35"/>
  <c r="K111" i="35"/>
  <c r="L111" i="35" s="1"/>
  <c r="H111" i="35"/>
  <c r="I111" i="35" s="1"/>
  <c r="E111" i="35"/>
  <c r="F111" i="35" s="1"/>
  <c r="O110" i="35"/>
  <c r="N110" i="35"/>
  <c r="K110" i="35"/>
  <c r="L110" i="35" s="1"/>
  <c r="H110" i="35"/>
  <c r="I110" i="35" s="1"/>
  <c r="E110" i="35"/>
  <c r="F110" i="35" s="1"/>
  <c r="N109" i="35"/>
  <c r="O109" i="35" s="1"/>
  <c r="K109" i="35"/>
  <c r="L109" i="35" s="1"/>
  <c r="I109" i="35"/>
  <c r="H109" i="35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H107" i="35"/>
  <c r="I107" i="35" s="1"/>
  <c r="E107" i="35"/>
  <c r="F107" i="35" s="1"/>
  <c r="O106" i="35"/>
  <c r="N106" i="35"/>
  <c r="L106" i="35"/>
  <c r="K106" i="35"/>
  <c r="H106" i="35"/>
  <c r="I106" i="35" s="1"/>
  <c r="E106" i="35"/>
  <c r="F106" i="35" s="1"/>
  <c r="N105" i="35"/>
  <c r="O105" i="35" s="1"/>
  <c r="K105" i="35"/>
  <c r="L105" i="35" s="1"/>
  <c r="I105" i="35"/>
  <c r="H105" i="35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H103" i="35"/>
  <c r="I103" i="35" s="1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K101" i="35"/>
  <c r="L101" i="35" s="1"/>
  <c r="I101" i="35"/>
  <c r="H101" i="35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H99" i="35"/>
  <c r="I99" i="35" s="1"/>
  <c r="E99" i="35"/>
  <c r="F99" i="35" s="1"/>
  <c r="O98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I90" i="35"/>
  <c r="H90" i="35"/>
  <c r="F90" i="35"/>
  <c r="E90" i="35"/>
  <c r="N89" i="35"/>
  <c r="O89" i="35" s="1"/>
  <c r="L89" i="35"/>
  <c r="K89" i="35"/>
  <c r="I89" i="35"/>
  <c r="H89" i="35"/>
  <c r="F89" i="35"/>
  <c r="E89" i="35"/>
  <c r="N88" i="35"/>
  <c r="O88" i="35" s="1"/>
  <c r="L88" i="35"/>
  <c r="K88" i="35"/>
  <c r="I88" i="35"/>
  <c r="H88" i="35"/>
  <c r="F88" i="35"/>
  <c r="E88" i="35"/>
  <c r="N87" i="35"/>
  <c r="O87" i="35" s="1"/>
  <c r="L87" i="35"/>
  <c r="K87" i="35"/>
  <c r="I87" i="35"/>
  <c r="H87" i="35"/>
  <c r="F87" i="35"/>
  <c r="E87" i="35"/>
  <c r="N86" i="35"/>
  <c r="O86" i="35" s="1"/>
  <c r="L86" i="35"/>
  <c r="K86" i="35"/>
  <c r="I86" i="35"/>
  <c r="H86" i="35"/>
  <c r="F86" i="35"/>
  <c r="E86" i="35"/>
  <c r="N85" i="35"/>
  <c r="O85" i="35" s="1"/>
  <c r="L85" i="35"/>
  <c r="K85" i="35"/>
  <c r="I85" i="35"/>
  <c r="H85" i="35"/>
  <c r="F85" i="35"/>
  <c r="E85" i="35"/>
  <c r="N84" i="35"/>
  <c r="O84" i="35" s="1"/>
  <c r="L84" i="35"/>
  <c r="K84" i="35"/>
  <c r="I84" i="35"/>
  <c r="H84" i="35"/>
  <c r="F84" i="35"/>
  <c r="E84" i="35"/>
  <c r="N83" i="35"/>
  <c r="O83" i="35" s="1"/>
  <c r="L83" i="35"/>
  <c r="K83" i="35"/>
  <c r="I83" i="35"/>
  <c r="H83" i="35"/>
  <c r="F83" i="35"/>
  <c r="E83" i="35"/>
  <c r="N82" i="35"/>
  <c r="O82" i="35" s="1"/>
  <c r="L82" i="35"/>
  <c r="K82" i="35"/>
  <c r="I82" i="35"/>
  <c r="H82" i="35"/>
  <c r="F82" i="35"/>
  <c r="E82" i="35"/>
  <c r="N81" i="35"/>
  <c r="O81" i="35" s="1"/>
  <c r="L81" i="35"/>
  <c r="K81" i="35"/>
  <c r="I81" i="35"/>
  <c r="H81" i="35"/>
  <c r="F81" i="35"/>
  <c r="E81" i="35"/>
  <c r="N80" i="35"/>
  <c r="O80" i="35" s="1"/>
  <c r="L80" i="35"/>
  <c r="K80" i="35"/>
  <c r="I80" i="35"/>
  <c r="H80" i="35"/>
  <c r="F80" i="35"/>
  <c r="E80" i="35"/>
  <c r="N79" i="35"/>
  <c r="O79" i="35" s="1"/>
  <c r="L79" i="35"/>
  <c r="K79" i="35"/>
  <c r="I79" i="35"/>
  <c r="H79" i="35"/>
  <c r="F79" i="35"/>
  <c r="E79" i="35"/>
  <c r="N78" i="35"/>
  <c r="O78" i="35" s="1"/>
  <c r="L78" i="35"/>
  <c r="K78" i="35"/>
  <c r="I78" i="35"/>
  <c r="H78" i="35"/>
  <c r="F78" i="35"/>
  <c r="E78" i="35"/>
  <c r="N77" i="35"/>
  <c r="O77" i="35" s="1"/>
  <c r="L77" i="35"/>
  <c r="K77" i="35"/>
  <c r="I77" i="35"/>
  <c r="H77" i="35"/>
  <c r="F77" i="35"/>
  <c r="E77" i="35"/>
  <c r="N76" i="35"/>
  <c r="O76" i="35" s="1"/>
  <c r="L76" i="35"/>
  <c r="K76" i="35"/>
  <c r="I76" i="35"/>
  <c r="H76" i="35"/>
  <c r="F76" i="35"/>
  <c r="E76" i="35"/>
  <c r="N75" i="35"/>
  <c r="O75" i="35" s="1"/>
  <c r="L75" i="35"/>
  <c r="K75" i="35"/>
  <c r="I75" i="35"/>
  <c r="H75" i="35"/>
  <c r="F75" i="35"/>
  <c r="E75" i="35"/>
  <c r="N74" i="35"/>
  <c r="O74" i="35" s="1"/>
  <c r="L74" i="35"/>
  <c r="K74" i="35"/>
  <c r="I74" i="35"/>
  <c r="H74" i="35"/>
  <c r="F74" i="35"/>
  <c r="E74" i="35"/>
  <c r="N73" i="35"/>
  <c r="O73" i="35" s="1"/>
  <c r="L73" i="35"/>
  <c r="K73" i="35"/>
  <c r="I73" i="35"/>
  <c r="H73" i="35"/>
  <c r="F73" i="35"/>
  <c r="E73" i="35"/>
  <c r="N72" i="35"/>
  <c r="O72" i="35" s="1"/>
  <c r="L72" i="35"/>
  <c r="K72" i="35"/>
  <c r="I72" i="35"/>
  <c r="H72" i="35"/>
  <c r="F72" i="35"/>
  <c r="E72" i="35"/>
  <c r="N71" i="35"/>
  <c r="N91" i="35" s="1"/>
  <c r="L71" i="35"/>
  <c r="L91" i="35" s="1"/>
  <c r="K71" i="35"/>
  <c r="K91" i="35" s="1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K63" i="35"/>
  <c r="L63" i="35" s="1"/>
  <c r="H63" i="35"/>
  <c r="I63" i="35" s="1"/>
  <c r="E63" i="35"/>
  <c r="F63" i="35" s="1"/>
  <c r="N62" i="35"/>
  <c r="O62" i="35" s="1"/>
  <c r="K62" i="35"/>
  <c r="L62" i="35" s="1"/>
  <c r="H62" i="35"/>
  <c r="I62" i="35" s="1"/>
  <c r="E62" i="35"/>
  <c r="F62" i="35" s="1"/>
  <c r="O61" i="35"/>
  <c r="N61" i="35"/>
  <c r="K61" i="35"/>
  <c r="L61" i="35" s="1"/>
  <c r="H61" i="35"/>
  <c r="I61" i="35" s="1"/>
  <c r="E61" i="35"/>
  <c r="F61" i="35" s="1"/>
  <c r="N60" i="35"/>
  <c r="O60" i="35" s="1"/>
  <c r="L60" i="35"/>
  <c r="K60" i="35"/>
  <c r="I60" i="35"/>
  <c r="H60" i="35"/>
  <c r="E60" i="35"/>
  <c r="F60" i="35" s="1"/>
  <c r="O59" i="35"/>
  <c r="N59" i="35"/>
  <c r="L59" i="35"/>
  <c r="K59" i="35"/>
  <c r="H59" i="35"/>
  <c r="I59" i="35" s="1"/>
  <c r="E59" i="35"/>
  <c r="F59" i="35" s="1"/>
  <c r="O58" i="35"/>
  <c r="N58" i="35"/>
  <c r="K58" i="35"/>
  <c r="L58" i="35" s="1"/>
  <c r="H58" i="35"/>
  <c r="I58" i="35" s="1"/>
  <c r="E58" i="35"/>
  <c r="F58" i="35" s="1"/>
  <c r="N57" i="35"/>
  <c r="O57" i="35" s="1"/>
  <c r="L57" i="35"/>
  <c r="K57" i="35"/>
  <c r="H57" i="35"/>
  <c r="I57" i="35" s="1"/>
  <c r="E57" i="35"/>
  <c r="F57" i="35" s="1"/>
  <c r="N56" i="35"/>
  <c r="O56" i="35" s="1"/>
  <c r="K56" i="35"/>
  <c r="L56" i="35" s="1"/>
  <c r="I56" i="35"/>
  <c r="H56" i="35"/>
  <c r="E56" i="35"/>
  <c r="F56" i="35" s="1"/>
  <c r="N55" i="35"/>
  <c r="O55" i="35" s="1"/>
  <c r="K55" i="35"/>
  <c r="L55" i="35" s="1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N53" i="35"/>
  <c r="O53" i="35" s="1"/>
  <c r="L53" i="35"/>
  <c r="K53" i="35"/>
  <c r="H53" i="35"/>
  <c r="I53" i="35" s="1"/>
  <c r="E53" i="35"/>
  <c r="F53" i="35" s="1"/>
  <c r="N52" i="35"/>
  <c r="O52" i="35" s="1"/>
  <c r="K52" i="35"/>
  <c r="L52" i="35" s="1"/>
  <c r="I52" i="35"/>
  <c r="H52" i="35"/>
  <c r="E52" i="35"/>
  <c r="F52" i="35" s="1"/>
  <c r="N51" i="35"/>
  <c r="O51" i="35" s="1"/>
  <c r="K51" i="35"/>
  <c r="L51" i="35" s="1"/>
  <c r="H51" i="35"/>
  <c r="I51" i="35" s="1"/>
  <c r="E51" i="35"/>
  <c r="F51" i="35" s="1"/>
  <c r="O50" i="35"/>
  <c r="N50" i="35"/>
  <c r="L50" i="35"/>
  <c r="K50" i="35"/>
  <c r="H50" i="35"/>
  <c r="I50" i="35" s="1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K47" i="35"/>
  <c r="L47" i="35" s="1"/>
  <c r="H47" i="35"/>
  <c r="I47" i="35" s="1"/>
  <c r="E47" i="35"/>
  <c r="F47" i="35" s="1"/>
  <c r="N46" i="35"/>
  <c r="O46" i="35" s="1"/>
  <c r="L46" i="35"/>
  <c r="K46" i="35"/>
  <c r="H46" i="35"/>
  <c r="I46" i="35" s="1"/>
  <c r="E46" i="35"/>
  <c r="F46" i="35" s="1"/>
  <c r="N45" i="35"/>
  <c r="O45" i="35" s="1"/>
  <c r="K45" i="35"/>
  <c r="L45" i="35" s="1"/>
  <c r="H45" i="35"/>
  <c r="I45" i="35" s="1"/>
  <c r="E45" i="35"/>
  <c r="F45" i="35" s="1"/>
  <c r="O44" i="35"/>
  <c r="N44" i="35"/>
  <c r="L44" i="35"/>
  <c r="K44" i="35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N196" i="34"/>
  <c r="O196" i="34" s="1"/>
  <c r="K196" i="34"/>
  <c r="L196" i="34" s="1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K188" i="34"/>
  <c r="L188" i="34" s="1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F180" i="34"/>
  <c r="E180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O170" i="34"/>
  <c r="N170" i="34"/>
  <c r="K170" i="34"/>
  <c r="L170" i="34" s="1"/>
  <c r="H170" i="34"/>
  <c r="I170" i="34" s="1"/>
  <c r="F170" i="34"/>
  <c r="E170" i="34"/>
  <c r="O169" i="34"/>
  <c r="N169" i="34"/>
  <c r="K169" i="34"/>
  <c r="L169" i="34" s="1"/>
  <c r="H169" i="34"/>
  <c r="I169" i="34" s="1"/>
  <c r="F169" i="34"/>
  <c r="E169" i="34"/>
  <c r="O168" i="34"/>
  <c r="N168" i="34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O166" i="34"/>
  <c r="N166" i="34"/>
  <c r="K166" i="34"/>
  <c r="L166" i="34" s="1"/>
  <c r="H166" i="34"/>
  <c r="I166" i="34" s="1"/>
  <c r="F166" i="34"/>
  <c r="E166" i="34"/>
  <c r="O165" i="34"/>
  <c r="N165" i="34"/>
  <c r="K165" i="34"/>
  <c r="L165" i="34" s="1"/>
  <c r="H165" i="34"/>
  <c r="I165" i="34" s="1"/>
  <c r="F165" i="34"/>
  <c r="E165" i="34"/>
  <c r="O164" i="34"/>
  <c r="N164" i="34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O162" i="34"/>
  <c r="N162" i="34"/>
  <c r="K162" i="34"/>
  <c r="L162" i="34" s="1"/>
  <c r="H162" i="34"/>
  <c r="I162" i="34" s="1"/>
  <c r="F162" i="34"/>
  <c r="E162" i="34"/>
  <c r="O161" i="34"/>
  <c r="N161" i="34"/>
  <c r="K161" i="34"/>
  <c r="L161" i="34" s="1"/>
  <c r="H161" i="34"/>
  <c r="I161" i="34" s="1"/>
  <c r="F161" i="34"/>
  <c r="E161" i="34"/>
  <c r="O160" i="34"/>
  <c r="N160" i="34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O158" i="34"/>
  <c r="N158" i="34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O156" i="34"/>
  <c r="N156" i="34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O154" i="34"/>
  <c r="N154" i="34"/>
  <c r="K154" i="34"/>
  <c r="L154" i="34" s="1"/>
  <c r="H154" i="34"/>
  <c r="I154" i="34" s="1"/>
  <c r="F154" i="34"/>
  <c r="E154" i="34"/>
  <c r="O153" i="34"/>
  <c r="N153" i="34"/>
  <c r="K153" i="34"/>
  <c r="L153" i="34" s="1"/>
  <c r="H153" i="34"/>
  <c r="I153" i="34" s="1"/>
  <c r="F153" i="34"/>
  <c r="E153" i="34"/>
  <c r="O152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I140" i="34"/>
  <c r="H140" i="34"/>
  <c r="F140" i="34"/>
  <c r="E140" i="34"/>
  <c r="O139" i="34"/>
  <c r="N139" i="34"/>
  <c r="L139" i="34"/>
  <c r="K139" i="34"/>
  <c r="I139" i="34"/>
  <c r="H139" i="34"/>
  <c r="F139" i="34"/>
  <c r="E139" i="34"/>
  <c r="O138" i="34"/>
  <c r="N138" i="34"/>
  <c r="L138" i="34"/>
  <c r="K138" i="34"/>
  <c r="I138" i="34"/>
  <c r="H138" i="34"/>
  <c r="F138" i="34"/>
  <c r="E138" i="34"/>
  <c r="O137" i="34"/>
  <c r="N137" i="34"/>
  <c r="L137" i="34"/>
  <c r="K137" i="34"/>
  <c r="I137" i="34"/>
  <c r="H137" i="34"/>
  <c r="F137" i="34"/>
  <c r="E137" i="34"/>
  <c r="O136" i="34"/>
  <c r="N136" i="34"/>
  <c r="L136" i="34"/>
  <c r="K136" i="34"/>
  <c r="I136" i="34"/>
  <c r="H136" i="34"/>
  <c r="F136" i="34"/>
  <c r="E136" i="34"/>
  <c r="O135" i="34"/>
  <c r="N135" i="34"/>
  <c r="L135" i="34"/>
  <c r="K135" i="34"/>
  <c r="I135" i="34"/>
  <c r="H135" i="34"/>
  <c r="F135" i="34"/>
  <c r="E135" i="34"/>
  <c r="O134" i="34"/>
  <c r="N134" i="34"/>
  <c r="L134" i="34"/>
  <c r="K134" i="34"/>
  <c r="I134" i="34"/>
  <c r="H134" i="34"/>
  <c r="F134" i="34"/>
  <c r="E134" i="34"/>
  <c r="O133" i="34"/>
  <c r="N133" i="34"/>
  <c r="L133" i="34"/>
  <c r="K133" i="34"/>
  <c r="I133" i="34"/>
  <c r="H133" i="34"/>
  <c r="F133" i="34"/>
  <c r="E133" i="34"/>
  <c r="O132" i="34"/>
  <c r="N132" i="34"/>
  <c r="L132" i="34"/>
  <c r="K132" i="34"/>
  <c r="I132" i="34"/>
  <c r="H132" i="34"/>
  <c r="F132" i="34"/>
  <c r="E132" i="34"/>
  <c r="O131" i="34"/>
  <c r="N131" i="34"/>
  <c r="L131" i="34"/>
  <c r="K131" i="34"/>
  <c r="I131" i="34"/>
  <c r="H131" i="34"/>
  <c r="F131" i="34"/>
  <c r="E131" i="34"/>
  <c r="O130" i="34"/>
  <c r="N130" i="34"/>
  <c r="L130" i="34"/>
  <c r="K130" i="34"/>
  <c r="I130" i="34"/>
  <c r="H130" i="34"/>
  <c r="F130" i="34"/>
  <c r="E130" i="34"/>
  <c r="O129" i="34"/>
  <c r="N129" i="34"/>
  <c r="L129" i="34"/>
  <c r="K129" i="34"/>
  <c r="I129" i="34"/>
  <c r="H129" i="34"/>
  <c r="F129" i="34"/>
  <c r="E129" i="34"/>
  <c r="O128" i="34"/>
  <c r="N128" i="34"/>
  <c r="L128" i="34"/>
  <c r="K128" i="34"/>
  <c r="I128" i="34"/>
  <c r="H128" i="34"/>
  <c r="F128" i="34"/>
  <c r="E128" i="34"/>
  <c r="O127" i="34"/>
  <c r="N127" i="34"/>
  <c r="L127" i="34"/>
  <c r="K127" i="34"/>
  <c r="I127" i="34"/>
  <c r="H127" i="34"/>
  <c r="F127" i="34"/>
  <c r="E127" i="34"/>
  <c r="O126" i="34"/>
  <c r="N126" i="34"/>
  <c r="L126" i="34"/>
  <c r="K126" i="34"/>
  <c r="I126" i="34"/>
  <c r="H126" i="34"/>
  <c r="F126" i="34"/>
  <c r="E126" i="34"/>
  <c r="O125" i="34"/>
  <c r="O145" i="34" s="1"/>
  <c r="N125" i="34"/>
  <c r="N145" i="34" s="1"/>
  <c r="L125" i="34"/>
  <c r="L145" i="34" s="1"/>
  <c r="K125" i="34"/>
  <c r="K145" i="34" s="1"/>
  <c r="I125" i="34"/>
  <c r="I14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F117" i="34"/>
  <c r="E117" i="34"/>
  <c r="O116" i="34"/>
  <c r="N116" i="34"/>
  <c r="K116" i="34"/>
  <c r="L116" i="34" s="1"/>
  <c r="H116" i="34"/>
  <c r="I116" i="34" s="1"/>
  <c r="F116" i="34"/>
  <c r="E116" i="34"/>
  <c r="O115" i="34"/>
  <c r="N115" i="34"/>
  <c r="K115" i="34"/>
  <c r="L115" i="34" s="1"/>
  <c r="H115" i="34"/>
  <c r="I115" i="34" s="1"/>
  <c r="F115" i="34"/>
  <c r="E115" i="34"/>
  <c r="O114" i="34"/>
  <c r="N114" i="34"/>
  <c r="K114" i="34"/>
  <c r="L114" i="34" s="1"/>
  <c r="H114" i="34"/>
  <c r="I114" i="34" s="1"/>
  <c r="F114" i="34"/>
  <c r="E114" i="34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N111" i="34"/>
  <c r="O111" i="34" s="1"/>
  <c r="K111" i="34"/>
  <c r="L111" i="34" s="1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L109" i="34"/>
  <c r="K109" i="34"/>
  <c r="H109" i="34"/>
  <c r="I109" i="34" s="1"/>
  <c r="F109" i="34"/>
  <c r="E109" i="34"/>
  <c r="O108" i="34"/>
  <c r="N108" i="34"/>
  <c r="K108" i="34"/>
  <c r="L108" i="34" s="1"/>
  <c r="H108" i="34"/>
  <c r="I108" i="34" s="1"/>
  <c r="F108" i="34"/>
  <c r="E108" i="34"/>
  <c r="O107" i="34"/>
  <c r="N107" i="34"/>
  <c r="K107" i="34"/>
  <c r="L107" i="34" s="1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O105" i="34"/>
  <c r="N105" i="34"/>
  <c r="L105" i="34"/>
  <c r="K105" i="34"/>
  <c r="H105" i="34"/>
  <c r="I105" i="34" s="1"/>
  <c r="F105" i="34"/>
  <c r="E105" i="34"/>
  <c r="N104" i="34"/>
  <c r="O104" i="34" s="1"/>
  <c r="K104" i="34"/>
  <c r="L104" i="34" s="1"/>
  <c r="H104" i="34"/>
  <c r="I104" i="34" s="1"/>
  <c r="F104" i="34"/>
  <c r="E104" i="34"/>
  <c r="N103" i="34"/>
  <c r="O103" i="34" s="1"/>
  <c r="K103" i="34"/>
  <c r="L103" i="34" s="1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L101" i="34"/>
  <c r="K101" i="34"/>
  <c r="H101" i="34"/>
  <c r="I101" i="34" s="1"/>
  <c r="F101" i="34"/>
  <c r="E101" i="34"/>
  <c r="O100" i="34"/>
  <c r="N100" i="34"/>
  <c r="K100" i="34"/>
  <c r="L100" i="34" s="1"/>
  <c r="H100" i="34"/>
  <c r="I100" i="34" s="1"/>
  <c r="F100" i="34"/>
  <c r="E100" i="34"/>
  <c r="O99" i="34"/>
  <c r="N99" i="34"/>
  <c r="K99" i="34"/>
  <c r="L99" i="34" s="1"/>
  <c r="H99" i="34"/>
  <c r="I99" i="34" s="1"/>
  <c r="F99" i="34"/>
  <c r="E99" i="34"/>
  <c r="O98" i="34"/>
  <c r="N98" i="34"/>
  <c r="K98" i="34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K88" i="34"/>
  <c r="L88" i="34" s="1"/>
  <c r="H88" i="34"/>
  <c r="I88" i="34" s="1"/>
  <c r="F88" i="34"/>
  <c r="E88" i="34"/>
  <c r="N87" i="34"/>
  <c r="O87" i="34" s="1"/>
  <c r="K87" i="34"/>
  <c r="L87" i="34" s="1"/>
  <c r="H87" i="34"/>
  <c r="I87" i="34" s="1"/>
  <c r="F87" i="34"/>
  <c r="E87" i="34"/>
  <c r="N86" i="34"/>
  <c r="O86" i="34" s="1"/>
  <c r="L86" i="34"/>
  <c r="K86" i="34"/>
  <c r="H86" i="34"/>
  <c r="I86" i="34" s="1"/>
  <c r="F86" i="34"/>
  <c r="E86" i="34"/>
  <c r="N85" i="34"/>
  <c r="O85" i="34" s="1"/>
  <c r="K85" i="34"/>
  <c r="L85" i="34" s="1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N83" i="34"/>
  <c r="O83" i="34" s="1"/>
  <c r="K83" i="34"/>
  <c r="L83" i="34" s="1"/>
  <c r="H83" i="34"/>
  <c r="I83" i="34" s="1"/>
  <c r="F83" i="34"/>
  <c r="E83" i="34"/>
  <c r="O82" i="34"/>
  <c r="N82" i="34"/>
  <c r="L82" i="34"/>
  <c r="K82" i="34"/>
  <c r="H82" i="34"/>
  <c r="I82" i="34" s="1"/>
  <c r="F82" i="34"/>
  <c r="E82" i="34"/>
  <c r="N81" i="34"/>
  <c r="O81" i="34" s="1"/>
  <c r="K81" i="34"/>
  <c r="L81" i="34" s="1"/>
  <c r="H81" i="34"/>
  <c r="I81" i="34" s="1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K79" i="34"/>
  <c r="L79" i="34" s="1"/>
  <c r="H79" i="34"/>
  <c r="I79" i="34" s="1"/>
  <c r="F79" i="34"/>
  <c r="E79" i="34"/>
  <c r="N78" i="34"/>
  <c r="O78" i="34" s="1"/>
  <c r="L78" i="34"/>
  <c r="K78" i="34"/>
  <c r="H78" i="34"/>
  <c r="I78" i="34" s="1"/>
  <c r="F78" i="34"/>
  <c r="E78" i="34"/>
  <c r="O77" i="34"/>
  <c r="N77" i="34"/>
  <c r="K77" i="34"/>
  <c r="L77" i="34" s="1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O75" i="34"/>
  <c r="N75" i="34"/>
  <c r="K75" i="34"/>
  <c r="L75" i="34" s="1"/>
  <c r="H75" i="34"/>
  <c r="I75" i="34" s="1"/>
  <c r="F75" i="34"/>
  <c r="E75" i="34"/>
  <c r="N74" i="34"/>
  <c r="O74" i="34" s="1"/>
  <c r="L74" i="34"/>
  <c r="K74" i="34"/>
  <c r="H74" i="34"/>
  <c r="I74" i="34" s="1"/>
  <c r="F74" i="34"/>
  <c r="E74" i="34"/>
  <c r="N73" i="34"/>
  <c r="O73" i="34" s="1"/>
  <c r="K73" i="34"/>
  <c r="L73" i="34" s="1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K61" i="34"/>
  <c r="L61" i="34" s="1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O59" i="34"/>
  <c r="N59" i="34"/>
  <c r="L59" i="34"/>
  <c r="K59" i="34"/>
  <c r="H59" i="34"/>
  <c r="I59" i="34" s="1"/>
  <c r="F59" i="34"/>
  <c r="E59" i="34"/>
  <c r="N58" i="34"/>
  <c r="O58" i="34" s="1"/>
  <c r="K58" i="34"/>
  <c r="L58" i="34" s="1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N56" i="34"/>
  <c r="O56" i="34" s="1"/>
  <c r="K56" i="34"/>
  <c r="L56" i="34" s="1"/>
  <c r="H56" i="34"/>
  <c r="I56" i="34" s="1"/>
  <c r="F56" i="34"/>
  <c r="E56" i="34"/>
  <c r="O55" i="34"/>
  <c r="N55" i="34"/>
  <c r="L55" i="34"/>
  <c r="K55" i="34"/>
  <c r="H55" i="34"/>
  <c r="I55" i="34" s="1"/>
  <c r="F55" i="34"/>
  <c r="E55" i="34"/>
  <c r="O54" i="34"/>
  <c r="N54" i="34"/>
  <c r="K54" i="34"/>
  <c r="L54" i="34" s="1"/>
  <c r="H54" i="34"/>
  <c r="I54" i="34" s="1"/>
  <c r="F54" i="34"/>
  <c r="E54" i="34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N51" i="34"/>
  <c r="O51" i="34" s="1"/>
  <c r="L51" i="34"/>
  <c r="K51" i="34"/>
  <c r="H51" i="34"/>
  <c r="I51" i="34" s="1"/>
  <c r="F51" i="34"/>
  <c r="E51" i="34"/>
  <c r="O50" i="34"/>
  <c r="N50" i="34"/>
  <c r="K50" i="34"/>
  <c r="L50" i="34" s="1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L47" i="34"/>
  <c r="K47" i="34"/>
  <c r="H47" i="34"/>
  <c r="I47" i="34" s="1"/>
  <c r="F47" i="34"/>
  <c r="E47" i="34"/>
  <c r="N46" i="34"/>
  <c r="O46" i="34" s="1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N44" i="34"/>
  <c r="K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O170" i="33"/>
  <c r="N170" i="33"/>
  <c r="K170" i="33"/>
  <c r="L170" i="33" s="1"/>
  <c r="I170" i="33"/>
  <c r="H170" i="33"/>
  <c r="E170" i="33"/>
  <c r="F170" i="33" s="1"/>
  <c r="N169" i="33"/>
  <c r="O169" i="33" s="1"/>
  <c r="L169" i="33"/>
  <c r="K169" i="33"/>
  <c r="I169" i="33"/>
  <c r="H169" i="33"/>
  <c r="E169" i="33"/>
  <c r="F169" i="33" s="1"/>
  <c r="N168" i="33"/>
  <c r="O168" i="33" s="1"/>
  <c r="L168" i="33"/>
  <c r="K168" i="33"/>
  <c r="H168" i="33"/>
  <c r="I168" i="33" s="1"/>
  <c r="E168" i="33"/>
  <c r="F168" i="33" s="1"/>
  <c r="N167" i="33"/>
  <c r="O167" i="33" s="1"/>
  <c r="K167" i="33"/>
  <c r="L167" i="33" s="1"/>
  <c r="I167" i="33"/>
  <c r="H167" i="33"/>
  <c r="E167" i="33"/>
  <c r="F167" i="33" s="1"/>
  <c r="N166" i="33"/>
  <c r="O166" i="33" s="1"/>
  <c r="L166" i="33"/>
  <c r="K166" i="33"/>
  <c r="I166" i="33"/>
  <c r="H166" i="33"/>
  <c r="E166" i="33"/>
  <c r="F166" i="33" s="1"/>
  <c r="O165" i="33"/>
  <c r="N165" i="33"/>
  <c r="L165" i="33"/>
  <c r="K165" i="33"/>
  <c r="I165" i="33"/>
  <c r="H165" i="33"/>
  <c r="E165" i="33"/>
  <c r="F165" i="33" s="1"/>
  <c r="N164" i="33"/>
  <c r="O164" i="33" s="1"/>
  <c r="K164" i="33"/>
  <c r="L164" i="33" s="1"/>
  <c r="H164" i="33"/>
  <c r="I164" i="33" s="1"/>
  <c r="E164" i="33"/>
  <c r="F164" i="33" s="1"/>
  <c r="O163" i="33"/>
  <c r="N163" i="33"/>
  <c r="L163" i="33"/>
  <c r="K163" i="33"/>
  <c r="H163" i="33"/>
  <c r="I163" i="33" s="1"/>
  <c r="E163" i="33"/>
  <c r="F163" i="33" s="1"/>
  <c r="N162" i="33"/>
  <c r="O162" i="33" s="1"/>
  <c r="K162" i="33"/>
  <c r="L162" i="33" s="1"/>
  <c r="I162" i="33"/>
  <c r="H162" i="33"/>
  <c r="E162" i="33"/>
  <c r="F162" i="33" s="1"/>
  <c r="O161" i="33"/>
  <c r="N161" i="33"/>
  <c r="K161" i="33"/>
  <c r="L161" i="33" s="1"/>
  <c r="I161" i="33"/>
  <c r="H161" i="33"/>
  <c r="E161" i="33"/>
  <c r="F161" i="33" s="1"/>
  <c r="N160" i="33"/>
  <c r="O160" i="33" s="1"/>
  <c r="L160" i="33"/>
  <c r="K160" i="33"/>
  <c r="H160" i="33"/>
  <c r="I160" i="33" s="1"/>
  <c r="E160" i="33"/>
  <c r="F160" i="33" s="1"/>
  <c r="O159" i="33"/>
  <c r="N159" i="33"/>
  <c r="K159" i="33"/>
  <c r="L159" i="33" s="1"/>
  <c r="H159" i="33"/>
  <c r="I159" i="33" s="1"/>
  <c r="E159" i="33"/>
  <c r="F159" i="33" s="1"/>
  <c r="O158" i="33"/>
  <c r="N158" i="33"/>
  <c r="L158" i="33"/>
  <c r="K158" i="33"/>
  <c r="I158" i="33"/>
  <c r="H158" i="33"/>
  <c r="E158" i="33"/>
  <c r="F158" i="33" s="1"/>
  <c r="O157" i="33"/>
  <c r="N157" i="33"/>
  <c r="L157" i="33"/>
  <c r="K157" i="33"/>
  <c r="I157" i="33"/>
  <c r="H157" i="33"/>
  <c r="E157" i="33"/>
  <c r="F157" i="33" s="1"/>
  <c r="N156" i="33"/>
  <c r="O156" i="33" s="1"/>
  <c r="K156" i="33"/>
  <c r="L156" i="33" s="1"/>
  <c r="H156" i="33"/>
  <c r="I156" i="33" s="1"/>
  <c r="E156" i="33"/>
  <c r="F156" i="33" s="1"/>
  <c r="O155" i="33"/>
  <c r="N155" i="33"/>
  <c r="L155" i="33"/>
  <c r="K155" i="33"/>
  <c r="H155" i="33"/>
  <c r="I155" i="33" s="1"/>
  <c r="E155" i="33"/>
  <c r="F155" i="33" s="1"/>
  <c r="N154" i="33"/>
  <c r="O154" i="33" s="1"/>
  <c r="K154" i="33"/>
  <c r="L154" i="33" s="1"/>
  <c r="I154" i="33"/>
  <c r="H154" i="33"/>
  <c r="E154" i="33"/>
  <c r="F154" i="33" s="1"/>
  <c r="O153" i="33"/>
  <c r="N153" i="33"/>
  <c r="K153" i="33"/>
  <c r="L153" i="33" s="1"/>
  <c r="I153" i="33"/>
  <c r="H153" i="33"/>
  <c r="E153" i="33"/>
  <c r="F153" i="33" s="1"/>
  <c r="N152" i="33"/>
  <c r="L152" i="33"/>
  <c r="K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K144" i="33"/>
  <c r="L144" i="33" s="1"/>
  <c r="H144" i="33"/>
  <c r="I144" i="33" s="1"/>
  <c r="E144" i="33"/>
  <c r="F144" i="33" s="1"/>
  <c r="N143" i="33"/>
  <c r="O143" i="33" s="1"/>
  <c r="K143" i="33"/>
  <c r="L143" i="33" s="1"/>
  <c r="I143" i="33"/>
  <c r="H143" i="33"/>
  <c r="E143" i="33"/>
  <c r="F143" i="33" s="1"/>
  <c r="N142" i="33"/>
  <c r="O142" i="33" s="1"/>
  <c r="L142" i="33"/>
  <c r="K142" i="33"/>
  <c r="I142" i="33"/>
  <c r="H142" i="33"/>
  <c r="E142" i="33"/>
  <c r="F142" i="33" s="1"/>
  <c r="O141" i="33"/>
  <c r="N141" i="33"/>
  <c r="K141" i="33"/>
  <c r="L141" i="33" s="1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K139" i="33"/>
  <c r="L139" i="33" s="1"/>
  <c r="I139" i="33"/>
  <c r="H139" i="33"/>
  <c r="E139" i="33"/>
  <c r="F139" i="33" s="1"/>
  <c r="N138" i="33"/>
  <c r="O138" i="33" s="1"/>
  <c r="K138" i="33"/>
  <c r="L138" i="33" s="1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O136" i="33"/>
  <c r="N136" i="33"/>
  <c r="K136" i="33"/>
  <c r="L136" i="33" s="1"/>
  <c r="H136" i="33"/>
  <c r="I136" i="33" s="1"/>
  <c r="E136" i="33"/>
  <c r="F136" i="33" s="1"/>
  <c r="N135" i="33"/>
  <c r="O135" i="33" s="1"/>
  <c r="K135" i="33"/>
  <c r="L135" i="33" s="1"/>
  <c r="I135" i="33"/>
  <c r="H135" i="33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K133" i="33"/>
  <c r="L133" i="33" s="1"/>
  <c r="H133" i="33"/>
  <c r="I133" i="33" s="1"/>
  <c r="F133" i="33"/>
  <c r="E133" i="33"/>
  <c r="O132" i="33"/>
  <c r="N132" i="33"/>
  <c r="K132" i="33"/>
  <c r="L132" i="33" s="1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O130" i="33"/>
  <c r="N130" i="33"/>
  <c r="L130" i="33"/>
  <c r="K130" i="33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N126" i="33"/>
  <c r="O126" i="33" s="1"/>
  <c r="L126" i="33"/>
  <c r="K126" i="33"/>
  <c r="H126" i="33"/>
  <c r="I126" i="33" s="1"/>
  <c r="F126" i="33"/>
  <c r="E126" i="33"/>
  <c r="O125" i="33"/>
  <c r="N125" i="33"/>
  <c r="K125" i="33"/>
  <c r="K145" i="33" s="1"/>
  <c r="H125" i="33"/>
  <c r="H145" i="33" s="1"/>
  <c r="F125" i="33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N115" i="33"/>
  <c r="O115" i="33" s="1"/>
  <c r="L115" i="33"/>
  <c r="K115" i="33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O110" i="33"/>
  <c r="N110" i="33"/>
  <c r="L110" i="33"/>
  <c r="K110" i="33"/>
  <c r="I110" i="33"/>
  <c r="H110" i="33"/>
  <c r="E110" i="33"/>
  <c r="F110" i="33" s="1"/>
  <c r="N109" i="33"/>
  <c r="O109" i="33" s="1"/>
  <c r="K109" i="33"/>
  <c r="L109" i="33" s="1"/>
  <c r="I109" i="33"/>
  <c r="H109" i="33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L107" i="33"/>
  <c r="K107" i="33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N105" i="33"/>
  <c r="O105" i="33" s="1"/>
  <c r="K105" i="33"/>
  <c r="L105" i="33" s="1"/>
  <c r="I105" i="33"/>
  <c r="H105" i="33"/>
  <c r="E105" i="33"/>
  <c r="F105" i="33" s="1"/>
  <c r="O104" i="33"/>
  <c r="N104" i="33"/>
  <c r="L104" i="33"/>
  <c r="K104" i="33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L102" i="33"/>
  <c r="K102" i="33"/>
  <c r="I102" i="33"/>
  <c r="H102" i="33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K100" i="33"/>
  <c r="L100" i="33" s="1"/>
  <c r="H100" i="33"/>
  <c r="I100" i="33" s="1"/>
  <c r="E100" i="33"/>
  <c r="F100" i="33" s="1"/>
  <c r="N99" i="33"/>
  <c r="O99" i="33" s="1"/>
  <c r="L99" i="33"/>
  <c r="K99" i="33"/>
  <c r="H99" i="33"/>
  <c r="I99" i="33" s="1"/>
  <c r="E99" i="33"/>
  <c r="F99" i="33" s="1"/>
  <c r="N98" i="33"/>
  <c r="N118" i="33" s="1"/>
  <c r="K98" i="33"/>
  <c r="L98" i="33" s="1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I90" i="33"/>
  <c r="H90" i="33"/>
  <c r="E90" i="33"/>
  <c r="F90" i="33" s="1"/>
  <c r="N89" i="33"/>
  <c r="O89" i="33" s="1"/>
  <c r="L89" i="33"/>
  <c r="K89" i="33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L87" i="33"/>
  <c r="K87" i="33"/>
  <c r="H87" i="33"/>
  <c r="I87" i="33" s="1"/>
  <c r="E87" i="33"/>
  <c r="F87" i="33" s="1"/>
  <c r="O86" i="33"/>
  <c r="N86" i="33"/>
  <c r="K86" i="33"/>
  <c r="L86" i="33" s="1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O83" i="33"/>
  <c r="N83" i="33"/>
  <c r="K83" i="33"/>
  <c r="L83" i="33" s="1"/>
  <c r="I83" i="33"/>
  <c r="H83" i="33"/>
  <c r="E83" i="33"/>
  <c r="F83" i="33" s="1"/>
  <c r="N82" i="33"/>
  <c r="O82" i="33" s="1"/>
  <c r="L82" i="33"/>
  <c r="K82" i="33"/>
  <c r="I82" i="33"/>
  <c r="H82" i="33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I74" i="33"/>
  <c r="H74" i="33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L72" i="33"/>
  <c r="K72" i="33"/>
  <c r="H72" i="33"/>
  <c r="I72" i="33" s="1"/>
  <c r="E72" i="33"/>
  <c r="F72" i="33" s="1"/>
  <c r="N71" i="33"/>
  <c r="N91" i="33" s="1"/>
  <c r="K71" i="33"/>
  <c r="H71" i="33"/>
  <c r="E71" i="33"/>
  <c r="E91" i="33" s="1"/>
  <c r="M69" i="33"/>
  <c r="J69" i="33"/>
  <c r="G69" i="33"/>
  <c r="D69" i="33"/>
  <c r="B69" i="33"/>
  <c r="M68" i="33"/>
  <c r="G68" i="33"/>
  <c r="E64" i="33"/>
  <c r="B64" i="33"/>
  <c r="N63" i="33"/>
  <c r="O63" i="33" s="1"/>
  <c r="K63" i="33"/>
  <c r="L63" i="33" s="1"/>
  <c r="H63" i="33"/>
  <c r="I63" i="33" s="1"/>
  <c r="F63" i="33"/>
  <c r="E63" i="33"/>
  <c r="N62" i="33"/>
  <c r="O62" i="33" s="1"/>
  <c r="L62" i="33"/>
  <c r="K62" i="33"/>
  <c r="I62" i="33"/>
  <c r="H62" i="33"/>
  <c r="F62" i="33"/>
  <c r="E62" i="33"/>
  <c r="N61" i="33"/>
  <c r="O61" i="33" s="1"/>
  <c r="L61" i="33"/>
  <c r="K61" i="33"/>
  <c r="I61" i="33"/>
  <c r="H61" i="33"/>
  <c r="F61" i="33"/>
  <c r="E61" i="33"/>
  <c r="N60" i="33"/>
  <c r="O60" i="33" s="1"/>
  <c r="L60" i="33"/>
  <c r="K60" i="33"/>
  <c r="I60" i="33"/>
  <c r="H60" i="33"/>
  <c r="F60" i="33"/>
  <c r="E60" i="33"/>
  <c r="N59" i="33"/>
  <c r="O59" i="33" s="1"/>
  <c r="L59" i="33"/>
  <c r="K59" i="33"/>
  <c r="I59" i="33"/>
  <c r="H59" i="33"/>
  <c r="F59" i="33"/>
  <c r="E59" i="33"/>
  <c r="N58" i="33"/>
  <c r="O58" i="33" s="1"/>
  <c r="L58" i="33"/>
  <c r="K58" i="33"/>
  <c r="I58" i="33"/>
  <c r="H58" i="33"/>
  <c r="F58" i="33"/>
  <c r="E58" i="33"/>
  <c r="N57" i="33"/>
  <c r="O57" i="33" s="1"/>
  <c r="L57" i="33"/>
  <c r="K57" i="33"/>
  <c r="I57" i="33"/>
  <c r="H57" i="33"/>
  <c r="F57" i="33"/>
  <c r="E57" i="33"/>
  <c r="N56" i="33"/>
  <c r="O56" i="33" s="1"/>
  <c r="L56" i="33"/>
  <c r="K56" i="33"/>
  <c r="I56" i="33"/>
  <c r="H56" i="33"/>
  <c r="F56" i="33"/>
  <c r="E56" i="33"/>
  <c r="N55" i="33"/>
  <c r="O55" i="33" s="1"/>
  <c r="L55" i="33"/>
  <c r="K55" i="33"/>
  <c r="I55" i="33"/>
  <c r="H55" i="33"/>
  <c r="F55" i="33"/>
  <c r="E55" i="33"/>
  <c r="N54" i="33"/>
  <c r="O54" i="33" s="1"/>
  <c r="L54" i="33"/>
  <c r="K54" i="33"/>
  <c r="I54" i="33"/>
  <c r="H54" i="33"/>
  <c r="F54" i="33"/>
  <c r="E54" i="33"/>
  <c r="N53" i="33"/>
  <c r="O53" i="33" s="1"/>
  <c r="L53" i="33"/>
  <c r="K53" i="33"/>
  <c r="I53" i="33"/>
  <c r="H53" i="33"/>
  <c r="F53" i="33"/>
  <c r="E53" i="33"/>
  <c r="N52" i="33"/>
  <c r="O52" i="33" s="1"/>
  <c r="L52" i="33"/>
  <c r="K52" i="33"/>
  <c r="I52" i="33"/>
  <c r="H52" i="33"/>
  <c r="F52" i="33"/>
  <c r="E52" i="33"/>
  <c r="N51" i="33"/>
  <c r="O51" i="33" s="1"/>
  <c r="L51" i="33"/>
  <c r="K51" i="33"/>
  <c r="I51" i="33"/>
  <c r="H51" i="33"/>
  <c r="F51" i="33"/>
  <c r="E51" i="33"/>
  <c r="N50" i="33"/>
  <c r="O50" i="33" s="1"/>
  <c r="L50" i="33"/>
  <c r="K50" i="33"/>
  <c r="I50" i="33"/>
  <c r="H50" i="33"/>
  <c r="F50" i="33"/>
  <c r="E50" i="33"/>
  <c r="N49" i="33"/>
  <c r="O49" i="33" s="1"/>
  <c r="L49" i="33"/>
  <c r="K49" i="33"/>
  <c r="I49" i="33"/>
  <c r="H49" i="33"/>
  <c r="F49" i="33"/>
  <c r="E49" i="33"/>
  <c r="N48" i="33"/>
  <c r="O48" i="33" s="1"/>
  <c r="L48" i="33"/>
  <c r="K48" i="33"/>
  <c r="I48" i="33"/>
  <c r="H48" i="33"/>
  <c r="F48" i="33"/>
  <c r="E48" i="33"/>
  <c r="N47" i="33"/>
  <c r="O47" i="33" s="1"/>
  <c r="L47" i="33"/>
  <c r="K47" i="33"/>
  <c r="I47" i="33"/>
  <c r="H47" i="33"/>
  <c r="F47" i="33"/>
  <c r="E47" i="33"/>
  <c r="N46" i="33"/>
  <c r="O46" i="33" s="1"/>
  <c r="L46" i="33"/>
  <c r="K46" i="33"/>
  <c r="I46" i="33"/>
  <c r="H46" i="33"/>
  <c r="F46" i="33"/>
  <c r="E46" i="33"/>
  <c r="N45" i="33"/>
  <c r="O45" i="33" s="1"/>
  <c r="L45" i="33"/>
  <c r="K45" i="33"/>
  <c r="I45" i="33"/>
  <c r="H45" i="33"/>
  <c r="F45" i="33"/>
  <c r="E45" i="33"/>
  <c r="N44" i="33"/>
  <c r="N64" i="33" s="1"/>
  <c r="L44" i="33"/>
  <c r="K44" i="33"/>
  <c r="K64" i="33" s="1"/>
  <c r="I44" i="33"/>
  <c r="H44" i="33"/>
  <c r="H64" i="33" s="1"/>
  <c r="F44" i="33"/>
  <c r="F64" i="33" s="1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O197" i="32"/>
  <c r="N197" i="32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O195" i="32"/>
  <c r="N195" i="32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N190" i="32"/>
  <c r="O190" i="32" s="1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L187" i="32"/>
  <c r="K187" i="32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L183" i="32"/>
  <c r="K183" i="32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L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N169" i="32"/>
  <c r="O169" i="32" s="1"/>
  <c r="K169" i="32"/>
  <c r="L169" i="32" s="1"/>
  <c r="H169" i="32"/>
  <c r="I169" i="32" s="1"/>
  <c r="F169" i="32"/>
  <c r="E169" i="32"/>
  <c r="O168" i="32"/>
  <c r="N168" i="32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L156" i="32"/>
  <c r="K156" i="32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O152" i="32"/>
  <c r="N152" i="32"/>
  <c r="L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H144" i="32"/>
  <c r="I144" i="32" s="1"/>
  <c r="F144" i="32"/>
  <c r="E144" i="32"/>
  <c r="O143" i="32"/>
  <c r="N143" i="32"/>
  <c r="K143" i="32"/>
  <c r="L143" i="32" s="1"/>
  <c r="H143" i="32"/>
  <c r="I143" i="32" s="1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H133" i="32"/>
  <c r="I133" i="32" s="1"/>
  <c r="F133" i="32"/>
  <c r="E133" i="32"/>
  <c r="N132" i="32"/>
  <c r="O132" i="32" s="1"/>
  <c r="K132" i="32"/>
  <c r="L132" i="32" s="1"/>
  <c r="H132" i="32"/>
  <c r="I132" i="32" s="1"/>
  <c r="F132" i="32"/>
  <c r="E132" i="32"/>
  <c r="O131" i="32"/>
  <c r="N131" i="32"/>
  <c r="L131" i="32"/>
  <c r="K131" i="32"/>
  <c r="H131" i="32"/>
  <c r="I131" i="32" s="1"/>
  <c r="F131" i="32"/>
  <c r="E131" i="32"/>
  <c r="O130" i="32"/>
  <c r="N130" i="32"/>
  <c r="K130" i="32"/>
  <c r="L130" i="32" s="1"/>
  <c r="H130" i="32"/>
  <c r="I130" i="32" s="1"/>
  <c r="F130" i="32"/>
  <c r="E130" i="32"/>
  <c r="O129" i="32"/>
  <c r="N129" i="32"/>
  <c r="L129" i="32"/>
  <c r="K129" i="32"/>
  <c r="H129" i="32"/>
  <c r="I129" i="32" s="1"/>
  <c r="F129" i="32"/>
  <c r="E129" i="32"/>
  <c r="O128" i="32"/>
  <c r="N128" i="32"/>
  <c r="K128" i="32"/>
  <c r="L128" i="32" s="1"/>
  <c r="H128" i="32"/>
  <c r="I128" i="32" s="1"/>
  <c r="F128" i="32"/>
  <c r="E128" i="32"/>
  <c r="N127" i="32"/>
  <c r="O127" i="32" s="1"/>
  <c r="L127" i="32"/>
  <c r="K127" i="32"/>
  <c r="H127" i="32"/>
  <c r="I127" i="32" s="1"/>
  <c r="F127" i="32"/>
  <c r="E127" i="32"/>
  <c r="O126" i="32"/>
  <c r="N126" i="32"/>
  <c r="K126" i="32"/>
  <c r="L126" i="32" s="1"/>
  <c r="H126" i="32"/>
  <c r="I126" i="32" s="1"/>
  <c r="F126" i="32"/>
  <c r="E126" i="32"/>
  <c r="O125" i="32"/>
  <c r="N125" i="32"/>
  <c r="L125" i="32"/>
  <c r="K125" i="32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H117" i="32"/>
  <c r="I117" i="32" s="1"/>
  <c r="F117" i="32"/>
  <c r="E117" i="32"/>
  <c r="N116" i="32"/>
  <c r="O116" i="32" s="1"/>
  <c r="L116" i="32"/>
  <c r="K116" i="32"/>
  <c r="H116" i="32"/>
  <c r="I116" i="32" s="1"/>
  <c r="F116" i="32"/>
  <c r="E116" i="32"/>
  <c r="O115" i="32"/>
  <c r="N115" i="32"/>
  <c r="K115" i="32"/>
  <c r="L115" i="32" s="1"/>
  <c r="H115" i="32"/>
  <c r="I115" i="32" s="1"/>
  <c r="F115" i="32"/>
  <c r="E115" i="32"/>
  <c r="O114" i="32"/>
  <c r="N114" i="32"/>
  <c r="L114" i="32"/>
  <c r="K114" i="32"/>
  <c r="H114" i="32"/>
  <c r="I114" i="32" s="1"/>
  <c r="F114" i="32"/>
  <c r="E114" i="32"/>
  <c r="N113" i="32"/>
  <c r="O113" i="32" s="1"/>
  <c r="K113" i="32"/>
  <c r="L113" i="32" s="1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O110" i="32"/>
  <c r="N110" i="32"/>
  <c r="L110" i="32"/>
  <c r="K110" i="32"/>
  <c r="H110" i="32"/>
  <c r="I110" i="32" s="1"/>
  <c r="F110" i="32"/>
  <c r="E110" i="32"/>
  <c r="N109" i="32"/>
  <c r="O109" i="32" s="1"/>
  <c r="K109" i="32"/>
  <c r="L109" i="32" s="1"/>
  <c r="H109" i="32"/>
  <c r="I109" i="32" s="1"/>
  <c r="F109" i="32"/>
  <c r="E109" i="32"/>
  <c r="N108" i="32"/>
  <c r="O108" i="32" s="1"/>
  <c r="L108" i="32"/>
  <c r="K108" i="32"/>
  <c r="H108" i="32"/>
  <c r="I108" i="32" s="1"/>
  <c r="F108" i="32"/>
  <c r="E108" i="32"/>
  <c r="O107" i="32"/>
  <c r="N107" i="32"/>
  <c r="K107" i="32"/>
  <c r="L107" i="32" s="1"/>
  <c r="H107" i="32"/>
  <c r="I107" i="32" s="1"/>
  <c r="F107" i="32"/>
  <c r="E107" i="32"/>
  <c r="O106" i="32"/>
  <c r="N106" i="32"/>
  <c r="L106" i="32"/>
  <c r="K106" i="32"/>
  <c r="H106" i="32"/>
  <c r="I106" i="32" s="1"/>
  <c r="F106" i="32"/>
  <c r="E106" i="32"/>
  <c r="N105" i="32"/>
  <c r="O105" i="32" s="1"/>
  <c r="K105" i="32"/>
  <c r="L105" i="32" s="1"/>
  <c r="H105" i="32"/>
  <c r="I105" i="32" s="1"/>
  <c r="F105" i="32"/>
  <c r="E105" i="32"/>
  <c r="N104" i="32"/>
  <c r="O104" i="32" s="1"/>
  <c r="L104" i="32"/>
  <c r="K104" i="32"/>
  <c r="H104" i="32"/>
  <c r="I104" i="32" s="1"/>
  <c r="F104" i="32"/>
  <c r="E104" i="32"/>
  <c r="N103" i="32"/>
  <c r="O103" i="32" s="1"/>
  <c r="K103" i="32"/>
  <c r="L103" i="32" s="1"/>
  <c r="H103" i="32"/>
  <c r="I103" i="32" s="1"/>
  <c r="F103" i="32"/>
  <c r="E103" i="32"/>
  <c r="O102" i="32"/>
  <c r="N102" i="32"/>
  <c r="L102" i="32"/>
  <c r="K102" i="32"/>
  <c r="H102" i="32"/>
  <c r="I102" i="32" s="1"/>
  <c r="F102" i="32"/>
  <c r="E102" i="32"/>
  <c r="N101" i="32"/>
  <c r="O101" i="32" s="1"/>
  <c r="K101" i="32"/>
  <c r="L101" i="32" s="1"/>
  <c r="H101" i="32"/>
  <c r="I101" i="32" s="1"/>
  <c r="F101" i="32"/>
  <c r="E101" i="32"/>
  <c r="N100" i="32"/>
  <c r="O100" i="32" s="1"/>
  <c r="L100" i="32"/>
  <c r="K100" i="32"/>
  <c r="H100" i="32"/>
  <c r="I100" i="32" s="1"/>
  <c r="F100" i="32"/>
  <c r="E100" i="32"/>
  <c r="O99" i="32"/>
  <c r="N99" i="32"/>
  <c r="K99" i="32"/>
  <c r="L99" i="32" s="1"/>
  <c r="H99" i="32"/>
  <c r="I99" i="32" s="1"/>
  <c r="F99" i="32"/>
  <c r="E99" i="32"/>
  <c r="O98" i="32"/>
  <c r="N98" i="32"/>
  <c r="L98" i="32"/>
  <c r="K98" i="32"/>
  <c r="H98" i="32"/>
  <c r="H118" i="32" s="1"/>
  <c r="F98" i="32"/>
  <c r="F118" i="32" s="1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K87" i="32"/>
  <c r="L87" i="32" s="1"/>
  <c r="H87" i="32"/>
  <c r="I87" i="32" s="1"/>
  <c r="F87" i="32"/>
  <c r="E87" i="32"/>
  <c r="N86" i="32"/>
  <c r="O86" i="32" s="1"/>
  <c r="K86" i="32"/>
  <c r="L86" i="32" s="1"/>
  <c r="H86" i="32"/>
  <c r="I86" i="32" s="1"/>
  <c r="F86" i="32"/>
  <c r="E86" i="32"/>
  <c r="O85" i="32"/>
  <c r="N85" i="32"/>
  <c r="L85" i="32"/>
  <c r="K85" i="32"/>
  <c r="H85" i="32"/>
  <c r="I85" i="32" s="1"/>
  <c r="F85" i="32"/>
  <c r="E85" i="32"/>
  <c r="O84" i="32"/>
  <c r="N84" i="32"/>
  <c r="K84" i="32"/>
  <c r="L84" i="32" s="1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O82" i="32"/>
  <c r="N82" i="32"/>
  <c r="K82" i="32"/>
  <c r="L82" i="32" s="1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K80" i="32"/>
  <c r="L80" i="32" s="1"/>
  <c r="H80" i="32"/>
  <c r="I80" i="32" s="1"/>
  <c r="F80" i="32"/>
  <c r="E80" i="32"/>
  <c r="O79" i="32"/>
  <c r="N79" i="32"/>
  <c r="K79" i="32"/>
  <c r="L79" i="32" s="1"/>
  <c r="H79" i="32"/>
  <c r="I79" i="32" s="1"/>
  <c r="F79" i="32"/>
  <c r="E79" i="32"/>
  <c r="N78" i="32"/>
  <c r="O78" i="32" s="1"/>
  <c r="K78" i="32"/>
  <c r="L78" i="32" s="1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N76" i="32"/>
  <c r="O76" i="32" s="1"/>
  <c r="K76" i="32"/>
  <c r="L76" i="32" s="1"/>
  <c r="H76" i="32"/>
  <c r="I76" i="32" s="1"/>
  <c r="F76" i="32"/>
  <c r="E76" i="32"/>
  <c r="N75" i="32"/>
  <c r="O75" i="32" s="1"/>
  <c r="K75" i="32"/>
  <c r="L75" i="32" s="1"/>
  <c r="H75" i="32"/>
  <c r="I75" i="32" s="1"/>
  <c r="F75" i="32"/>
  <c r="E75" i="32"/>
  <c r="N74" i="32"/>
  <c r="O74" i="32" s="1"/>
  <c r="K74" i="32"/>
  <c r="L74" i="32" s="1"/>
  <c r="H74" i="32"/>
  <c r="I74" i="32" s="1"/>
  <c r="F74" i="32"/>
  <c r="E74" i="32"/>
  <c r="N73" i="32"/>
  <c r="O73" i="32" s="1"/>
  <c r="L73" i="32"/>
  <c r="K73" i="32"/>
  <c r="H73" i="32"/>
  <c r="I73" i="32" s="1"/>
  <c r="F73" i="32"/>
  <c r="E73" i="32"/>
  <c r="O72" i="32"/>
  <c r="N72" i="32"/>
  <c r="K72" i="32"/>
  <c r="L72" i="32" s="1"/>
  <c r="H72" i="32"/>
  <c r="I72" i="32" s="1"/>
  <c r="F72" i="32"/>
  <c r="E72" i="32"/>
  <c r="N71" i="32"/>
  <c r="K71" i="32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F63" i="32"/>
  <c r="E63" i="32"/>
  <c r="N62" i="32"/>
  <c r="O62" i="32" s="1"/>
  <c r="L62" i="32"/>
  <c r="K62" i="32"/>
  <c r="H62" i="32"/>
  <c r="I62" i="32" s="1"/>
  <c r="F62" i="32"/>
  <c r="E62" i="32"/>
  <c r="N61" i="32"/>
  <c r="O61" i="32" s="1"/>
  <c r="K61" i="32"/>
  <c r="L61" i="32" s="1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N59" i="32"/>
  <c r="O59" i="32" s="1"/>
  <c r="L59" i="32"/>
  <c r="K59" i="32"/>
  <c r="H59" i="32"/>
  <c r="I59" i="32" s="1"/>
  <c r="F59" i="32"/>
  <c r="E59" i="32"/>
  <c r="O58" i="32"/>
  <c r="N58" i="32"/>
  <c r="L58" i="32"/>
  <c r="K58" i="32"/>
  <c r="H58" i="32"/>
  <c r="I58" i="32" s="1"/>
  <c r="F58" i="32"/>
  <c r="E58" i="32"/>
  <c r="N57" i="32"/>
  <c r="O57" i="32" s="1"/>
  <c r="K57" i="32"/>
  <c r="L57" i="32" s="1"/>
  <c r="H57" i="32"/>
  <c r="I57" i="32" s="1"/>
  <c r="F57" i="32"/>
  <c r="E57" i="32"/>
  <c r="N56" i="32"/>
  <c r="O56" i="32" s="1"/>
  <c r="L56" i="32"/>
  <c r="K56" i="32"/>
  <c r="H56" i="32"/>
  <c r="I56" i="32" s="1"/>
  <c r="F56" i="32"/>
  <c r="E56" i="32"/>
  <c r="O55" i="32"/>
  <c r="N55" i="32"/>
  <c r="L55" i="32"/>
  <c r="K55" i="32"/>
  <c r="H55" i="32"/>
  <c r="I55" i="32" s="1"/>
  <c r="F55" i="32"/>
  <c r="E55" i="32"/>
  <c r="N54" i="32"/>
  <c r="O54" i="32" s="1"/>
  <c r="L54" i="32"/>
  <c r="K54" i="32"/>
  <c r="H54" i="32"/>
  <c r="I54" i="32" s="1"/>
  <c r="F54" i="32"/>
  <c r="E54" i="32"/>
  <c r="O53" i="32"/>
  <c r="N53" i="32"/>
  <c r="K53" i="32"/>
  <c r="L53" i="32" s="1"/>
  <c r="H53" i="32"/>
  <c r="I53" i="32" s="1"/>
  <c r="F53" i="32"/>
  <c r="E53" i="32"/>
  <c r="O52" i="32"/>
  <c r="N52" i="32"/>
  <c r="L52" i="32"/>
  <c r="K52" i="32"/>
  <c r="H52" i="32"/>
  <c r="I52" i="32" s="1"/>
  <c r="F52" i="32"/>
  <c r="E52" i="32"/>
  <c r="N51" i="32"/>
  <c r="O51" i="32" s="1"/>
  <c r="L51" i="32"/>
  <c r="K51" i="32"/>
  <c r="H51" i="32"/>
  <c r="I51" i="32" s="1"/>
  <c r="F51" i="32"/>
  <c r="E51" i="32"/>
  <c r="O50" i="32"/>
  <c r="N50" i="32"/>
  <c r="L50" i="32"/>
  <c r="K50" i="32"/>
  <c r="H50" i="32"/>
  <c r="I50" i="32" s="1"/>
  <c r="F50" i="32"/>
  <c r="E50" i="32"/>
  <c r="N49" i="32"/>
  <c r="O49" i="32" s="1"/>
  <c r="K49" i="32"/>
  <c r="L49" i="32" s="1"/>
  <c r="H49" i="32"/>
  <c r="I49" i="32" s="1"/>
  <c r="F49" i="32"/>
  <c r="E49" i="32"/>
  <c r="N48" i="32"/>
  <c r="O48" i="32" s="1"/>
  <c r="L48" i="32"/>
  <c r="K48" i="32"/>
  <c r="H48" i="32"/>
  <c r="I48" i="32" s="1"/>
  <c r="F48" i="32"/>
  <c r="E48" i="32"/>
  <c r="O47" i="32"/>
  <c r="N47" i="32"/>
  <c r="L47" i="32"/>
  <c r="K47" i="32"/>
  <c r="H47" i="32"/>
  <c r="I47" i="32" s="1"/>
  <c r="F47" i="32"/>
  <c r="E47" i="32"/>
  <c r="N46" i="32"/>
  <c r="O46" i="32" s="1"/>
  <c r="L46" i="32"/>
  <c r="K46" i="32"/>
  <c r="H46" i="32"/>
  <c r="I46" i="32" s="1"/>
  <c r="F46" i="32"/>
  <c r="E46" i="32"/>
  <c r="O45" i="32"/>
  <c r="N45" i="32"/>
  <c r="K45" i="32"/>
  <c r="L45" i="32" s="1"/>
  <c r="H45" i="32"/>
  <c r="I45" i="32" s="1"/>
  <c r="F45" i="32"/>
  <c r="E45" i="32"/>
  <c r="O44" i="32"/>
  <c r="N44" i="32"/>
  <c r="L44" i="32"/>
  <c r="K44" i="32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N191" i="31"/>
  <c r="O191" i="31" s="1"/>
  <c r="L191" i="31"/>
  <c r="K191" i="3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N169" i="31"/>
  <c r="O169" i="31" s="1"/>
  <c r="L169" i="31"/>
  <c r="K169" i="3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L165" i="31"/>
  <c r="K165" i="3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N161" i="31"/>
  <c r="O161" i="31" s="1"/>
  <c r="L161" i="31"/>
  <c r="K161" i="3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L157" i="31"/>
  <c r="K157" i="3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L153" i="31"/>
  <c r="K153" i="3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N143" i="31"/>
  <c r="O143" i="31" s="1"/>
  <c r="K143" i="31"/>
  <c r="L143" i="31" s="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O131" i="31"/>
  <c r="N131" i="3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F130" i="31"/>
  <c r="E130" i="31"/>
  <c r="O129" i="31"/>
  <c r="N129" i="31"/>
  <c r="K129" i="31"/>
  <c r="L129" i="31" s="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O113" i="31"/>
  <c r="N113" i="31"/>
  <c r="L113" i="31"/>
  <c r="K113" i="31"/>
  <c r="H113" i="31"/>
  <c r="I113" i="31" s="1"/>
  <c r="F113" i="31"/>
  <c r="E113" i="31"/>
  <c r="N112" i="31"/>
  <c r="O112" i="31" s="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O106" i="31"/>
  <c r="N106" i="31"/>
  <c r="K106" i="31"/>
  <c r="L106" i="31" s="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N102" i="31"/>
  <c r="O102" i="31" s="1"/>
  <c r="K102" i="31"/>
  <c r="L102" i="31" s="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N100" i="31"/>
  <c r="O100" i="31" s="1"/>
  <c r="K100" i="31"/>
  <c r="L100" i="31" s="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L90" i="31"/>
  <c r="K90" i="3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K87" i="31"/>
  <c r="L87" i="31" s="1"/>
  <c r="H87" i="31"/>
  <c r="I87" i="31" s="1"/>
  <c r="F87" i="31"/>
  <c r="E87" i="31"/>
  <c r="N86" i="31"/>
  <c r="O86" i="31" s="1"/>
  <c r="L86" i="31"/>
  <c r="K86" i="31"/>
  <c r="H86" i="31"/>
  <c r="I86" i="31" s="1"/>
  <c r="F86" i="31"/>
  <c r="E86" i="31"/>
  <c r="N85" i="31"/>
  <c r="O85" i="31" s="1"/>
  <c r="K85" i="31"/>
  <c r="L85" i="31" s="1"/>
  <c r="H85" i="31"/>
  <c r="I85" i="31" s="1"/>
  <c r="F85" i="31"/>
  <c r="E85" i="31"/>
  <c r="N84" i="31"/>
  <c r="O84" i="31" s="1"/>
  <c r="L84" i="31"/>
  <c r="K84" i="31"/>
  <c r="H84" i="31"/>
  <c r="I84" i="31" s="1"/>
  <c r="F84" i="31"/>
  <c r="E84" i="31"/>
  <c r="O83" i="31"/>
  <c r="N83" i="31"/>
  <c r="K83" i="31"/>
  <c r="L83" i="31" s="1"/>
  <c r="H83" i="31"/>
  <c r="I83" i="31" s="1"/>
  <c r="F83" i="31"/>
  <c r="E83" i="31"/>
  <c r="O82" i="31"/>
  <c r="N82" i="31"/>
  <c r="L82" i="31"/>
  <c r="K82" i="3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N80" i="31"/>
  <c r="O80" i="31" s="1"/>
  <c r="L80" i="31"/>
  <c r="K80" i="31"/>
  <c r="H80" i="31"/>
  <c r="I80" i="31" s="1"/>
  <c r="F80" i="31"/>
  <c r="E80" i="31"/>
  <c r="O79" i="31"/>
  <c r="N79" i="31"/>
  <c r="K79" i="31"/>
  <c r="L79" i="31" s="1"/>
  <c r="H79" i="31"/>
  <c r="I79" i="31" s="1"/>
  <c r="F79" i="31"/>
  <c r="E79" i="31"/>
  <c r="O78" i="31"/>
  <c r="N78" i="31"/>
  <c r="L78" i="31"/>
  <c r="K78" i="31"/>
  <c r="H78" i="31"/>
  <c r="I78" i="31" s="1"/>
  <c r="F78" i="31"/>
  <c r="E78" i="31"/>
  <c r="N77" i="31"/>
  <c r="O77" i="31" s="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O75" i="31"/>
  <c r="N75" i="31"/>
  <c r="K75" i="31"/>
  <c r="L75" i="31" s="1"/>
  <c r="H75" i="31"/>
  <c r="I75" i="31" s="1"/>
  <c r="F75" i="31"/>
  <c r="E75" i="31"/>
  <c r="O74" i="31"/>
  <c r="N74" i="31"/>
  <c r="L74" i="31"/>
  <c r="K74" i="3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L72" i="31"/>
  <c r="K72" i="31"/>
  <c r="H72" i="31"/>
  <c r="I72" i="31" s="1"/>
  <c r="F72" i="31"/>
  <c r="E72" i="31"/>
  <c r="O71" i="31"/>
  <c r="N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K62" i="31"/>
  <c r="L62" i="31" s="1"/>
  <c r="H62" i="31"/>
  <c r="I62" i="31" s="1"/>
  <c r="F62" i="31"/>
  <c r="E62" i="31"/>
  <c r="N61" i="31"/>
  <c r="O61" i="31" s="1"/>
  <c r="K61" i="31"/>
  <c r="L61" i="31" s="1"/>
  <c r="I61" i="31"/>
  <c r="H61" i="31"/>
  <c r="F61" i="31"/>
  <c r="E61" i="31"/>
  <c r="N60" i="31"/>
  <c r="O60" i="31" s="1"/>
  <c r="K60" i="31"/>
  <c r="L60" i="31" s="1"/>
  <c r="I60" i="31"/>
  <c r="H60" i="31"/>
  <c r="F60" i="31"/>
  <c r="E60" i="31"/>
  <c r="O59" i="31"/>
  <c r="N59" i="31"/>
  <c r="K59" i="31"/>
  <c r="L59" i="31" s="1"/>
  <c r="I59" i="31"/>
  <c r="H59" i="31"/>
  <c r="F59" i="31"/>
  <c r="E59" i="31"/>
  <c r="N58" i="31"/>
  <c r="O58" i="31" s="1"/>
  <c r="K58" i="31"/>
  <c r="L58" i="31" s="1"/>
  <c r="I58" i="31"/>
  <c r="H58" i="31"/>
  <c r="F58" i="31"/>
  <c r="E58" i="31"/>
  <c r="N57" i="31"/>
  <c r="O57" i="31" s="1"/>
  <c r="K57" i="31"/>
  <c r="L57" i="31" s="1"/>
  <c r="I57" i="31"/>
  <c r="H57" i="31"/>
  <c r="F57" i="31"/>
  <c r="E57" i="31"/>
  <c r="N56" i="31"/>
  <c r="O56" i="31" s="1"/>
  <c r="K56" i="31"/>
  <c r="L56" i="31" s="1"/>
  <c r="I56" i="31"/>
  <c r="H56" i="31"/>
  <c r="F56" i="31"/>
  <c r="E56" i="31"/>
  <c r="O55" i="31"/>
  <c r="N55" i="31"/>
  <c r="K55" i="31"/>
  <c r="L55" i="31" s="1"/>
  <c r="I55" i="31"/>
  <c r="H55" i="31"/>
  <c r="F55" i="31"/>
  <c r="E55" i="31"/>
  <c r="N54" i="31"/>
  <c r="O54" i="31" s="1"/>
  <c r="K54" i="31"/>
  <c r="L54" i="31" s="1"/>
  <c r="I54" i="31"/>
  <c r="H54" i="31"/>
  <c r="F54" i="31"/>
  <c r="E54" i="31"/>
  <c r="N53" i="31"/>
  <c r="O53" i="31" s="1"/>
  <c r="K53" i="31"/>
  <c r="L53" i="31" s="1"/>
  <c r="I53" i="31"/>
  <c r="H53" i="31"/>
  <c r="F53" i="31"/>
  <c r="E53" i="31"/>
  <c r="N52" i="31"/>
  <c r="O52" i="31" s="1"/>
  <c r="K52" i="31"/>
  <c r="L52" i="31" s="1"/>
  <c r="I52" i="31"/>
  <c r="H52" i="31"/>
  <c r="F52" i="31"/>
  <c r="E52" i="31"/>
  <c r="O51" i="31"/>
  <c r="N51" i="31"/>
  <c r="K51" i="31"/>
  <c r="L51" i="31" s="1"/>
  <c r="I51" i="31"/>
  <c r="H51" i="31"/>
  <c r="F51" i="31"/>
  <c r="E51" i="31"/>
  <c r="N50" i="31"/>
  <c r="O50" i="31" s="1"/>
  <c r="K50" i="31"/>
  <c r="L50" i="31" s="1"/>
  <c r="I50" i="31"/>
  <c r="H50" i="31"/>
  <c r="F50" i="31"/>
  <c r="E50" i="31"/>
  <c r="N49" i="31"/>
  <c r="O49" i="31" s="1"/>
  <c r="K49" i="31"/>
  <c r="L49" i="31" s="1"/>
  <c r="I49" i="31"/>
  <c r="H49" i="31"/>
  <c r="F49" i="31"/>
  <c r="E49" i="31"/>
  <c r="N48" i="31"/>
  <c r="O48" i="31" s="1"/>
  <c r="K48" i="31"/>
  <c r="L48" i="31" s="1"/>
  <c r="I48" i="31"/>
  <c r="H48" i="31"/>
  <c r="F48" i="31"/>
  <c r="E48" i="31"/>
  <c r="O47" i="31"/>
  <c r="N47" i="31"/>
  <c r="K47" i="31"/>
  <c r="L47" i="31" s="1"/>
  <c r="I47" i="31"/>
  <c r="H47" i="31"/>
  <c r="F47" i="31"/>
  <c r="E47" i="31"/>
  <c r="N46" i="31"/>
  <c r="O46" i="31" s="1"/>
  <c r="K46" i="31"/>
  <c r="L46" i="31" s="1"/>
  <c r="I46" i="31"/>
  <c r="H46" i="31"/>
  <c r="F46" i="31"/>
  <c r="E46" i="31"/>
  <c r="N45" i="31"/>
  <c r="O45" i="31" s="1"/>
  <c r="K45" i="31"/>
  <c r="L45" i="31" s="1"/>
  <c r="I45" i="31"/>
  <c r="H45" i="31"/>
  <c r="F45" i="31"/>
  <c r="E45" i="31"/>
  <c r="N44" i="31"/>
  <c r="K44" i="31"/>
  <c r="K64" i="31" s="1"/>
  <c r="I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I190" i="30"/>
  <c r="H190" i="30"/>
  <c r="F190" i="30"/>
  <c r="E190" i="30"/>
  <c r="O189" i="30"/>
  <c r="N189" i="30"/>
  <c r="L189" i="30"/>
  <c r="K189" i="30"/>
  <c r="I189" i="30"/>
  <c r="H189" i="30"/>
  <c r="F189" i="30"/>
  <c r="E189" i="30"/>
  <c r="O188" i="30"/>
  <c r="N188" i="30"/>
  <c r="L188" i="30"/>
  <c r="K188" i="30"/>
  <c r="I188" i="30"/>
  <c r="H188" i="30"/>
  <c r="F188" i="30"/>
  <c r="E188" i="30"/>
  <c r="O187" i="30"/>
  <c r="N187" i="30"/>
  <c r="L187" i="30"/>
  <c r="K187" i="30"/>
  <c r="I187" i="30"/>
  <c r="H187" i="30"/>
  <c r="F187" i="30"/>
  <c r="E187" i="30"/>
  <c r="O186" i="30"/>
  <c r="N186" i="30"/>
  <c r="L186" i="30"/>
  <c r="K186" i="30"/>
  <c r="I186" i="30"/>
  <c r="H186" i="30"/>
  <c r="F186" i="30"/>
  <c r="E186" i="30"/>
  <c r="O185" i="30"/>
  <c r="N185" i="30"/>
  <c r="L185" i="30"/>
  <c r="K185" i="30"/>
  <c r="I185" i="30"/>
  <c r="H185" i="30"/>
  <c r="F185" i="30"/>
  <c r="E185" i="30"/>
  <c r="O184" i="30"/>
  <c r="N184" i="30"/>
  <c r="L184" i="30"/>
  <c r="K184" i="30"/>
  <c r="I184" i="30"/>
  <c r="H184" i="30"/>
  <c r="F184" i="30"/>
  <c r="E184" i="30"/>
  <c r="O183" i="30"/>
  <c r="N183" i="30"/>
  <c r="L183" i="30"/>
  <c r="K183" i="30"/>
  <c r="I183" i="30"/>
  <c r="H183" i="30"/>
  <c r="F183" i="30"/>
  <c r="E183" i="30"/>
  <c r="O182" i="30"/>
  <c r="N182" i="30"/>
  <c r="L182" i="30"/>
  <c r="K182" i="30"/>
  <c r="I182" i="30"/>
  <c r="H182" i="30"/>
  <c r="F182" i="30"/>
  <c r="E182" i="30"/>
  <c r="O181" i="30"/>
  <c r="N181" i="30"/>
  <c r="L181" i="30"/>
  <c r="K181" i="30"/>
  <c r="I181" i="30"/>
  <c r="H181" i="30"/>
  <c r="F181" i="30"/>
  <c r="E181" i="30"/>
  <c r="O180" i="30"/>
  <c r="N180" i="30"/>
  <c r="L180" i="30"/>
  <c r="K180" i="30"/>
  <c r="I180" i="30"/>
  <c r="H180" i="30"/>
  <c r="F180" i="30"/>
  <c r="E180" i="30"/>
  <c r="O179" i="30"/>
  <c r="N179" i="30"/>
  <c r="L179" i="30"/>
  <c r="K179" i="30"/>
  <c r="I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H169" i="30"/>
  <c r="I169" i="30" s="1"/>
  <c r="F169" i="30"/>
  <c r="E169" i="30"/>
  <c r="N168" i="30"/>
  <c r="O168" i="30" s="1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O161" i="30"/>
  <c r="N161" i="30"/>
  <c r="K161" i="30"/>
  <c r="L161" i="30" s="1"/>
  <c r="H161" i="30"/>
  <c r="I161" i="30" s="1"/>
  <c r="F161" i="30"/>
  <c r="E161" i="30"/>
  <c r="N160" i="30"/>
  <c r="O160" i="30" s="1"/>
  <c r="L160" i="30"/>
  <c r="K160" i="30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L156" i="30"/>
  <c r="K156" i="30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L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N133" i="30"/>
  <c r="O133" i="30" s="1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O115" i="30"/>
  <c r="N115" i="30"/>
  <c r="L115" i="30"/>
  <c r="K115" i="30"/>
  <c r="I115" i="30"/>
  <c r="H115" i="30"/>
  <c r="E115" i="30"/>
  <c r="F115" i="30" s="1"/>
  <c r="N114" i="30"/>
  <c r="O114" i="30" s="1"/>
  <c r="K114" i="30"/>
  <c r="L114" i="30" s="1"/>
  <c r="H114" i="30"/>
  <c r="I114" i="30" s="1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K112" i="30"/>
  <c r="L112" i="30" s="1"/>
  <c r="I112" i="30"/>
  <c r="H112" i="30"/>
  <c r="E112" i="30"/>
  <c r="F112" i="30" s="1"/>
  <c r="N111" i="30"/>
  <c r="O111" i="30" s="1"/>
  <c r="K111" i="30"/>
  <c r="L111" i="30" s="1"/>
  <c r="I111" i="30"/>
  <c r="H111" i="30"/>
  <c r="E111" i="30"/>
  <c r="F111" i="30" s="1"/>
  <c r="N110" i="30"/>
  <c r="O110" i="30" s="1"/>
  <c r="K110" i="30"/>
  <c r="L110" i="30" s="1"/>
  <c r="H110" i="30"/>
  <c r="I110" i="30" s="1"/>
  <c r="E110" i="30"/>
  <c r="F110" i="30" s="1"/>
  <c r="O109" i="30"/>
  <c r="N109" i="30"/>
  <c r="K109" i="30"/>
  <c r="L109" i="30" s="1"/>
  <c r="H109" i="30"/>
  <c r="I109" i="30" s="1"/>
  <c r="E109" i="30"/>
  <c r="F109" i="30" s="1"/>
  <c r="O108" i="30"/>
  <c r="N108" i="30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O106" i="30"/>
  <c r="N106" i="30"/>
  <c r="K106" i="30"/>
  <c r="L106" i="30" s="1"/>
  <c r="H106" i="30"/>
  <c r="I106" i="30" s="1"/>
  <c r="E106" i="30"/>
  <c r="F106" i="30" s="1"/>
  <c r="O105" i="30"/>
  <c r="N105" i="30"/>
  <c r="L105" i="30"/>
  <c r="K105" i="30"/>
  <c r="I105" i="30"/>
  <c r="H105" i="30"/>
  <c r="E105" i="30"/>
  <c r="F105" i="30" s="1"/>
  <c r="O104" i="30"/>
  <c r="N104" i="30"/>
  <c r="K104" i="30"/>
  <c r="L104" i="30" s="1"/>
  <c r="H104" i="30"/>
  <c r="I104" i="30" s="1"/>
  <c r="E104" i="30"/>
  <c r="F104" i="30" s="1"/>
  <c r="O103" i="30"/>
  <c r="N103" i="30"/>
  <c r="K103" i="30"/>
  <c r="L103" i="30" s="1"/>
  <c r="I103" i="30"/>
  <c r="H103" i="30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K101" i="30"/>
  <c r="L101" i="30" s="1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K99" i="30"/>
  <c r="L99" i="30" s="1"/>
  <c r="I99" i="30"/>
  <c r="H99" i="30"/>
  <c r="E99" i="30"/>
  <c r="F99" i="30" s="1"/>
  <c r="O98" i="30"/>
  <c r="N98" i="30"/>
  <c r="K98" i="30"/>
  <c r="H98" i="30"/>
  <c r="I98" i="30" s="1"/>
  <c r="I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O88" i="30"/>
  <c r="N88" i="30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O86" i="30"/>
  <c r="N86" i="30"/>
  <c r="K86" i="30"/>
  <c r="L86" i="30" s="1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O76" i="30"/>
  <c r="N76" i="30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N60" i="30"/>
  <c r="O60" i="30" s="1"/>
  <c r="L60" i="30"/>
  <c r="K60" i="30"/>
  <c r="H60" i="30"/>
  <c r="I60" i="30" s="1"/>
  <c r="E60" i="30"/>
  <c r="F60" i="30" s="1"/>
  <c r="O59" i="30"/>
  <c r="N59" i="30"/>
  <c r="L59" i="30"/>
  <c r="K59" i="30"/>
  <c r="I59" i="30"/>
  <c r="H59" i="30"/>
  <c r="E59" i="30"/>
  <c r="F59" i="30" s="1"/>
  <c r="N58" i="30"/>
  <c r="O58" i="30" s="1"/>
  <c r="K58" i="30"/>
  <c r="L58" i="30" s="1"/>
  <c r="H58" i="30"/>
  <c r="I58" i="30" s="1"/>
  <c r="E58" i="30"/>
  <c r="F58" i="30" s="1"/>
  <c r="O57" i="30"/>
  <c r="N57" i="30"/>
  <c r="K57" i="30"/>
  <c r="L57" i="30" s="1"/>
  <c r="I57" i="30"/>
  <c r="H57" i="30"/>
  <c r="E57" i="30"/>
  <c r="F57" i="30" s="1"/>
  <c r="O56" i="30"/>
  <c r="N56" i="30"/>
  <c r="L56" i="30"/>
  <c r="K56" i="30"/>
  <c r="H56" i="30"/>
  <c r="I56" i="30" s="1"/>
  <c r="E56" i="30"/>
  <c r="F56" i="30" s="1"/>
  <c r="O55" i="30"/>
  <c r="N55" i="30"/>
  <c r="L55" i="30"/>
  <c r="K55" i="30"/>
  <c r="I55" i="30"/>
  <c r="H55" i="30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K53" i="30"/>
  <c r="L53" i="30" s="1"/>
  <c r="I53" i="30"/>
  <c r="H53" i="30"/>
  <c r="E53" i="30"/>
  <c r="F53" i="30" s="1"/>
  <c r="N52" i="30"/>
  <c r="O52" i="30" s="1"/>
  <c r="L52" i="30"/>
  <c r="K52" i="30"/>
  <c r="H52" i="30"/>
  <c r="I52" i="30" s="1"/>
  <c r="E52" i="30"/>
  <c r="F52" i="30" s="1"/>
  <c r="O51" i="30"/>
  <c r="N51" i="30"/>
  <c r="L51" i="30"/>
  <c r="K51" i="30"/>
  <c r="I51" i="30"/>
  <c r="H51" i="30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O47" i="30"/>
  <c r="N47" i="30"/>
  <c r="L47" i="30"/>
  <c r="K47" i="30"/>
  <c r="I47" i="30"/>
  <c r="H47" i="30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O193" i="29"/>
  <c r="N193" i="29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O191" i="29"/>
  <c r="N191" i="29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L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K141" i="29"/>
  <c r="L141" i="29" s="1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F139" i="29"/>
  <c r="E139" i="29"/>
  <c r="O138" i="29"/>
  <c r="N138" i="29"/>
  <c r="K138" i="29"/>
  <c r="L138" i="29" s="1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L131" i="29"/>
  <c r="K131" i="29"/>
  <c r="H131" i="29"/>
  <c r="I131" i="29" s="1"/>
  <c r="E131" i="29"/>
  <c r="F131" i="29" s="1"/>
  <c r="N130" i="29"/>
  <c r="O130" i="29" s="1"/>
  <c r="L130" i="29"/>
  <c r="K130" i="29"/>
  <c r="H130" i="29"/>
  <c r="I130" i="29" s="1"/>
  <c r="E130" i="29"/>
  <c r="F130" i="29" s="1"/>
  <c r="N129" i="29"/>
  <c r="O129" i="29" s="1"/>
  <c r="L129" i="29"/>
  <c r="K129" i="29"/>
  <c r="I129" i="29"/>
  <c r="H129" i="29"/>
  <c r="E129" i="29"/>
  <c r="F129" i="29" s="1"/>
  <c r="O128" i="29"/>
  <c r="N128" i="29"/>
  <c r="K128" i="29"/>
  <c r="L128" i="29" s="1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O126" i="29"/>
  <c r="N126" i="29"/>
  <c r="K126" i="29"/>
  <c r="L126" i="29" s="1"/>
  <c r="H126" i="29"/>
  <c r="I126" i="29" s="1"/>
  <c r="E126" i="29"/>
  <c r="F126" i="29" s="1"/>
  <c r="N125" i="29"/>
  <c r="N145" i="29" s="1"/>
  <c r="K125" i="29"/>
  <c r="I125" i="29"/>
  <c r="H125" i="29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K116" i="29"/>
  <c r="L116" i="29" s="1"/>
  <c r="I116" i="29"/>
  <c r="H116" i="29"/>
  <c r="E116" i="29"/>
  <c r="F116" i="29" s="1"/>
  <c r="N115" i="29"/>
  <c r="O115" i="29" s="1"/>
  <c r="K115" i="29"/>
  <c r="L115" i="29" s="1"/>
  <c r="H115" i="29"/>
  <c r="I115" i="29" s="1"/>
  <c r="E115" i="29"/>
  <c r="F115" i="29" s="1"/>
  <c r="O114" i="29"/>
  <c r="N114" i="29"/>
  <c r="K114" i="29"/>
  <c r="L114" i="29" s="1"/>
  <c r="I114" i="29"/>
  <c r="H114" i="29"/>
  <c r="E114" i="29"/>
  <c r="F114" i="29" s="1"/>
  <c r="O113" i="29"/>
  <c r="N113" i="29"/>
  <c r="K113" i="29"/>
  <c r="L113" i="29" s="1"/>
  <c r="H113" i="29"/>
  <c r="I113" i="29" s="1"/>
  <c r="E113" i="29"/>
  <c r="F113" i="29" s="1"/>
  <c r="N112" i="29"/>
  <c r="O112" i="29" s="1"/>
  <c r="L112" i="29"/>
  <c r="K112" i="29"/>
  <c r="I112" i="29"/>
  <c r="H112" i="29"/>
  <c r="E112" i="29"/>
  <c r="F112" i="29" s="1"/>
  <c r="O111" i="29"/>
  <c r="N111" i="29"/>
  <c r="K111" i="29"/>
  <c r="L111" i="29" s="1"/>
  <c r="H111" i="29"/>
  <c r="I111" i="29" s="1"/>
  <c r="E111" i="29"/>
  <c r="F111" i="29" s="1"/>
  <c r="N110" i="29"/>
  <c r="O110" i="29" s="1"/>
  <c r="K110" i="29"/>
  <c r="L110" i="29" s="1"/>
  <c r="I110" i="29"/>
  <c r="H110" i="29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I106" i="29"/>
  <c r="H106" i="29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L104" i="29"/>
  <c r="K104" i="29"/>
  <c r="I104" i="29"/>
  <c r="H104" i="29"/>
  <c r="E104" i="29"/>
  <c r="F104" i="29" s="1"/>
  <c r="O103" i="29"/>
  <c r="N103" i="29"/>
  <c r="K103" i="29"/>
  <c r="L103" i="29" s="1"/>
  <c r="H103" i="29"/>
  <c r="I103" i="29" s="1"/>
  <c r="E103" i="29"/>
  <c r="F103" i="29" s="1"/>
  <c r="N102" i="29"/>
  <c r="O102" i="29" s="1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K100" i="29"/>
  <c r="L100" i="29" s="1"/>
  <c r="I100" i="29"/>
  <c r="H100" i="29"/>
  <c r="E100" i="29"/>
  <c r="F100" i="29" s="1"/>
  <c r="N99" i="29"/>
  <c r="O99" i="29" s="1"/>
  <c r="K99" i="29"/>
  <c r="L99" i="29" s="1"/>
  <c r="H99" i="29"/>
  <c r="I99" i="29" s="1"/>
  <c r="E99" i="29"/>
  <c r="F99" i="29" s="1"/>
  <c r="O98" i="29"/>
  <c r="N98" i="29"/>
  <c r="K98" i="29"/>
  <c r="K118" i="29" s="1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K90" i="29"/>
  <c r="L90" i="29" s="1"/>
  <c r="H90" i="29"/>
  <c r="I90" i="29" s="1"/>
  <c r="E90" i="29"/>
  <c r="F90" i="29" s="1"/>
  <c r="O89" i="29"/>
  <c r="N89" i="29"/>
  <c r="L89" i="29"/>
  <c r="K89" i="29"/>
  <c r="H89" i="29"/>
  <c r="I89" i="29" s="1"/>
  <c r="E89" i="29"/>
  <c r="F89" i="29" s="1"/>
  <c r="N88" i="29"/>
  <c r="O88" i="29" s="1"/>
  <c r="K88" i="29"/>
  <c r="L88" i="29" s="1"/>
  <c r="I88" i="29"/>
  <c r="H88" i="29"/>
  <c r="E88" i="29"/>
  <c r="F88" i="29" s="1"/>
  <c r="O87" i="29"/>
  <c r="N87" i="29"/>
  <c r="K87" i="29"/>
  <c r="L87" i="29" s="1"/>
  <c r="I87" i="29"/>
  <c r="H87" i="29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L85" i="29"/>
  <c r="K85" i="29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O83" i="29"/>
  <c r="N83" i="29"/>
  <c r="K83" i="29"/>
  <c r="L83" i="29" s="1"/>
  <c r="I83" i="29"/>
  <c r="H83" i="29"/>
  <c r="E83" i="29"/>
  <c r="F83" i="29" s="1"/>
  <c r="O82" i="29"/>
  <c r="N82" i="29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I79" i="29"/>
  <c r="H79" i="29"/>
  <c r="E79" i="29"/>
  <c r="F79" i="29" s="1"/>
  <c r="N78" i="29"/>
  <c r="O78" i="29" s="1"/>
  <c r="L78" i="29"/>
  <c r="K78" i="29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O75" i="29"/>
  <c r="N75" i="29"/>
  <c r="K75" i="29"/>
  <c r="L75" i="29" s="1"/>
  <c r="I75" i="29"/>
  <c r="H75" i="29"/>
  <c r="E75" i="29"/>
  <c r="F75" i="29" s="1"/>
  <c r="O74" i="29"/>
  <c r="N74" i="29"/>
  <c r="K74" i="29"/>
  <c r="L74" i="29" s="1"/>
  <c r="H74" i="29"/>
  <c r="I74" i="29" s="1"/>
  <c r="E74" i="29"/>
  <c r="F74" i="29" s="1"/>
  <c r="O73" i="29"/>
  <c r="N73" i="29"/>
  <c r="L73" i="29"/>
  <c r="K73" i="29"/>
  <c r="H73" i="29"/>
  <c r="I73" i="29" s="1"/>
  <c r="E73" i="29"/>
  <c r="F73" i="29" s="1"/>
  <c r="N72" i="29"/>
  <c r="O72" i="29" s="1"/>
  <c r="K72" i="29"/>
  <c r="L72" i="29" s="1"/>
  <c r="I72" i="29"/>
  <c r="H72" i="29"/>
  <c r="E72" i="29"/>
  <c r="F72" i="29" s="1"/>
  <c r="O71" i="29"/>
  <c r="N71" i="29"/>
  <c r="K71" i="29"/>
  <c r="I71" i="29"/>
  <c r="H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L61" i="29"/>
  <c r="K61" i="29"/>
  <c r="H61" i="29"/>
  <c r="I61" i="29" s="1"/>
  <c r="E61" i="29"/>
  <c r="F61" i="29" s="1"/>
  <c r="O60" i="29"/>
  <c r="N60" i="29"/>
  <c r="L60" i="29"/>
  <c r="K60" i="29"/>
  <c r="I60" i="29"/>
  <c r="H60" i="29"/>
  <c r="E60" i="29"/>
  <c r="F60" i="29" s="1"/>
  <c r="N59" i="29"/>
  <c r="O59" i="29" s="1"/>
  <c r="K59" i="29"/>
  <c r="L59" i="29" s="1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L54" i="29"/>
  <c r="K54" i="29"/>
  <c r="H54" i="29"/>
  <c r="I54" i="29" s="1"/>
  <c r="E54" i="29"/>
  <c r="F54" i="29" s="1"/>
  <c r="O53" i="29"/>
  <c r="N53" i="29"/>
  <c r="L53" i="29"/>
  <c r="K53" i="29"/>
  <c r="H53" i="29"/>
  <c r="I53" i="29" s="1"/>
  <c r="E53" i="29"/>
  <c r="F53" i="29" s="1"/>
  <c r="N52" i="29"/>
  <c r="O52" i="29" s="1"/>
  <c r="L52" i="29"/>
  <c r="K52" i="29"/>
  <c r="I52" i="29"/>
  <c r="H52" i="29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O48" i="29"/>
  <c r="N48" i="29"/>
  <c r="L48" i="29"/>
  <c r="K48" i="29"/>
  <c r="I48" i="29"/>
  <c r="H48" i="29"/>
  <c r="E48" i="29"/>
  <c r="F48" i="29" s="1"/>
  <c r="N47" i="29"/>
  <c r="O47" i="29" s="1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N45" i="29"/>
  <c r="O45" i="29" s="1"/>
  <c r="L45" i="29"/>
  <c r="K45" i="29"/>
  <c r="H45" i="29"/>
  <c r="I45" i="29" s="1"/>
  <c r="E45" i="29"/>
  <c r="F45" i="29" s="1"/>
  <c r="N44" i="29"/>
  <c r="N64" i="29" s="1"/>
  <c r="L44" i="29"/>
  <c r="K44" i="29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L137" i="28"/>
  <c r="K137" i="28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N125" i="28"/>
  <c r="L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L115" i="28"/>
  <c r="K115" i="28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N113" i="28"/>
  <c r="O113" i="28" s="1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O111" i="28"/>
  <c r="N111" i="28"/>
  <c r="L111" i="28"/>
  <c r="K111" i="28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O107" i="28"/>
  <c r="N107" i="28"/>
  <c r="L107" i="28"/>
  <c r="K107" i="28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O104" i="28"/>
  <c r="N104" i="28"/>
  <c r="K104" i="28"/>
  <c r="L104" i="28" s="1"/>
  <c r="H104" i="28"/>
  <c r="I104" i="28" s="1"/>
  <c r="F104" i="28"/>
  <c r="E104" i="28"/>
  <c r="O103" i="28"/>
  <c r="N103" i="28"/>
  <c r="L103" i="28"/>
  <c r="K103" i="28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F101" i="28"/>
  <c r="E101" i="28"/>
  <c r="O100" i="28"/>
  <c r="N100" i="28"/>
  <c r="K100" i="28"/>
  <c r="L100" i="28" s="1"/>
  <c r="H100" i="28"/>
  <c r="I100" i="28" s="1"/>
  <c r="F100" i="28"/>
  <c r="E100" i="28"/>
  <c r="O99" i="28"/>
  <c r="N99" i="28"/>
  <c r="L99" i="28"/>
  <c r="K99" i="28"/>
  <c r="H99" i="28"/>
  <c r="I99" i="28" s="1"/>
  <c r="F99" i="28"/>
  <c r="E99" i="28"/>
  <c r="N98" i="28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N89" i="28"/>
  <c r="O89" i="28" s="1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N87" i="28"/>
  <c r="O87" i="28" s="1"/>
  <c r="K87" i="28"/>
  <c r="L87" i="28" s="1"/>
  <c r="H87" i="28"/>
  <c r="I87" i="28" s="1"/>
  <c r="F87" i="28"/>
  <c r="E87" i="28"/>
  <c r="O86" i="28"/>
  <c r="N86" i="28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N84" i="28"/>
  <c r="O84" i="28" s="1"/>
  <c r="K84" i="28"/>
  <c r="L84" i="28" s="1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K79" i="28"/>
  <c r="L79" i="28" s="1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N76" i="28"/>
  <c r="O76" i="28" s="1"/>
  <c r="K76" i="28"/>
  <c r="L76" i="28" s="1"/>
  <c r="H76" i="28"/>
  <c r="I76" i="28" s="1"/>
  <c r="F76" i="28"/>
  <c r="E76" i="28"/>
  <c r="N75" i="28"/>
  <c r="O75" i="28" s="1"/>
  <c r="K75" i="28"/>
  <c r="L75" i="28" s="1"/>
  <c r="H75" i="28"/>
  <c r="I75" i="28" s="1"/>
  <c r="F75" i="28"/>
  <c r="E75" i="28"/>
  <c r="N74" i="28"/>
  <c r="O74" i="28" s="1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K72" i="28"/>
  <c r="L72" i="28" s="1"/>
  <c r="H72" i="28"/>
  <c r="I72" i="28" s="1"/>
  <c r="F72" i="28"/>
  <c r="E72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F63" i="28"/>
  <c r="E63" i="28"/>
  <c r="N62" i="28"/>
  <c r="O62" i="28" s="1"/>
  <c r="L62" i="28"/>
  <c r="K62" i="28"/>
  <c r="I62" i="28"/>
  <c r="H62" i="28"/>
  <c r="F62" i="28"/>
  <c r="E62" i="28"/>
  <c r="N61" i="28"/>
  <c r="O61" i="28" s="1"/>
  <c r="L61" i="28"/>
  <c r="K61" i="28"/>
  <c r="I61" i="28"/>
  <c r="H61" i="28"/>
  <c r="F61" i="28"/>
  <c r="E61" i="28"/>
  <c r="N60" i="28"/>
  <c r="O60" i="28" s="1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F59" i="28"/>
  <c r="E59" i="28"/>
  <c r="N58" i="28"/>
  <c r="O58" i="28" s="1"/>
  <c r="L58" i="28"/>
  <c r="K58" i="28"/>
  <c r="I58" i="28"/>
  <c r="H58" i="28"/>
  <c r="F58" i="28"/>
  <c r="E58" i="28"/>
  <c r="N57" i="28"/>
  <c r="O57" i="28" s="1"/>
  <c r="L57" i="28"/>
  <c r="K57" i="28"/>
  <c r="I57" i="28"/>
  <c r="H57" i="28"/>
  <c r="F57" i="28"/>
  <c r="E57" i="28"/>
  <c r="N56" i="28"/>
  <c r="O56" i="28" s="1"/>
  <c r="L56" i="28"/>
  <c r="K56" i="28"/>
  <c r="I56" i="28"/>
  <c r="H56" i="28"/>
  <c r="F56" i="28"/>
  <c r="E56" i="28"/>
  <c r="N55" i="28"/>
  <c r="O55" i="28" s="1"/>
  <c r="L55" i="28"/>
  <c r="K55" i="28"/>
  <c r="I55" i="28"/>
  <c r="H55" i="28"/>
  <c r="F55" i="28"/>
  <c r="E55" i="28"/>
  <c r="N54" i="28"/>
  <c r="O54" i="28" s="1"/>
  <c r="L54" i="28"/>
  <c r="K54" i="28"/>
  <c r="I54" i="28"/>
  <c r="H54" i="28"/>
  <c r="F54" i="28"/>
  <c r="E54" i="28"/>
  <c r="N53" i="28"/>
  <c r="O53" i="28" s="1"/>
  <c r="L53" i="28"/>
  <c r="K53" i="28"/>
  <c r="I53" i="28"/>
  <c r="H53" i="28"/>
  <c r="F53" i="28"/>
  <c r="E53" i="28"/>
  <c r="N52" i="28"/>
  <c r="O52" i="28" s="1"/>
  <c r="L52" i="28"/>
  <c r="K52" i="28"/>
  <c r="I52" i="28"/>
  <c r="H52" i="28"/>
  <c r="F52" i="28"/>
  <c r="E52" i="28"/>
  <c r="N51" i="28"/>
  <c r="O51" i="28" s="1"/>
  <c r="L51" i="28"/>
  <c r="K51" i="28"/>
  <c r="I51" i="28"/>
  <c r="H51" i="28"/>
  <c r="F51" i="28"/>
  <c r="E51" i="28"/>
  <c r="N50" i="28"/>
  <c r="O50" i="28" s="1"/>
  <c r="L50" i="28"/>
  <c r="K50" i="28"/>
  <c r="I50" i="28"/>
  <c r="H50" i="28"/>
  <c r="F50" i="28"/>
  <c r="E50" i="28"/>
  <c r="N49" i="28"/>
  <c r="O49" i="28" s="1"/>
  <c r="L49" i="28"/>
  <c r="K49" i="28"/>
  <c r="I49" i="28"/>
  <c r="H49" i="28"/>
  <c r="F49" i="28"/>
  <c r="E49" i="28"/>
  <c r="N48" i="28"/>
  <c r="O48" i="28" s="1"/>
  <c r="L48" i="28"/>
  <c r="K48" i="28"/>
  <c r="I48" i="28"/>
  <c r="H48" i="28"/>
  <c r="F48" i="28"/>
  <c r="E48" i="28"/>
  <c r="N47" i="28"/>
  <c r="O47" i="28" s="1"/>
  <c r="L47" i="28"/>
  <c r="K47" i="28"/>
  <c r="I47" i="28"/>
  <c r="H47" i="28"/>
  <c r="F47" i="28"/>
  <c r="E47" i="28"/>
  <c r="N46" i="28"/>
  <c r="O46" i="28" s="1"/>
  <c r="L46" i="28"/>
  <c r="K46" i="28"/>
  <c r="I46" i="28"/>
  <c r="H46" i="28"/>
  <c r="F46" i="28"/>
  <c r="E46" i="28"/>
  <c r="N45" i="28"/>
  <c r="O45" i="28" s="1"/>
  <c r="L45" i="28"/>
  <c r="K45" i="28"/>
  <c r="I45" i="28"/>
  <c r="H45" i="28"/>
  <c r="F45" i="28"/>
  <c r="E45" i="28"/>
  <c r="N44" i="28"/>
  <c r="N64" i="28" s="1"/>
  <c r="L44" i="28"/>
  <c r="K44" i="28"/>
  <c r="K64" i="28" s="1"/>
  <c r="I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N195" i="27"/>
  <c r="O195" i="27" s="1"/>
  <c r="L195" i="27"/>
  <c r="K195" i="27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O179" i="27"/>
  <c r="N179" i="27"/>
  <c r="K179" i="27"/>
  <c r="H179" i="27"/>
  <c r="H199" i="27" s="1"/>
  <c r="F179" i="27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L168" i="27"/>
  <c r="K168" i="27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N164" i="27"/>
  <c r="O164" i="27" s="1"/>
  <c r="L164" i="27"/>
  <c r="K164" i="27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L156" i="27"/>
  <c r="K156" i="27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O154" i="27"/>
  <c r="N154" i="27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H144" i="27"/>
  <c r="I144" i="27" s="1"/>
  <c r="F144" i="27"/>
  <c r="E144" i="27"/>
  <c r="N143" i="27"/>
  <c r="O143" i="27" s="1"/>
  <c r="K143" i="27"/>
  <c r="L143" i="27" s="1"/>
  <c r="H143" i="27"/>
  <c r="I143" i="27" s="1"/>
  <c r="F143" i="27"/>
  <c r="E143" i="27"/>
  <c r="O142" i="27"/>
  <c r="N142" i="27"/>
  <c r="K142" i="27"/>
  <c r="L142" i="27" s="1"/>
  <c r="H142" i="27"/>
  <c r="I142" i="27" s="1"/>
  <c r="F142" i="27"/>
  <c r="E142" i="27"/>
  <c r="N141" i="27"/>
  <c r="O141" i="27" s="1"/>
  <c r="L141" i="27"/>
  <c r="K141" i="27"/>
  <c r="H141" i="27"/>
  <c r="I141" i="27" s="1"/>
  <c r="F141" i="27"/>
  <c r="E141" i="27"/>
  <c r="N140" i="27"/>
  <c r="O140" i="27" s="1"/>
  <c r="L140" i="27"/>
  <c r="K140" i="27"/>
  <c r="H140" i="27"/>
  <c r="I140" i="27" s="1"/>
  <c r="F140" i="27"/>
  <c r="E140" i="27"/>
  <c r="O139" i="27"/>
  <c r="N139" i="27"/>
  <c r="K139" i="27"/>
  <c r="L139" i="27" s="1"/>
  <c r="H139" i="27"/>
  <c r="I139" i="27" s="1"/>
  <c r="F139" i="27"/>
  <c r="E139" i="27"/>
  <c r="N138" i="27"/>
  <c r="O138" i="27" s="1"/>
  <c r="K138" i="27"/>
  <c r="L138" i="27" s="1"/>
  <c r="H138" i="27"/>
  <c r="I138" i="27" s="1"/>
  <c r="F138" i="27"/>
  <c r="E138" i="27"/>
  <c r="O137" i="27"/>
  <c r="N137" i="27"/>
  <c r="L137" i="27"/>
  <c r="K137" i="27"/>
  <c r="H137" i="27"/>
  <c r="I137" i="27" s="1"/>
  <c r="F137" i="27"/>
  <c r="E137" i="27"/>
  <c r="N136" i="27"/>
  <c r="O136" i="27" s="1"/>
  <c r="L136" i="27"/>
  <c r="K136" i="27"/>
  <c r="H136" i="27"/>
  <c r="I136" i="27" s="1"/>
  <c r="F136" i="27"/>
  <c r="E136" i="27"/>
  <c r="N135" i="27"/>
  <c r="O135" i="27" s="1"/>
  <c r="K135" i="27"/>
  <c r="L135" i="27" s="1"/>
  <c r="H135" i="27"/>
  <c r="I135" i="27" s="1"/>
  <c r="F135" i="27"/>
  <c r="E135" i="27"/>
  <c r="O134" i="27"/>
  <c r="N134" i="27"/>
  <c r="K134" i="27"/>
  <c r="L134" i="27" s="1"/>
  <c r="H134" i="27"/>
  <c r="I134" i="27" s="1"/>
  <c r="F134" i="27"/>
  <c r="E134" i="27"/>
  <c r="N133" i="27"/>
  <c r="O133" i="27" s="1"/>
  <c r="K133" i="27"/>
  <c r="L133" i="27" s="1"/>
  <c r="H133" i="27"/>
  <c r="I133" i="27" s="1"/>
  <c r="F133" i="27"/>
  <c r="E133" i="27"/>
  <c r="O132" i="27"/>
  <c r="N132" i="27"/>
  <c r="L132" i="27"/>
  <c r="K132" i="27"/>
  <c r="H132" i="27"/>
  <c r="I132" i="27" s="1"/>
  <c r="F132" i="27"/>
  <c r="E132" i="27"/>
  <c r="N131" i="27"/>
  <c r="O131" i="27" s="1"/>
  <c r="K131" i="27"/>
  <c r="L131" i="27" s="1"/>
  <c r="H131" i="27"/>
  <c r="I131" i="27" s="1"/>
  <c r="F131" i="27"/>
  <c r="E131" i="27"/>
  <c r="O130" i="27"/>
  <c r="N130" i="27"/>
  <c r="K130" i="27"/>
  <c r="L130" i="27" s="1"/>
  <c r="H130" i="27"/>
  <c r="I130" i="27" s="1"/>
  <c r="F130" i="27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O127" i="27"/>
  <c r="N127" i="27"/>
  <c r="K127" i="27"/>
  <c r="L127" i="27" s="1"/>
  <c r="H127" i="27"/>
  <c r="I127" i="27" s="1"/>
  <c r="F127" i="27"/>
  <c r="E127" i="27"/>
  <c r="N126" i="27"/>
  <c r="O126" i="27" s="1"/>
  <c r="K126" i="27"/>
  <c r="L126" i="27" s="1"/>
  <c r="H126" i="27"/>
  <c r="I126" i="27" s="1"/>
  <c r="F126" i="27"/>
  <c r="E126" i="27"/>
  <c r="O125" i="27"/>
  <c r="N125" i="27"/>
  <c r="K125" i="27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N116" i="27"/>
  <c r="O116" i="27" s="1"/>
  <c r="K116" i="27"/>
  <c r="L116" i="27" s="1"/>
  <c r="H116" i="27"/>
  <c r="I116" i="27" s="1"/>
  <c r="F116" i="27"/>
  <c r="E116" i="27"/>
  <c r="N115" i="27"/>
  <c r="O115" i="27" s="1"/>
  <c r="K115" i="27"/>
  <c r="L115" i="27" s="1"/>
  <c r="H115" i="27"/>
  <c r="I115" i="27" s="1"/>
  <c r="F115" i="27"/>
  <c r="E115" i="27"/>
  <c r="N114" i="27"/>
  <c r="O114" i="27" s="1"/>
  <c r="L114" i="27"/>
  <c r="K114" i="27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L111" i="27"/>
  <c r="K111" i="27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L103" i="27"/>
  <c r="K103" i="27"/>
  <c r="H103" i="27"/>
  <c r="I103" i="27" s="1"/>
  <c r="F103" i="27"/>
  <c r="E103" i="27"/>
  <c r="N102" i="27"/>
  <c r="O102" i="27" s="1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L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L90" i="27"/>
  <c r="K90" i="27"/>
  <c r="H90" i="27"/>
  <c r="I90" i="27" s="1"/>
  <c r="F90" i="27"/>
  <c r="E90" i="27"/>
  <c r="N89" i="27"/>
  <c r="O89" i="27" s="1"/>
  <c r="K89" i="27"/>
  <c r="L89" i="27" s="1"/>
  <c r="I89" i="27"/>
  <c r="H89" i="27"/>
  <c r="F89" i="27"/>
  <c r="E89" i="27"/>
  <c r="O88" i="27"/>
  <c r="N88" i="27"/>
  <c r="K88" i="27"/>
  <c r="L88" i="27" s="1"/>
  <c r="I88" i="27"/>
  <c r="H88" i="27"/>
  <c r="F88" i="27"/>
  <c r="E88" i="27"/>
  <c r="N87" i="27"/>
  <c r="O87" i="27" s="1"/>
  <c r="K87" i="27"/>
  <c r="L87" i="27" s="1"/>
  <c r="I87" i="27"/>
  <c r="H87" i="27"/>
  <c r="F87" i="27"/>
  <c r="E87" i="27"/>
  <c r="O86" i="27"/>
  <c r="N86" i="27"/>
  <c r="K86" i="27"/>
  <c r="L86" i="27" s="1"/>
  <c r="I86" i="27"/>
  <c r="H86" i="27"/>
  <c r="F86" i="27"/>
  <c r="E86" i="27"/>
  <c r="N85" i="27"/>
  <c r="O85" i="27" s="1"/>
  <c r="K85" i="27"/>
  <c r="L85" i="27" s="1"/>
  <c r="I85" i="27"/>
  <c r="H85" i="27"/>
  <c r="F85" i="27"/>
  <c r="E85" i="27"/>
  <c r="O84" i="27"/>
  <c r="N84" i="27"/>
  <c r="K84" i="27"/>
  <c r="L84" i="27" s="1"/>
  <c r="I84" i="27"/>
  <c r="H84" i="27"/>
  <c r="F84" i="27"/>
  <c r="E84" i="27"/>
  <c r="N83" i="27"/>
  <c r="O83" i="27" s="1"/>
  <c r="K83" i="27"/>
  <c r="L83" i="27" s="1"/>
  <c r="I83" i="27"/>
  <c r="H83" i="27"/>
  <c r="F83" i="27"/>
  <c r="E83" i="27"/>
  <c r="O82" i="27"/>
  <c r="N82" i="27"/>
  <c r="K82" i="27"/>
  <c r="L82" i="27" s="1"/>
  <c r="I82" i="27"/>
  <c r="H82" i="27"/>
  <c r="F82" i="27"/>
  <c r="E82" i="27"/>
  <c r="N81" i="27"/>
  <c r="O81" i="27" s="1"/>
  <c r="K81" i="27"/>
  <c r="L81" i="27" s="1"/>
  <c r="I81" i="27"/>
  <c r="H81" i="27"/>
  <c r="F81" i="27"/>
  <c r="E81" i="27"/>
  <c r="O80" i="27"/>
  <c r="N80" i="27"/>
  <c r="K80" i="27"/>
  <c r="L80" i="27" s="1"/>
  <c r="I80" i="27"/>
  <c r="H80" i="27"/>
  <c r="F80" i="27"/>
  <c r="E80" i="27"/>
  <c r="N79" i="27"/>
  <c r="O79" i="27" s="1"/>
  <c r="K79" i="27"/>
  <c r="L79" i="27" s="1"/>
  <c r="I79" i="27"/>
  <c r="H79" i="27"/>
  <c r="F79" i="27"/>
  <c r="E79" i="27"/>
  <c r="O78" i="27"/>
  <c r="N78" i="27"/>
  <c r="K78" i="27"/>
  <c r="L78" i="27" s="1"/>
  <c r="I78" i="27"/>
  <c r="H78" i="27"/>
  <c r="F78" i="27"/>
  <c r="E78" i="27"/>
  <c r="N77" i="27"/>
  <c r="O77" i="27" s="1"/>
  <c r="K77" i="27"/>
  <c r="L77" i="27" s="1"/>
  <c r="I77" i="27"/>
  <c r="H77" i="27"/>
  <c r="F77" i="27"/>
  <c r="E77" i="27"/>
  <c r="O76" i="27"/>
  <c r="N76" i="27"/>
  <c r="K76" i="27"/>
  <c r="L76" i="27" s="1"/>
  <c r="I76" i="27"/>
  <c r="H76" i="27"/>
  <c r="F76" i="27"/>
  <c r="E76" i="27"/>
  <c r="N75" i="27"/>
  <c r="O75" i="27" s="1"/>
  <c r="K75" i="27"/>
  <c r="L75" i="27" s="1"/>
  <c r="I75" i="27"/>
  <c r="H75" i="27"/>
  <c r="F75" i="27"/>
  <c r="E75" i="27"/>
  <c r="O74" i="27"/>
  <c r="N74" i="27"/>
  <c r="K74" i="27"/>
  <c r="L74" i="27" s="1"/>
  <c r="I74" i="27"/>
  <c r="H74" i="27"/>
  <c r="F74" i="27"/>
  <c r="E74" i="27"/>
  <c r="N73" i="27"/>
  <c r="O73" i="27" s="1"/>
  <c r="K73" i="27"/>
  <c r="L73" i="27" s="1"/>
  <c r="I73" i="27"/>
  <c r="H73" i="27"/>
  <c r="F73" i="27"/>
  <c r="E73" i="27"/>
  <c r="O72" i="27"/>
  <c r="N72" i="27"/>
  <c r="K72" i="27"/>
  <c r="L72" i="27" s="1"/>
  <c r="I72" i="27"/>
  <c r="H72" i="27"/>
  <c r="F72" i="27"/>
  <c r="E72" i="27"/>
  <c r="N71" i="27"/>
  <c r="K71" i="27"/>
  <c r="K91" i="27" s="1"/>
  <c r="I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K63" i="27"/>
  <c r="L63" i="27" s="1"/>
  <c r="I63" i="27"/>
  <c r="H63" i="27"/>
  <c r="F63" i="27"/>
  <c r="E63" i="27"/>
  <c r="N62" i="27"/>
  <c r="O62" i="27" s="1"/>
  <c r="K62" i="27"/>
  <c r="L62" i="27" s="1"/>
  <c r="I62" i="27"/>
  <c r="H62" i="27"/>
  <c r="F62" i="27"/>
  <c r="E62" i="27"/>
  <c r="O61" i="27"/>
  <c r="N61" i="27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N56" i="27"/>
  <c r="O56" i="27" s="1"/>
  <c r="K56" i="27"/>
  <c r="L56" i="27" s="1"/>
  <c r="I56" i="27"/>
  <c r="H56" i="27"/>
  <c r="F56" i="27"/>
  <c r="E56" i="27"/>
  <c r="O55" i="27"/>
  <c r="N55" i="27"/>
  <c r="K55" i="27"/>
  <c r="L55" i="27" s="1"/>
  <c r="I55" i="27"/>
  <c r="H55" i="27"/>
  <c r="F55" i="27"/>
  <c r="E55" i="27"/>
  <c r="N54" i="27"/>
  <c r="O54" i="27" s="1"/>
  <c r="K54" i="27"/>
  <c r="L54" i="27" s="1"/>
  <c r="I54" i="27"/>
  <c r="H54" i="27"/>
  <c r="F54" i="27"/>
  <c r="E54" i="27"/>
  <c r="O53" i="27"/>
  <c r="N53" i="27"/>
  <c r="K53" i="27"/>
  <c r="L53" i="27" s="1"/>
  <c r="I53" i="27"/>
  <c r="H53" i="27"/>
  <c r="F53" i="27"/>
  <c r="E53" i="27"/>
  <c r="N52" i="27"/>
  <c r="O52" i="27" s="1"/>
  <c r="K52" i="27"/>
  <c r="L52" i="27" s="1"/>
  <c r="I52" i="27"/>
  <c r="H52" i="27"/>
  <c r="F52" i="27"/>
  <c r="E52" i="27"/>
  <c r="O51" i="27"/>
  <c r="N51" i="27"/>
  <c r="K51" i="27"/>
  <c r="L51" i="27" s="1"/>
  <c r="I51" i="27"/>
  <c r="H51" i="27"/>
  <c r="F51" i="27"/>
  <c r="E51" i="27"/>
  <c r="N50" i="27"/>
  <c r="O50" i="27" s="1"/>
  <c r="K50" i="27"/>
  <c r="L50" i="27" s="1"/>
  <c r="I50" i="27"/>
  <c r="H50" i="27"/>
  <c r="F50" i="27"/>
  <c r="E50" i="27"/>
  <c r="O49" i="27"/>
  <c r="N49" i="27"/>
  <c r="K49" i="27"/>
  <c r="L49" i="27" s="1"/>
  <c r="I49" i="27"/>
  <c r="H49" i="27"/>
  <c r="F49" i="27"/>
  <c r="E49" i="27"/>
  <c r="N48" i="27"/>
  <c r="O48" i="27" s="1"/>
  <c r="K48" i="27"/>
  <c r="L48" i="27" s="1"/>
  <c r="I48" i="27"/>
  <c r="H48" i="27"/>
  <c r="F48" i="27"/>
  <c r="E48" i="27"/>
  <c r="O47" i="27"/>
  <c r="N47" i="27"/>
  <c r="K47" i="27"/>
  <c r="L47" i="27" s="1"/>
  <c r="I47" i="27"/>
  <c r="H47" i="27"/>
  <c r="F47" i="27"/>
  <c r="E47" i="27"/>
  <c r="N46" i="27"/>
  <c r="O46" i="27" s="1"/>
  <c r="K46" i="27"/>
  <c r="L46" i="27" s="1"/>
  <c r="I46" i="27"/>
  <c r="H46" i="27"/>
  <c r="F46" i="27"/>
  <c r="E46" i="27"/>
  <c r="O45" i="27"/>
  <c r="N45" i="27"/>
  <c r="K45" i="27"/>
  <c r="L45" i="27" s="1"/>
  <c r="I45" i="27"/>
  <c r="H45" i="27"/>
  <c r="F45" i="27"/>
  <c r="E45" i="27"/>
  <c r="N44" i="27"/>
  <c r="K44" i="27"/>
  <c r="K64" i="27" s="1"/>
  <c r="I44" i="27"/>
  <c r="I64" i="27" s="1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O197" i="26"/>
  <c r="N197" i="26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O195" i="26"/>
  <c r="N195" i="26"/>
  <c r="L195" i="26"/>
  <c r="K195" i="26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L191" i="26"/>
  <c r="K191" i="26"/>
  <c r="H191" i="26"/>
  <c r="I191" i="26" s="1"/>
  <c r="F191" i="26"/>
  <c r="E191" i="26"/>
  <c r="N190" i="26"/>
  <c r="O190" i="26" s="1"/>
  <c r="L190" i="26"/>
  <c r="K190" i="26"/>
  <c r="H190" i="26"/>
  <c r="I190" i="26" s="1"/>
  <c r="F190" i="26"/>
  <c r="E190" i="26"/>
  <c r="O189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O187" i="26"/>
  <c r="N187" i="26"/>
  <c r="L187" i="26"/>
  <c r="K187" i="26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O179" i="26"/>
  <c r="N179" i="26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K160" i="26"/>
  <c r="L160" i="26" s="1"/>
  <c r="H160" i="26"/>
  <c r="I160" i="26" s="1"/>
  <c r="F160" i="26"/>
  <c r="E160" i="26"/>
  <c r="O159" i="26"/>
  <c r="N159" i="26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N142" i="26"/>
  <c r="O142" i="26" s="1"/>
  <c r="K142" i="26"/>
  <c r="L142" i="26" s="1"/>
  <c r="H142" i="26"/>
  <c r="I142" i="26" s="1"/>
  <c r="F142" i="26"/>
  <c r="E142" i="26"/>
  <c r="N141" i="26"/>
  <c r="O141" i="26" s="1"/>
  <c r="L141" i="26"/>
  <c r="K141" i="26"/>
  <c r="H141" i="26"/>
  <c r="I141" i="26" s="1"/>
  <c r="F141" i="26"/>
  <c r="E141" i="26"/>
  <c r="O140" i="26"/>
  <c r="N140" i="26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O131" i="26"/>
  <c r="N131" i="26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O129" i="26"/>
  <c r="N129" i="26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O115" i="26"/>
  <c r="N115" i="26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O110" i="26"/>
  <c r="N110" i="26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N108" i="26"/>
  <c r="O108" i="26" s="1"/>
  <c r="K108" i="26"/>
  <c r="L108" i="26" s="1"/>
  <c r="H108" i="26"/>
  <c r="I108" i="26" s="1"/>
  <c r="F108" i="26"/>
  <c r="E108" i="26"/>
  <c r="O107" i="26"/>
  <c r="N107" i="26"/>
  <c r="K107" i="26"/>
  <c r="L107" i="26" s="1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O105" i="26"/>
  <c r="N105" i="26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L90" i="26"/>
  <c r="K90" i="26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L86" i="26"/>
  <c r="K86" i="26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N82" i="26"/>
  <c r="O82" i="26" s="1"/>
  <c r="L82" i="26"/>
  <c r="K82" i="26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L78" i="26"/>
  <c r="K78" i="26"/>
  <c r="H78" i="26"/>
  <c r="I78" i="26" s="1"/>
  <c r="F78" i="26"/>
  <c r="E78" i="26"/>
  <c r="N77" i="26"/>
  <c r="O77" i="26" s="1"/>
  <c r="K77" i="26"/>
  <c r="L77" i="26" s="1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L74" i="26"/>
  <c r="K74" i="26"/>
  <c r="H74" i="26"/>
  <c r="I74" i="26" s="1"/>
  <c r="F74" i="26"/>
  <c r="E74" i="26"/>
  <c r="N73" i="26"/>
  <c r="O73" i="26" s="1"/>
  <c r="K73" i="26"/>
  <c r="L73" i="26" s="1"/>
  <c r="H73" i="26"/>
  <c r="I73" i="26" s="1"/>
  <c r="F73" i="26"/>
  <c r="E73" i="26"/>
  <c r="N72" i="26"/>
  <c r="O72" i="26" s="1"/>
  <c r="K72" i="26"/>
  <c r="L72" i="26" s="1"/>
  <c r="H72" i="26"/>
  <c r="I72" i="26" s="1"/>
  <c r="F72" i="26"/>
  <c r="E72" i="26"/>
  <c r="N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L63" i="26"/>
  <c r="K63" i="26"/>
  <c r="H63" i="26"/>
  <c r="I63" i="26" s="1"/>
  <c r="F63" i="26"/>
  <c r="E63" i="26"/>
  <c r="N62" i="26"/>
  <c r="O62" i="26" s="1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L59" i="26"/>
  <c r="K59" i="26"/>
  <c r="H59" i="26"/>
  <c r="I59" i="26" s="1"/>
  <c r="F59" i="26"/>
  <c r="E59" i="26"/>
  <c r="O58" i="26"/>
  <c r="N58" i="26"/>
  <c r="K58" i="26"/>
  <c r="L58" i="26" s="1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O56" i="26"/>
  <c r="N56" i="26"/>
  <c r="K56" i="26"/>
  <c r="L56" i="26" s="1"/>
  <c r="H56" i="26"/>
  <c r="I56" i="26" s="1"/>
  <c r="F56" i="26"/>
  <c r="E56" i="26"/>
  <c r="N55" i="26"/>
  <c r="O55" i="26" s="1"/>
  <c r="L55" i="26"/>
  <c r="K55" i="26"/>
  <c r="H55" i="26"/>
  <c r="I55" i="26" s="1"/>
  <c r="F55" i="26"/>
  <c r="E55" i="26"/>
  <c r="N54" i="26"/>
  <c r="O54" i="26" s="1"/>
  <c r="K54" i="26"/>
  <c r="L54" i="26" s="1"/>
  <c r="H54" i="26"/>
  <c r="I54" i="26" s="1"/>
  <c r="F54" i="26"/>
  <c r="E54" i="26"/>
  <c r="N53" i="26"/>
  <c r="O53" i="26" s="1"/>
  <c r="K53" i="26"/>
  <c r="L53" i="26" s="1"/>
  <c r="H53" i="26"/>
  <c r="I53" i="26" s="1"/>
  <c r="F53" i="26"/>
  <c r="E53" i="26"/>
  <c r="N52" i="26"/>
  <c r="O52" i="26" s="1"/>
  <c r="L52" i="26"/>
  <c r="K52" i="26"/>
  <c r="H52" i="26"/>
  <c r="I52" i="26" s="1"/>
  <c r="F52" i="26"/>
  <c r="E52" i="26"/>
  <c r="O51" i="26"/>
  <c r="N51" i="26"/>
  <c r="L51" i="26"/>
  <c r="K51" i="26"/>
  <c r="H51" i="26"/>
  <c r="I51" i="26" s="1"/>
  <c r="F51" i="26"/>
  <c r="E51" i="26"/>
  <c r="N50" i="26"/>
  <c r="O50" i="26" s="1"/>
  <c r="K50" i="26"/>
  <c r="L50" i="26" s="1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L48" i="26"/>
  <c r="K48" i="26"/>
  <c r="H48" i="26"/>
  <c r="I48" i="26" s="1"/>
  <c r="F48" i="26"/>
  <c r="E48" i="26"/>
  <c r="N47" i="26"/>
  <c r="O47" i="26" s="1"/>
  <c r="L47" i="26"/>
  <c r="K47" i="26"/>
  <c r="H47" i="26"/>
  <c r="I47" i="26" s="1"/>
  <c r="F47" i="26"/>
  <c r="E47" i="26"/>
  <c r="N46" i="26"/>
  <c r="O46" i="26" s="1"/>
  <c r="K46" i="26"/>
  <c r="L46" i="26" s="1"/>
  <c r="H46" i="26"/>
  <c r="I46" i="26" s="1"/>
  <c r="F46" i="26"/>
  <c r="E46" i="26"/>
  <c r="N45" i="26"/>
  <c r="O45" i="26" s="1"/>
  <c r="K45" i="26"/>
  <c r="L45" i="26" s="1"/>
  <c r="H45" i="26"/>
  <c r="I45" i="26" s="1"/>
  <c r="F45" i="26"/>
  <c r="E45" i="26"/>
  <c r="N44" i="26"/>
  <c r="L44" i="26"/>
  <c r="K44" i="26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O197" i="25"/>
  <c r="N197" i="25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O195" i="25"/>
  <c r="N195" i="25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K187" i="25"/>
  <c r="L187" i="25" s="1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N179" i="25"/>
  <c r="K179" i="25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N144" i="25"/>
  <c r="O144" i="25" s="1"/>
  <c r="K144" i="25"/>
  <c r="L144" i="25" s="1"/>
  <c r="H144" i="25"/>
  <c r="I144" i="25" s="1"/>
  <c r="F144" i="25"/>
  <c r="E144" i="25"/>
  <c r="O143" i="25"/>
  <c r="N143" i="25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O138" i="25"/>
  <c r="N138" i="25"/>
  <c r="K138" i="25"/>
  <c r="L138" i="25" s="1"/>
  <c r="H138" i="25"/>
  <c r="I138" i="25" s="1"/>
  <c r="F138" i="25"/>
  <c r="E138" i="25"/>
  <c r="N137" i="25"/>
  <c r="O137" i="25" s="1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O130" i="25"/>
  <c r="N130" i="25"/>
  <c r="K130" i="25"/>
  <c r="L130" i="25" s="1"/>
  <c r="H130" i="25"/>
  <c r="I130" i="25" s="1"/>
  <c r="F130" i="25"/>
  <c r="E130" i="25"/>
  <c r="N129" i="25"/>
  <c r="O129" i="25" s="1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O115" i="25"/>
  <c r="N115" i="25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O110" i="25"/>
  <c r="N110" i="25"/>
  <c r="K110" i="25"/>
  <c r="L110" i="25" s="1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N107" i="25"/>
  <c r="O107" i="25" s="1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N104" i="25"/>
  <c r="O104" i="25" s="1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N102" i="25"/>
  <c r="O102" i="25" s="1"/>
  <c r="K102" i="25"/>
  <c r="L102" i="25" s="1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O100" i="25"/>
  <c r="N100" i="25"/>
  <c r="K100" i="25"/>
  <c r="L100" i="25" s="1"/>
  <c r="H100" i="25"/>
  <c r="I100" i="25" s="1"/>
  <c r="F100" i="25"/>
  <c r="E100" i="25"/>
  <c r="N99" i="25"/>
  <c r="O99" i="25" s="1"/>
  <c r="K99" i="25"/>
  <c r="L99" i="25" s="1"/>
  <c r="H99" i="25"/>
  <c r="I99" i="25" s="1"/>
  <c r="F99" i="25"/>
  <c r="E99" i="25"/>
  <c r="O98" i="25"/>
  <c r="N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O89" i="25"/>
  <c r="N89" i="25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L87" i="25"/>
  <c r="K87" i="25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O84" i="25"/>
  <c r="N84" i="25"/>
  <c r="K84" i="25"/>
  <c r="L84" i="25" s="1"/>
  <c r="H84" i="25"/>
  <c r="I84" i="25" s="1"/>
  <c r="F84" i="25"/>
  <c r="E84" i="25"/>
  <c r="N83" i="25"/>
  <c r="O83" i="25" s="1"/>
  <c r="L83" i="25"/>
  <c r="K83" i="25"/>
  <c r="H83" i="25"/>
  <c r="I83" i="25" s="1"/>
  <c r="F83" i="25"/>
  <c r="E83" i="25"/>
  <c r="N82" i="25"/>
  <c r="O82" i="25" s="1"/>
  <c r="L82" i="25"/>
  <c r="K82" i="25"/>
  <c r="H82" i="25"/>
  <c r="I82" i="25" s="1"/>
  <c r="F82" i="25"/>
  <c r="E82" i="25"/>
  <c r="O81" i="25"/>
  <c r="N81" i="25"/>
  <c r="K81" i="25"/>
  <c r="L81" i="25" s="1"/>
  <c r="H81" i="25"/>
  <c r="I81" i="25" s="1"/>
  <c r="F81" i="25"/>
  <c r="E81" i="25"/>
  <c r="N80" i="25"/>
  <c r="O80" i="25" s="1"/>
  <c r="K80" i="25"/>
  <c r="L80" i="25" s="1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F62" i="25"/>
  <c r="E62" i="25"/>
  <c r="N61" i="25"/>
  <c r="O61" i="25" s="1"/>
  <c r="K61" i="25"/>
  <c r="L61" i="25" s="1"/>
  <c r="H61" i="25"/>
  <c r="I61" i="25" s="1"/>
  <c r="F61" i="25"/>
  <c r="E61" i="25"/>
  <c r="N60" i="25"/>
  <c r="O60" i="25" s="1"/>
  <c r="K60" i="25"/>
  <c r="L60" i="25" s="1"/>
  <c r="H60" i="25"/>
  <c r="I60" i="25" s="1"/>
  <c r="F60" i="25"/>
  <c r="E60" i="25"/>
  <c r="N59" i="25"/>
  <c r="O59" i="25" s="1"/>
  <c r="L59" i="25"/>
  <c r="K59" i="25"/>
  <c r="H59" i="25"/>
  <c r="I59" i="25" s="1"/>
  <c r="F59" i="25"/>
  <c r="E59" i="25"/>
  <c r="N58" i="25"/>
  <c r="O58" i="25" s="1"/>
  <c r="K58" i="25"/>
  <c r="L58" i="25" s="1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O54" i="25"/>
  <c r="N54" i="25"/>
  <c r="K54" i="25"/>
  <c r="L54" i="25" s="1"/>
  <c r="H54" i="25"/>
  <c r="I54" i="25" s="1"/>
  <c r="F54" i="25"/>
  <c r="E54" i="25"/>
  <c r="N53" i="25"/>
  <c r="O53" i="25" s="1"/>
  <c r="K53" i="25"/>
  <c r="L53" i="25" s="1"/>
  <c r="H53" i="25"/>
  <c r="I53" i="25" s="1"/>
  <c r="F53" i="25"/>
  <c r="E53" i="25"/>
  <c r="O52" i="25"/>
  <c r="N52" i="25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L47" i="25"/>
  <c r="K47" i="25"/>
  <c r="H47" i="25"/>
  <c r="I47" i="25" s="1"/>
  <c r="F47" i="25"/>
  <c r="E47" i="25"/>
  <c r="O46" i="25"/>
  <c r="N46" i="25"/>
  <c r="K46" i="25"/>
  <c r="L46" i="25" s="1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L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O184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N167" i="24"/>
  <c r="O167" i="24" s="1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O165" i="24"/>
  <c r="N165" i="24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K161" i="24"/>
  <c r="L161" i="24" s="1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K153" i="24"/>
  <c r="L153" i="24" s="1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E144" i="24"/>
  <c r="F144" i="24" s="1"/>
  <c r="N143" i="24"/>
  <c r="O143" i="24" s="1"/>
  <c r="K143" i="24"/>
  <c r="L143" i="24" s="1"/>
  <c r="H143" i="24"/>
  <c r="I143" i="24" s="1"/>
  <c r="E143" i="24"/>
  <c r="F143" i="24" s="1"/>
  <c r="O142" i="24"/>
  <c r="N142" i="24"/>
  <c r="K142" i="24"/>
  <c r="L142" i="24" s="1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L140" i="24"/>
  <c r="K140" i="24"/>
  <c r="I140" i="24"/>
  <c r="H140" i="24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I136" i="24"/>
  <c r="H136" i="24"/>
  <c r="E136" i="24"/>
  <c r="F136" i="24" s="1"/>
  <c r="N135" i="24"/>
  <c r="O135" i="24" s="1"/>
  <c r="L135" i="24"/>
  <c r="K135" i="24"/>
  <c r="H135" i="24"/>
  <c r="I135" i="24" s="1"/>
  <c r="E135" i="24"/>
  <c r="F135" i="24" s="1"/>
  <c r="N134" i="24"/>
  <c r="O134" i="24" s="1"/>
  <c r="L134" i="24"/>
  <c r="K134" i="24"/>
  <c r="H134" i="24"/>
  <c r="I134" i="24" s="1"/>
  <c r="E134" i="24"/>
  <c r="F134" i="24" s="1"/>
  <c r="N133" i="24"/>
  <c r="O133" i="24" s="1"/>
  <c r="L133" i="24"/>
  <c r="K133" i="24"/>
  <c r="H133" i="24"/>
  <c r="I133" i="24" s="1"/>
  <c r="E133" i="24"/>
  <c r="F133" i="24" s="1"/>
  <c r="N132" i="24"/>
  <c r="O132" i="24" s="1"/>
  <c r="L132" i="24"/>
  <c r="K132" i="24"/>
  <c r="I132" i="24"/>
  <c r="H132" i="24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K130" i="24"/>
  <c r="L130" i="24" s="1"/>
  <c r="H130" i="24"/>
  <c r="I130" i="24" s="1"/>
  <c r="E130" i="24"/>
  <c r="F130" i="24" s="1"/>
  <c r="N129" i="24"/>
  <c r="O129" i="24" s="1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N127" i="24"/>
  <c r="O127" i="24" s="1"/>
  <c r="L127" i="24"/>
  <c r="K127" i="24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O125" i="24" s="1"/>
  <c r="K125" i="24"/>
  <c r="K145" i="24" s="1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E117" i="24"/>
  <c r="F117" i="24" s="1"/>
  <c r="N116" i="24"/>
  <c r="O116" i="24" s="1"/>
  <c r="K116" i="24"/>
  <c r="L116" i="24" s="1"/>
  <c r="H116" i="24"/>
  <c r="I116" i="24" s="1"/>
  <c r="E116" i="24"/>
  <c r="F116" i="24" s="1"/>
  <c r="O115" i="24"/>
  <c r="N115" i="24"/>
  <c r="L115" i="24"/>
  <c r="K115" i="24"/>
  <c r="H115" i="24"/>
  <c r="I115" i="24" s="1"/>
  <c r="E115" i="24"/>
  <c r="F115" i="24" s="1"/>
  <c r="O114" i="24"/>
  <c r="N114" i="24"/>
  <c r="K114" i="24"/>
  <c r="L114" i="24" s="1"/>
  <c r="I114" i="24"/>
  <c r="H114" i="24"/>
  <c r="E114" i="24"/>
  <c r="F114" i="24" s="1"/>
  <c r="O113" i="24"/>
  <c r="N113" i="24"/>
  <c r="K113" i="24"/>
  <c r="L113" i="24" s="1"/>
  <c r="I113" i="24"/>
  <c r="H113" i="24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O110" i="24"/>
  <c r="N110" i="24"/>
  <c r="K110" i="24"/>
  <c r="L110" i="24" s="1"/>
  <c r="I110" i="24"/>
  <c r="H110" i="24"/>
  <c r="E110" i="24"/>
  <c r="F110" i="24" s="1"/>
  <c r="O109" i="24"/>
  <c r="N109" i="24"/>
  <c r="L109" i="24"/>
  <c r="K109" i="24"/>
  <c r="I109" i="24"/>
  <c r="H109" i="24"/>
  <c r="E109" i="24"/>
  <c r="F109" i="24" s="1"/>
  <c r="N108" i="24"/>
  <c r="O108" i="24" s="1"/>
  <c r="K108" i="24"/>
  <c r="L108" i="24" s="1"/>
  <c r="H108" i="24"/>
  <c r="I108" i="24" s="1"/>
  <c r="E108" i="24"/>
  <c r="F108" i="24" s="1"/>
  <c r="O107" i="24"/>
  <c r="N107" i="24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I105" i="24"/>
  <c r="H105" i="24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O102" i="24"/>
  <c r="N102" i="24"/>
  <c r="K102" i="24"/>
  <c r="L102" i="24" s="1"/>
  <c r="I102" i="24"/>
  <c r="H102" i="24"/>
  <c r="E102" i="24"/>
  <c r="F102" i="24" s="1"/>
  <c r="O101" i="24"/>
  <c r="N101" i="24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O99" i="24"/>
  <c r="N99" i="24"/>
  <c r="L99" i="24"/>
  <c r="K99" i="24"/>
  <c r="H99" i="24"/>
  <c r="I99" i="24" s="1"/>
  <c r="E99" i="24"/>
  <c r="F99" i="24" s="1"/>
  <c r="O98" i="24"/>
  <c r="N98" i="24"/>
  <c r="K98" i="24"/>
  <c r="K118" i="24" s="1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I90" i="24"/>
  <c r="H90" i="24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H87" i="24"/>
  <c r="I87" i="24" s="1"/>
  <c r="E87" i="24"/>
  <c r="F87" i="24" s="1"/>
  <c r="N86" i="24"/>
  <c r="O86" i="24" s="1"/>
  <c r="K86" i="24"/>
  <c r="L86" i="24" s="1"/>
  <c r="I86" i="24"/>
  <c r="H86" i="24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O83" i="24"/>
  <c r="N83" i="24"/>
  <c r="K83" i="24"/>
  <c r="L83" i="24" s="1"/>
  <c r="I83" i="24"/>
  <c r="H83" i="24"/>
  <c r="E83" i="24"/>
  <c r="F83" i="24" s="1"/>
  <c r="N82" i="24"/>
  <c r="O82" i="24" s="1"/>
  <c r="K82" i="24"/>
  <c r="L82" i="24" s="1"/>
  <c r="I82" i="24"/>
  <c r="H82" i="24"/>
  <c r="E82" i="24"/>
  <c r="F82" i="24" s="1"/>
  <c r="O81" i="24"/>
  <c r="N81" i="24"/>
  <c r="L81" i="24"/>
  <c r="K81" i="24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I78" i="24"/>
  <c r="H78" i="24"/>
  <c r="E78" i="24"/>
  <c r="F78" i="24" s="1"/>
  <c r="N77" i="24"/>
  <c r="O77" i="24" s="1"/>
  <c r="K77" i="24"/>
  <c r="L77" i="24" s="1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I74" i="24"/>
  <c r="H74" i="24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H72" i="24"/>
  <c r="I72" i="24" s="1"/>
  <c r="E72" i="24"/>
  <c r="F72" i="24" s="1"/>
  <c r="N71" i="24"/>
  <c r="N91" i="24" s="1"/>
  <c r="K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O59" i="24"/>
  <c r="N59" i="24"/>
  <c r="L59" i="24"/>
  <c r="K59" i="24"/>
  <c r="I59" i="24"/>
  <c r="H59" i="24"/>
  <c r="E59" i="24"/>
  <c r="F59" i="24" s="1"/>
  <c r="N58" i="24"/>
  <c r="O58" i="24" s="1"/>
  <c r="L58" i="24"/>
  <c r="K58" i="24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N56" i="24"/>
  <c r="O56" i="24" s="1"/>
  <c r="L56" i="24"/>
  <c r="K56" i="24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N50" i="24"/>
  <c r="O50" i="24" s="1"/>
  <c r="L50" i="24"/>
  <c r="K50" i="24"/>
  <c r="H50" i="24"/>
  <c r="I50" i="24" s="1"/>
  <c r="E50" i="24"/>
  <c r="F50" i="24" s="1"/>
  <c r="N49" i="24"/>
  <c r="O49" i="24" s="1"/>
  <c r="L49" i="24"/>
  <c r="K49" i="24"/>
  <c r="H49" i="24"/>
  <c r="I49" i="24" s="1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K44" i="24"/>
  <c r="K6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K172" i="42" l="1"/>
  <c r="L152" i="42"/>
  <c r="L172" i="42" s="1"/>
  <c r="K145" i="42"/>
  <c r="L125" i="42"/>
  <c r="L145" i="42" s="1"/>
  <c r="K118" i="42"/>
  <c r="L98" i="42"/>
  <c r="L118" i="42" s="1"/>
  <c r="L71" i="42"/>
  <c r="L91" i="42" s="1"/>
  <c r="L64" i="42"/>
  <c r="I152" i="42"/>
  <c r="I172" i="42" s="1"/>
  <c r="I125" i="42"/>
  <c r="I145" i="42" s="1"/>
  <c r="I98" i="42"/>
  <c r="I118" i="42" s="1"/>
  <c r="I91" i="42"/>
  <c r="H91" i="42"/>
  <c r="I44" i="42"/>
  <c r="I64" i="42" s="1"/>
  <c r="F71" i="42"/>
  <c r="F91" i="42" s="1"/>
  <c r="F64" i="42"/>
  <c r="N199" i="41"/>
  <c r="O179" i="41"/>
  <c r="O199" i="41" s="1"/>
  <c r="N172" i="41"/>
  <c r="O152" i="41"/>
  <c r="O172" i="41" s="1"/>
  <c r="N145" i="41"/>
  <c r="O125" i="41"/>
  <c r="O145" i="41" s="1"/>
  <c r="O118" i="41"/>
  <c r="N118" i="41"/>
  <c r="N91" i="41"/>
  <c r="G7" i="41" s="1"/>
  <c r="O91" i="41"/>
  <c r="N64" i="41"/>
  <c r="O64" i="41"/>
  <c r="K37" i="42"/>
  <c r="O37" i="42"/>
  <c r="H37" i="42"/>
  <c r="L37" i="42"/>
  <c r="E37" i="42"/>
  <c r="I37" i="42"/>
  <c r="F37" i="42"/>
  <c r="N37" i="42"/>
  <c r="G5" i="42"/>
  <c r="G3" i="42"/>
  <c r="G9" i="42"/>
  <c r="K199" i="41"/>
  <c r="L179" i="41"/>
  <c r="L199" i="41" s="1"/>
  <c r="L152" i="41"/>
  <c r="L172" i="41" s="1"/>
  <c r="L125" i="41"/>
  <c r="L145" i="41" s="1"/>
  <c r="L118" i="41"/>
  <c r="K118" i="41"/>
  <c r="L91" i="41"/>
  <c r="K91" i="41"/>
  <c r="K64" i="41"/>
  <c r="L64" i="41"/>
  <c r="I179" i="41"/>
  <c r="I199" i="41" s="1"/>
  <c r="H172" i="41"/>
  <c r="I152" i="41"/>
  <c r="I172" i="41" s="1"/>
  <c r="H145" i="41"/>
  <c r="I125" i="41"/>
  <c r="I145" i="41" s="1"/>
  <c r="H118" i="41"/>
  <c r="I98" i="41"/>
  <c r="I118" i="41" s="1"/>
  <c r="H91" i="41"/>
  <c r="I71" i="41"/>
  <c r="I91" i="41" s="1"/>
  <c r="H64" i="41"/>
  <c r="I64" i="41"/>
  <c r="F199" i="41"/>
  <c r="F152" i="41"/>
  <c r="F125" i="41"/>
  <c r="F145" i="41" s="1"/>
  <c r="F98" i="41"/>
  <c r="F118" i="41" s="1"/>
  <c r="F71" i="41"/>
  <c r="F91" i="41" s="1"/>
  <c r="F44" i="41"/>
  <c r="F64" i="41" s="1"/>
  <c r="N199" i="40"/>
  <c r="O179" i="40"/>
  <c r="N172" i="40"/>
  <c r="O152" i="40"/>
  <c r="O172" i="40" s="1"/>
  <c r="N145" i="40"/>
  <c r="O125" i="40"/>
  <c r="O145" i="40" s="1"/>
  <c r="N118" i="40"/>
  <c r="O98" i="40"/>
  <c r="O118" i="40" s="1"/>
  <c r="N91" i="40"/>
  <c r="O91" i="40"/>
  <c r="O44" i="40"/>
  <c r="O64" i="40" s="1"/>
  <c r="F172" i="41"/>
  <c r="K37" i="41"/>
  <c r="O37" i="41"/>
  <c r="H37" i="41"/>
  <c r="L37" i="41"/>
  <c r="E37" i="41"/>
  <c r="I37" i="41"/>
  <c r="F37" i="41"/>
  <c r="N37" i="41"/>
  <c r="G9" i="41"/>
  <c r="G5" i="41"/>
  <c r="G3" i="41"/>
  <c r="K199" i="40"/>
  <c r="L199" i="40"/>
  <c r="L172" i="40"/>
  <c r="K172" i="40"/>
  <c r="K145" i="40"/>
  <c r="L145" i="40"/>
  <c r="L98" i="40"/>
  <c r="L118" i="40" s="1"/>
  <c r="K91" i="40"/>
  <c r="L71" i="40"/>
  <c r="L91" i="40" s="1"/>
  <c r="K64" i="40"/>
  <c r="L44" i="40"/>
  <c r="L64" i="40" s="1"/>
  <c r="G5" i="40" s="1"/>
  <c r="I179" i="40"/>
  <c r="I199" i="40" s="1"/>
  <c r="I152" i="40"/>
  <c r="I172" i="40" s="1"/>
  <c r="I125" i="40"/>
  <c r="I145" i="40" s="1"/>
  <c r="I98" i="40"/>
  <c r="I118" i="40" s="1"/>
  <c r="I71" i="40"/>
  <c r="I91" i="40" s="1"/>
  <c r="I44" i="40"/>
  <c r="I64" i="40" s="1"/>
  <c r="F152" i="40"/>
  <c r="F172" i="40" s="1"/>
  <c r="F125" i="40"/>
  <c r="F145" i="40" s="1"/>
  <c r="F98" i="40"/>
  <c r="F118" i="40" s="1"/>
  <c r="N199" i="39"/>
  <c r="O125" i="39"/>
  <c r="O145" i="39" s="1"/>
  <c r="O98" i="39"/>
  <c r="O118" i="39" s="1"/>
  <c r="N91" i="39"/>
  <c r="O71" i="39"/>
  <c r="O91" i="39" s="1"/>
  <c r="O44" i="39"/>
  <c r="O64" i="39" s="1"/>
  <c r="K37" i="40"/>
  <c r="O37" i="40"/>
  <c r="O199" i="40"/>
  <c r="F37" i="40"/>
  <c r="N37" i="40"/>
  <c r="H37" i="40"/>
  <c r="L37" i="40"/>
  <c r="E37" i="40"/>
  <c r="I37" i="40"/>
  <c r="G9" i="40"/>
  <c r="G7" i="40"/>
  <c r="K199" i="39"/>
  <c r="L179" i="39"/>
  <c r="L199" i="39" s="1"/>
  <c r="K145" i="39"/>
  <c r="L125" i="39"/>
  <c r="L145" i="39" s="1"/>
  <c r="K118" i="39"/>
  <c r="L98" i="39"/>
  <c r="L118" i="39" s="1"/>
  <c r="L71" i="39"/>
  <c r="L91" i="39" s="1"/>
  <c r="G7" i="39" s="1"/>
  <c r="L64" i="39"/>
  <c r="K64" i="39"/>
  <c r="I179" i="39"/>
  <c r="I199" i="39" s="1"/>
  <c r="I125" i="39"/>
  <c r="I145" i="39" s="1"/>
  <c r="I98" i="39"/>
  <c r="I118" i="39" s="1"/>
  <c r="I91" i="39"/>
  <c r="H91" i="39"/>
  <c r="H64" i="39"/>
  <c r="I44" i="39"/>
  <c r="I64" i="39" s="1"/>
  <c r="F71" i="39"/>
  <c r="F91" i="39" s="1"/>
  <c r="F44" i="39"/>
  <c r="F64" i="39" s="1"/>
  <c r="O179" i="38"/>
  <c r="O199" i="38" s="1"/>
  <c r="O152" i="38"/>
  <c r="O172" i="38" s="1"/>
  <c r="N145" i="38"/>
  <c r="O145" i="38"/>
  <c r="O118" i="38"/>
  <c r="N118" i="38"/>
  <c r="N91" i="38"/>
  <c r="O71" i="38"/>
  <c r="O91" i="38" s="1"/>
  <c r="O44" i="38"/>
  <c r="O64" i="38" s="1"/>
  <c r="E37" i="39"/>
  <c r="I37" i="39"/>
  <c r="H37" i="39"/>
  <c r="L37" i="39"/>
  <c r="K37" i="39"/>
  <c r="O37" i="39"/>
  <c r="F37" i="39"/>
  <c r="N37" i="39"/>
  <c r="G5" i="39"/>
  <c r="G3" i="39"/>
  <c r="G9" i="39"/>
  <c r="K199" i="38"/>
  <c r="L199" i="38"/>
  <c r="K172" i="38"/>
  <c r="L152" i="38"/>
  <c r="L172" i="38" s="1"/>
  <c r="K145" i="38"/>
  <c r="L125" i="38"/>
  <c r="L145" i="38" s="1"/>
  <c r="K118" i="38"/>
  <c r="L98" i="38"/>
  <c r="L118" i="38" s="1"/>
  <c r="K91" i="38"/>
  <c r="L71" i="38"/>
  <c r="L91" i="38" s="1"/>
  <c r="L44" i="38"/>
  <c r="L64" i="38" s="1"/>
  <c r="I179" i="38"/>
  <c r="I199" i="38" s="1"/>
  <c r="I152" i="38"/>
  <c r="I172" i="38" s="1"/>
  <c r="I125" i="38"/>
  <c r="I145" i="38" s="1"/>
  <c r="I98" i="38"/>
  <c r="I118" i="38" s="1"/>
  <c r="I71" i="38"/>
  <c r="I91" i="38" s="1"/>
  <c r="H64" i="38"/>
  <c r="I44" i="38"/>
  <c r="I64" i="38" s="1"/>
  <c r="F199" i="38"/>
  <c r="F64" i="38"/>
  <c r="O199" i="37"/>
  <c r="N199" i="37"/>
  <c r="N172" i="37"/>
  <c r="O152" i="37"/>
  <c r="O172" i="37" s="1"/>
  <c r="O125" i="37"/>
  <c r="O145" i="37" s="1"/>
  <c r="N118" i="37"/>
  <c r="O98" i="37"/>
  <c r="O118" i="37" s="1"/>
  <c r="N91" i="37"/>
  <c r="O71" i="37"/>
  <c r="O91" i="37" s="1"/>
  <c r="O64" i="37"/>
  <c r="N64" i="37"/>
  <c r="G9" i="38"/>
  <c r="K37" i="38"/>
  <c r="O37" i="38"/>
  <c r="H37" i="38"/>
  <c r="L37" i="38"/>
  <c r="E37" i="38"/>
  <c r="I37" i="38"/>
  <c r="F37" i="38"/>
  <c r="N37" i="38"/>
  <c r="G5" i="38"/>
  <c r="G7" i="38"/>
  <c r="G3" i="38"/>
  <c r="K199" i="37"/>
  <c r="L199" i="37"/>
  <c r="G9" i="37" s="1"/>
  <c r="K172" i="37"/>
  <c r="L152" i="37"/>
  <c r="L172" i="37" s="1"/>
  <c r="K145" i="37"/>
  <c r="L145" i="37"/>
  <c r="K118" i="37"/>
  <c r="L98" i="37"/>
  <c r="L118" i="37" s="1"/>
  <c r="K91" i="37"/>
  <c r="L71" i="37"/>
  <c r="L91" i="37" s="1"/>
  <c r="L64" i="37"/>
  <c r="K64" i="37"/>
  <c r="I179" i="37"/>
  <c r="I199" i="37" s="1"/>
  <c r="I152" i="37"/>
  <c r="I172" i="37" s="1"/>
  <c r="I125" i="37"/>
  <c r="I145" i="37" s="1"/>
  <c r="I98" i="37"/>
  <c r="I118" i="37" s="1"/>
  <c r="I71" i="37"/>
  <c r="I91" i="37" s="1"/>
  <c r="I64" i="37"/>
  <c r="H64" i="37"/>
  <c r="F44" i="37"/>
  <c r="F64" i="37" s="1"/>
  <c r="N199" i="36"/>
  <c r="O179" i="36"/>
  <c r="O199" i="36" s="1"/>
  <c r="O172" i="36"/>
  <c r="N172" i="36"/>
  <c r="N145" i="36"/>
  <c r="O125" i="36"/>
  <c r="O145" i="36" s="1"/>
  <c r="O98" i="36"/>
  <c r="O118" i="36" s="1"/>
  <c r="N91" i="36"/>
  <c r="O71" i="36"/>
  <c r="O91" i="36" s="1"/>
  <c r="N64" i="36"/>
  <c r="O44" i="36"/>
  <c r="O64" i="36" s="1"/>
  <c r="E37" i="37"/>
  <c r="I37" i="37"/>
  <c r="H37" i="37"/>
  <c r="L37" i="37"/>
  <c r="K37" i="37"/>
  <c r="O37" i="37"/>
  <c r="F37" i="37"/>
  <c r="N37" i="37"/>
  <c r="G5" i="37"/>
  <c r="G7" i="37"/>
  <c r="G3" i="37"/>
  <c r="K199" i="36"/>
  <c r="L179" i="36"/>
  <c r="L199" i="36" s="1"/>
  <c r="K172" i="36"/>
  <c r="L152" i="36"/>
  <c r="L172" i="36" s="1"/>
  <c r="K145" i="36"/>
  <c r="L125" i="36"/>
  <c r="L145" i="36" s="1"/>
  <c r="L91" i="36"/>
  <c r="L64" i="36"/>
  <c r="K64" i="36"/>
  <c r="I179" i="36"/>
  <c r="I199" i="36" s="1"/>
  <c r="I152" i="36"/>
  <c r="I172" i="36" s="1"/>
  <c r="I125" i="36"/>
  <c r="I145" i="36" s="1"/>
  <c r="I71" i="36"/>
  <c r="I91" i="36" s="1"/>
  <c r="I64" i="36"/>
  <c r="H64" i="36"/>
  <c r="F71" i="36"/>
  <c r="F91" i="36" s="1"/>
  <c r="F44" i="36"/>
  <c r="F64" i="36" s="1"/>
  <c r="O179" i="35"/>
  <c r="O199" i="35" s="1"/>
  <c r="O172" i="35"/>
  <c r="N172" i="35"/>
  <c r="N145" i="35"/>
  <c r="O125" i="35"/>
  <c r="O145" i="35" s="1"/>
  <c r="O118" i="35"/>
  <c r="N118" i="35"/>
  <c r="O71" i="35"/>
  <c r="O91" i="35" s="1"/>
  <c r="N64" i="35"/>
  <c r="O64" i="35"/>
  <c r="K37" i="36"/>
  <c r="O37" i="36"/>
  <c r="H37" i="36"/>
  <c r="L37" i="36"/>
  <c r="E37" i="36"/>
  <c r="I37" i="36"/>
  <c r="F37" i="36"/>
  <c r="N37" i="36"/>
  <c r="G9" i="36"/>
  <c r="G5" i="36"/>
  <c r="G7" i="36"/>
  <c r="G3" i="36"/>
  <c r="K199" i="35"/>
  <c r="L179" i="35"/>
  <c r="L199" i="35" s="1"/>
  <c r="K172" i="35"/>
  <c r="L172" i="35"/>
  <c r="K145" i="35"/>
  <c r="L125" i="35"/>
  <c r="L145" i="35" s="1"/>
  <c r="K118" i="35"/>
  <c r="L98" i="35"/>
  <c r="L118" i="35" s="1"/>
  <c r="K64" i="35"/>
  <c r="L64" i="35"/>
  <c r="I179" i="35"/>
  <c r="I199" i="35" s="1"/>
  <c r="I152" i="35"/>
  <c r="I172" i="35" s="1"/>
  <c r="H145" i="35"/>
  <c r="I125" i="35"/>
  <c r="I145" i="35" s="1"/>
  <c r="H118" i="35"/>
  <c r="I98" i="35"/>
  <c r="I118" i="35" s="1"/>
  <c r="I64" i="35"/>
  <c r="H64" i="35"/>
  <c r="E64" i="35"/>
  <c r="E145" i="35"/>
  <c r="E118" i="35"/>
  <c r="F44" i="35"/>
  <c r="F125" i="35"/>
  <c r="F145" i="35" s="1"/>
  <c r="F98" i="35"/>
  <c r="F118" i="35" s="1"/>
  <c r="G3" i="35" s="1"/>
  <c r="F71" i="35"/>
  <c r="F91" i="35" s="1"/>
  <c r="G7" i="35" s="1"/>
  <c r="F64" i="35"/>
  <c r="G5" i="35" s="1"/>
  <c r="N199" i="34"/>
  <c r="O179" i="34"/>
  <c r="O199" i="34" s="1"/>
  <c r="N172" i="34"/>
  <c r="O172" i="34"/>
  <c r="O118" i="34"/>
  <c r="N118" i="34"/>
  <c r="N91" i="34"/>
  <c r="O71" i="34"/>
  <c r="O91" i="34" s="1"/>
  <c r="N64" i="34"/>
  <c r="O44" i="34"/>
  <c r="O64" i="34" s="1"/>
  <c r="H37" i="35"/>
  <c r="L37" i="35"/>
  <c r="E37" i="35"/>
  <c r="I37" i="35"/>
  <c r="F37" i="35"/>
  <c r="N37" i="35"/>
  <c r="K37" i="35"/>
  <c r="O37" i="35"/>
  <c r="G9" i="35"/>
  <c r="K199" i="34"/>
  <c r="L179" i="34"/>
  <c r="L199" i="34" s="1"/>
  <c r="K172" i="34"/>
  <c r="L172" i="34"/>
  <c r="K118" i="34"/>
  <c r="L98" i="34"/>
  <c r="L118" i="34" s="1"/>
  <c r="K91" i="34"/>
  <c r="L71" i="34"/>
  <c r="L91" i="34" s="1"/>
  <c r="K64" i="34"/>
  <c r="L44" i="34"/>
  <c r="L64" i="34" s="1"/>
  <c r="I179" i="34"/>
  <c r="I199" i="34" s="1"/>
  <c r="I152" i="34"/>
  <c r="I172" i="34" s="1"/>
  <c r="I98" i="34"/>
  <c r="I118" i="34" s="1"/>
  <c r="I71" i="34"/>
  <c r="I91" i="34" s="1"/>
  <c r="I44" i="34"/>
  <c r="I64" i="34" s="1"/>
  <c r="N199" i="33"/>
  <c r="N172" i="33"/>
  <c r="O152" i="33"/>
  <c r="O172" i="33" s="1"/>
  <c r="N145" i="33"/>
  <c r="O145" i="33"/>
  <c r="O98" i="33"/>
  <c r="O118" i="33" s="1"/>
  <c r="O71" i="33"/>
  <c r="O91" i="33" s="1"/>
  <c r="O44" i="33"/>
  <c r="O64" i="33" s="1"/>
  <c r="G5" i="33" s="1"/>
  <c r="K37" i="34"/>
  <c r="O37" i="34"/>
  <c r="H37" i="34"/>
  <c r="L37" i="34"/>
  <c r="E37" i="34"/>
  <c r="I37" i="34"/>
  <c r="F37" i="34"/>
  <c r="N37" i="34"/>
  <c r="G7" i="34"/>
  <c r="G3" i="34"/>
  <c r="G9" i="34"/>
  <c r="K199" i="33"/>
  <c r="L179" i="33"/>
  <c r="L199" i="33" s="1"/>
  <c r="K172" i="33"/>
  <c r="L172" i="33"/>
  <c r="L125" i="33"/>
  <c r="L145" i="33" s="1"/>
  <c r="L118" i="33"/>
  <c r="K118" i="33"/>
  <c r="K91" i="33"/>
  <c r="L71" i="33"/>
  <c r="L91" i="33" s="1"/>
  <c r="L64" i="33"/>
  <c r="I179" i="33"/>
  <c r="I199" i="33" s="1"/>
  <c r="I152" i="33"/>
  <c r="I172" i="33" s="1"/>
  <c r="I125" i="33"/>
  <c r="I145" i="33" s="1"/>
  <c r="H118" i="33"/>
  <c r="I118" i="33"/>
  <c r="H91" i="33"/>
  <c r="I71" i="33"/>
  <c r="I91" i="33" s="1"/>
  <c r="I64" i="33"/>
  <c r="F152" i="33"/>
  <c r="F172" i="33" s="1"/>
  <c r="F145" i="33"/>
  <c r="F98" i="33"/>
  <c r="F118" i="33" s="1"/>
  <c r="F71" i="33"/>
  <c r="F91" i="33" s="1"/>
  <c r="N199" i="32"/>
  <c r="O179" i="32"/>
  <c r="O199" i="32" s="1"/>
  <c r="O172" i="32"/>
  <c r="N172" i="32"/>
  <c r="O145" i="32"/>
  <c r="N145" i="32"/>
  <c r="N118" i="32"/>
  <c r="O118" i="32"/>
  <c r="N91" i="32"/>
  <c r="O71" i="32"/>
  <c r="O91" i="32" s="1"/>
  <c r="N64" i="32"/>
  <c r="O64" i="32"/>
  <c r="O199" i="33"/>
  <c r="K37" i="33"/>
  <c r="E37" i="33"/>
  <c r="I37" i="33"/>
  <c r="F37" i="33"/>
  <c r="N37" i="33"/>
  <c r="L37" i="33"/>
  <c r="H37" i="33"/>
  <c r="O37" i="33"/>
  <c r="G7" i="33"/>
  <c r="G3" i="33"/>
  <c r="K199" i="32"/>
  <c r="L199" i="32"/>
  <c r="K172" i="32"/>
  <c r="L172" i="32"/>
  <c r="K145" i="32"/>
  <c r="L145" i="32"/>
  <c r="K118" i="32"/>
  <c r="L118" i="32"/>
  <c r="K91" i="32"/>
  <c r="L71" i="32"/>
  <c r="L91" i="32" s="1"/>
  <c r="K64" i="32"/>
  <c r="L64" i="32"/>
  <c r="I179" i="32"/>
  <c r="I199" i="32" s="1"/>
  <c r="I152" i="32"/>
  <c r="I172" i="32" s="1"/>
  <c r="I125" i="32"/>
  <c r="I145" i="32" s="1"/>
  <c r="I98" i="32"/>
  <c r="I118" i="32" s="1"/>
  <c r="G3" i="32" s="1"/>
  <c r="I71" i="32"/>
  <c r="I91" i="32" s="1"/>
  <c r="I44" i="32"/>
  <c r="I64" i="32" s="1"/>
  <c r="E37" i="32"/>
  <c r="I37" i="32"/>
  <c r="N199" i="31"/>
  <c r="O179" i="31"/>
  <c r="O199" i="31" s="1"/>
  <c r="G9" i="31" s="1"/>
  <c r="O172" i="31"/>
  <c r="N172" i="31"/>
  <c r="N145" i="31"/>
  <c r="O145" i="31"/>
  <c r="N118" i="31"/>
  <c r="O98" i="31"/>
  <c r="O118" i="31" s="1"/>
  <c r="O91" i="31"/>
  <c r="N91" i="31"/>
  <c r="N64" i="31"/>
  <c r="O44" i="31"/>
  <c r="O64" i="31" s="1"/>
  <c r="K37" i="32"/>
  <c r="O37" i="32"/>
  <c r="F37" i="32"/>
  <c r="N37" i="32"/>
  <c r="H37" i="32"/>
  <c r="L37" i="32"/>
  <c r="G9" i="32"/>
  <c r="G5" i="32"/>
  <c r="G7" i="32"/>
  <c r="K199" i="31"/>
  <c r="L179" i="31"/>
  <c r="L199" i="31" s="1"/>
  <c r="K172" i="31"/>
  <c r="L152" i="31"/>
  <c r="L172" i="31" s="1"/>
  <c r="K145" i="31"/>
  <c r="L125" i="31"/>
  <c r="L145" i="31" s="1"/>
  <c r="K118" i="31"/>
  <c r="L98" i="31"/>
  <c r="L118" i="31" s="1"/>
  <c r="K91" i="31"/>
  <c r="L71" i="31"/>
  <c r="L91" i="31" s="1"/>
  <c r="G7" i="31" s="1"/>
  <c r="L44" i="31"/>
  <c r="L64" i="31" s="1"/>
  <c r="G5" i="31" s="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64" i="31"/>
  <c r="F64" i="31"/>
  <c r="O199" i="30"/>
  <c r="N199" i="30"/>
  <c r="N172" i="30"/>
  <c r="O152" i="30"/>
  <c r="O172" i="30" s="1"/>
  <c r="N145" i="30"/>
  <c r="O125" i="30"/>
  <c r="O145" i="30" s="1"/>
  <c r="N118" i="30"/>
  <c r="O118" i="30"/>
  <c r="N91" i="30"/>
  <c r="O71" i="30"/>
  <c r="O91" i="30" s="1"/>
  <c r="N64" i="30"/>
  <c r="O44" i="30"/>
  <c r="O64" i="30" s="1"/>
  <c r="O37" i="31"/>
  <c r="H37" i="31"/>
  <c r="K37" i="31"/>
  <c r="L37" i="31"/>
  <c r="E37" i="31"/>
  <c r="I37" i="31"/>
  <c r="F37" i="31"/>
  <c r="N37" i="31"/>
  <c r="G3" i="31"/>
  <c r="L199" i="30"/>
  <c r="K199" i="30"/>
  <c r="K172" i="30"/>
  <c r="L172" i="30"/>
  <c r="K145" i="30"/>
  <c r="L125" i="30"/>
  <c r="L145" i="30" s="1"/>
  <c r="K118" i="30"/>
  <c r="L98" i="30"/>
  <c r="L118" i="30" s="1"/>
  <c r="L71" i="30"/>
  <c r="L91" i="30" s="1"/>
  <c r="L64" i="30"/>
  <c r="K64" i="30"/>
  <c r="I199" i="30"/>
  <c r="I152" i="30"/>
  <c r="I172" i="30" s="1"/>
  <c r="I125" i="30"/>
  <c r="I145" i="30" s="1"/>
  <c r="H118" i="30"/>
  <c r="I71" i="30"/>
  <c r="I91" i="30" s="1"/>
  <c r="I44" i="30"/>
  <c r="I64" i="30" s="1"/>
  <c r="F98" i="30"/>
  <c r="F118" i="30" s="1"/>
  <c r="F71" i="30"/>
  <c r="F91" i="30" s="1"/>
  <c r="F44" i="30"/>
  <c r="F64" i="30" s="1"/>
  <c r="N199" i="29"/>
  <c r="O179" i="29"/>
  <c r="O199" i="29" s="1"/>
  <c r="O172" i="29"/>
  <c r="N172" i="29"/>
  <c r="O125" i="29"/>
  <c r="O145" i="29" s="1"/>
  <c r="N118" i="29"/>
  <c r="O118" i="29"/>
  <c r="N91" i="29"/>
  <c r="O91" i="29"/>
  <c r="O44" i="29"/>
  <c r="O64" i="29" s="1"/>
  <c r="E37" i="30"/>
  <c r="I37" i="30"/>
  <c r="H37" i="30"/>
  <c r="L37" i="30"/>
  <c r="F37" i="30"/>
  <c r="N37" i="30"/>
  <c r="K37" i="30"/>
  <c r="O37" i="30"/>
  <c r="G5" i="30"/>
  <c r="G7" i="30"/>
  <c r="G3" i="30"/>
  <c r="G9" i="30"/>
  <c r="K199" i="29"/>
  <c r="L199" i="29"/>
  <c r="K172" i="29"/>
  <c r="L152" i="29"/>
  <c r="L172" i="29" s="1"/>
  <c r="K145" i="29"/>
  <c r="L125" i="29"/>
  <c r="L145" i="29" s="1"/>
  <c r="L98" i="29"/>
  <c r="L118" i="29" s="1"/>
  <c r="K91" i="29"/>
  <c r="L71" i="29"/>
  <c r="L91" i="29" s="1"/>
  <c r="K64" i="29"/>
  <c r="L64" i="29"/>
  <c r="G5" i="29" s="1"/>
  <c r="I179" i="29"/>
  <c r="I199" i="29" s="1"/>
  <c r="I152" i="29"/>
  <c r="I172" i="29" s="1"/>
  <c r="I145" i="29"/>
  <c r="H145" i="29"/>
  <c r="I118" i="29"/>
  <c r="H118" i="29"/>
  <c r="I91" i="29"/>
  <c r="H91" i="29"/>
  <c r="I64" i="29"/>
  <c r="H64" i="29"/>
  <c r="F125" i="29"/>
  <c r="F145" i="29" s="1"/>
  <c r="F98" i="29"/>
  <c r="F118" i="29" s="1"/>
  <c r="F71" i="29"/>
  <c r="F91" i="29" s="1"/>
  <c r="F44" i="29"/>
  <c r="F64" i="29" s="1"/>
  <c r="N199" i="28"/>
  <c r="O199" i="28"/>
  <c r="N172" i="28"/>
  <c r="O152" i="28"/>
  <c r="O172" i="28" s="1"/>
  <c r="N145" i="28"/>
  <c r="O125" i="28"/>
  <c r="O145" i="28" s="1"/>
  <c r="N118" i="28"/>
  <c r="O98" i="28"/>
  <c r="O118" i="28" s="1"/>
  <c r="N91" i="28"/>
  <c r="O71" i="28"/>
  <c r="O91" i="28" s="1"/>
  <c r="O44" i="28"/>
  <c r="O64" i="28" s="1"/>
  <c r="K37" i="29"/>
  <c r="O37" i="29"/>
  <c r="I37" i="29"/>
  <c r="H37" i="29"/>
  <c r="L37" i="29"/>
  <c r="F37" i="29"/>
  <c r="N37" i="29"/>
  <c r="E37" i="29"/>
  <c r="K199" i="28"/>
  <c r="L179" i="28"/>
  <c r="L199" i="28" s="1"/>
  <c r="K172" i="28"/>
  <c r="L152" i="28"/>
  <c r="L172" i="28" s="1"/>
  <c r="K145" i="28"/>
  <c r="L145" i="28"/>
  <c r="K118" i="28"/>
  <c r="L98" i="28"/>
  <c r="L118" i="28" s="1"/>
  <c r="K91" i="28"/>
  <c r="L71" i="28"/>
  <c r="L91" i="28" s="1"/>
  <c r="G7" i="28" s="1"/>
  <c r="L64" i="28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G5" i="28" s="1"/>
  <c r="N199" i="27"/>
  <c r="O199" i="27"/>
  <c r="G9" i="27" s="1"/>
  <c r="O172" i="27"/>
  <c r="N172" i="27"/>
  <c r="O145" i="27"/>
  <c r="N145" i="27"/>
  <c r="N118" i="27"/>
  <c r="O98" i="27"/>
  <c r="O118" i="27" s="1"/>
  <c r="N91" i="27"/>
  <c r="G7" i="27" s="1"/>
  <c r="O71" i="27"/>
  <c r="O91" i="27" s="1"/>
  <c r="N64" i="27"/>
  <c r="O44" i="27"/>
  <c r="O64" i="27" s="1"/>
  <c r="G9" i="28"/>
  <c r="E37" i="28"/>
  <c r="I37" i="28"/>
  <c r="H37" i="28"/>
  <c r="L37" i="28"/>
  <c r="F37" i="28"/>
  <c r="N37" i="28"/>
  <c r="K37" i="28"/>
  <c r="O37" i="28"/>
  <c r="G3" i="28"/>
  <c r="K199" i="27"/>
  <c r="L179" i="27"/>
  <c r="L199" i="27" s="1"/>
  <c r="K172" i="27"/>
  <c r="L172" i="27"/>
  <c r="K145" i="27"/>
  <c r="L125" i="27"/>
  <c r="L145" i="27" s="1"/>
  <c r="K118" i="27"/>
  <c r="L118" i="27"/>
  <c r="L71" i="27"/>
  <c r="L91" i="27" s="1"/>
  <c r="L44" i="27"/>
  <c r="L64" i="27" s="1"/>
  <c r="I179" i="27"/>
  <c r="I199" i="27" s="1"/>
  <c r="I152" i="27"/>
  <c r="I172" i="27" s="1"/>
  <c r="I125" i="27"/>
  <c r="I145" i="27" s="1"/>
  <c r="I98" i="27"/>
  <c r="I118" i="27" s="1"/>
  <c r="I91" i="27"/>
  <c r="F199" i="27"/>
  <c r="O199" i="26"/>
  <c r="N199" i="26"/>
  <c r="N172" i="26"/>
  <c r="O172" i="26"/>
  <c r="N145" i="26"/>
  <c r="O125" i="26"/>
  <c r="O145" i="26" s="1"/>
  <c r="N118" i="26"/>
  <c r="O98" i="26"/>
  <c r="O118" i="26" s="1"/>
  <c r="N91" i="26"/>
  <c r="O71" i="26"/>
  <c r="O91" i="26" s="1"/>
  <c r="G7" i="26" s="1"/>
  <c r="N64" i="26"/>
  <c r="O44" i="26"/>
  <c r="O64" i="26" s="1"/>
  <c r="E37" i="27"/>
  <c r="I37" i="27"/>
  <c r="H37" i="27"/>
  <c r="L37" i="27"/>
  <c r="K37" i="27"/>
  <c r="O37" i="27"/>
  <c r="N37" i="27"/>
  <c r="F37" i="27"/>
  <c r="G3" i="27"/>
  <c r="G5" i="27"/>
  <c r="K199" i="26"/>
  <c r="L199" i="26"/>
  <c r="K172" i="26"/>
  <c r="L152" i="26"/>
  <c r="L172" i="26" s="1"/>
  <c r="K145" i="26"/>
  <c r="L125" i="26"/>
  <c r="L145" i="26" s="1"/>
  <c r="K118" i="26"/>
  <c r="L98" i="26"/>
  <c r="L118" i="26" s="1"/>
  <c r="K91" i="26"/>
  <c r="L71" i="26"/>
  <c r="L91" i="26" s="1"/>
  <c r="K64" i="26"/>
  <c r="L64" i="26"/>
  <c r="I179" i="26"/>
  <c r="I199" i="26" s="1"/>
  <c r="I152" i="26"/>
  <c r="I172" i="26" s="1"/>
  <c r="I125" i="26"/>
  <c r="I145" i="26" s="1"/>
  <c r="I98" i="26"/>
  <c r="I118" i="26" s="1"/>
  <c r="I71" i="26"/>
  <c r="I91" i="26" s="1"/>
  <c r="I44" i="26"/>
  <c r="I64" i="26" s="1"/>
  <c r="O199" i="25"/>
  <c r="N199" i="25"/>
  <c r="O152" i="25"/>
  <c r="O172" i="25" s="1"/>
  <c r="O145" i="25"/>
  <c r="N145" i="25"/>
  <c r="O118" i="25"/>
  <c r="N118" i="25"/>
  <c r="O91" i="25"/>
  <c r="N91" i="25"/>
  <c r="O64" i="25"/>
  <c r="N64" i="25"/>
  <c r="F37" i="26"/>
  <c r="N37" i="26"/>
  <c r="K37" i="26"/>
  <c r="O37" i="26"/>
  <c r="L37" i="26"/>
  <c r="E37" i="26"/>
  <c r="I37" i="26"/>
  <c r="H37" i="26"/>
  <c r="G5" i="26"/>
  <c r="G3" i="26"/>
  <c r="G9" i="26"/>
  <c r="K199" i="25"/>
  <c r="L179" i="25"/>
  <c r="L199" i="25" s="1"/>
  <c r="G9" i="25" s="1"/>
  <c r="L145" i="25"/>
  <c r="K118" i="25"/>
  <c r="G3" i="25" s="1"/>
  <c r="L98" i="25"/>
  <c r="L118" i="25" s="1"/>
  <c r="K91" i="25"/>
  <c r="L71" i="25"/>
  <c r="L91" i="25" s="1"/>
  <c r="K64" i="25"/>
  <c r="L64" i="25"/>
  <c r="K37" i="25"/>
  <c r="H199" i="25"/>
  <c r="I179" i="25"/>
  <c r="I199" i="25" s="1"/>
  <c r="I125" i="25"/>
  <c r="I145" i="25" s="1"/>
  <c r="I98" i="25"/>
  <c r="I118" i="25" s="1"/>
  <c r="I71" i="25"/>
  <c r="I91" i="25" s="1"/>
  <c r="I44" i="25"/>
  <c r="I64" i="25" s="1"/>
  <c r="O37" i="25"/>
  <c r="O199" i="24"/>
  <c r="N199" i="24"/>
  <c r="N172" i="24"/>
  <c r="O152" i="24"/>
  <c r="O172" i="24" s="1"/>
  <c r="O145" i="24"/>
  <c r="N145" i="24"/>
  <c r="O118" i="24"/>
  <c r="N118" i="24"/>
  <c r="O71" i="24"/>
  <c r="O91" i="24" s="1"/>
  <c r="N64" i="24"/>
  <c r="O44" i="24"/>
  <c r="O64" i="24" s="1"/>
  <c r="L37" i="25"/>
  <c r="H37" i="25"/>
  <c r="E37" i="25"/>
  <c r="I37" i="25"/>
  <c r="F37" i="25"/>
  <c r="N37" i="25"/>
  <c r="G5" i="25"/>
  <c r="G7" i="25"/>
  <c r="K199" i="24"/>
  <c r="L179" i="24"/>
  <c r="L199" i="24" s="1"/>
  <c r="K172" i="24"/>
  <c r="L152" i="24"/>
  <c r="L172" i="24" s="1"/>
  <c r="L125" i="24"/>
  <c r="L145" i="24" s="1"/>
  <c r="L98" i="24"/>
  <c r="L118" i="24" s="1"/>
  <c r="K91" i="24"/>
  <c r="L71" i="24"/>
  <c r="L91" i="24" s="1"/>
  <c r="L44" i="24"/>
  <c r="L64" i="24" s="1"/>
  <c r="I179" i="24"/>
  <c r="I199" i="24" s="1"/>
  <c r="I152" i="24"/>
  <c r="I172" i="24" s="1"/>
  <c r="H145" i="24"/>
  <c r="I125" i="24"/>
  <c r="I145" i="24" s="1"/>
  <c r="H118" i="24"/>
  <c r="I118" i="24"/>
  <c r="H91" i="24"/>
  <c r="I71" i="24"/>
  <c r="I91" i="24" s="1"/>
  <c r="H64" i="24"/>
  <c r="I44" i="24"/>
  <c r="I64" i="24" s="1"/>
  <c r="F125" i="24"/>
  <c r="F145" i="24" s="1"/>
  <c r="F98" i="24"/>
  <c r="F118" i="24" s="1"/>
  <c r="F71" i="24"/>
  <c r="F91" i="24" s="1"/>
  <c r="F44" i="24"/>
  <c r="F64" i="24" s="1"/>
  <c r="K37" i="24"/>
  <c r="O37" i="24"/>
  <c r="E37" i="24"/>
  <c r="F37" i="24"/>
  <c r="N37" i="24"/>
  <c r="I37" i="24"/>
  <c r="L37" i="24"/>
  <c r="H37" i="24"/>
  <c r="G9" i="24"/>
  <c r="G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7" i="42" l="1"/>
  <c r="G11" i="42"/>
  <c r="G11" i="41"/>
  <c r="G3" i="40"/>
  <c r="G11" i="40"/>
  <c r="G11" i="39"/>
  <c r="G11" i="38"/>
  <c r="G11" i="37"/>
  <c r="G11" i="36"/>
  <c r="G11" i="35"/>
  <c r="G5" i="34"/>
  <c r="G9" i="33"/>
  <c r="G11" i="34"/>
  <c r="G11" i="33"/>
  <c r="G11" i="32"/>
  <c r="G11" i="31"/>
  <c r="G3" i="29"/>
  <c r="G7" i="29"/>
  <c r="G11" i="30"/>
  <c r="G9" i="29"/>
  <c r="G11" i="29"/>
  <c r="G11" i="28"/>
  <c r="G11" i="27"/>
  <c r="G11" i="26"/>
  <c r="G5" i="24"/>
  <c r="G11" i="25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52" i="9"/>
  <c r="C121" i="9"/>
  <c r="N192" i="9"/>
  <c r="I269" i="9"/>
  <c r="E110" i="9"/>
  <c r="O202" i="9"/>
  <c r="N139" i="9"/>
  <c r="I191" i="9"/>
  <c r="N228" i="9"/>
  <c r="H71" i="9"/>
  <c r="K177" i="9"/>
  <c r="F108" i="9"/>
  <c r="K270" i="9"/>
  <c r="H203" i="9"/>
  <c r="E89" i="9"/>
  <c r="L50" i="9"/>
  <c r="N269" i="9"/>
  <c r="E180" i="9"/>
  <c r="O163" i="9"/>
  <c r="E195" i="9"/>
  <c r="O112" i="9"/>
  <c r="C202" i="9"/>
  <c r="N175" i="9"/>
  <c r="I260" i="9"/>
  <c r="O267" i="9"/>
  <c r="L157" i="9"/>
  <c r="E267" i="9"/>
  <c r="F65" i="9"/>
  <c r="K12" i="5"/>
  <c r="F242" i="9"/>
  <c r="C198" i="9"/>
  <c r="K61" i="3"/>
  <c r="H193" i="9"/>
  <c r="L158" i="9"/>
  <c r="K222" i="9"/>
  <c r="E37" i="9"/>
  <c r="K112" i="9"/>
  <c r="C107" i="9"/>
  <c r="O128" i="9"/>
  <c r="N90" i="9"/>
  <c r="L29" i="9"/>
  <c r="K25" i="5"/>
  <c r="E252" i="9"/>
  <c r="I141" i="9"/>
  <c r="H32" i="9"/>
  <c r="K23" i="3"/>
  <c r="E26" i="9"/>
  <c r="K22" i="9"/>
  <c r="H90" i="9"/>
  <c r="G65" i="3"/>
  <c r="O160" i="9"/>
  <c r="E198" i="9"/>
  <c r="L74" i="9"/>
  <c r="F159" i="9"/>
  <c r="O75" i="9"/>
  <c r="E85" i="9"/>
  <c r="C146" i="9"/>
  <c r="H256" i="9"/>
  <c r="C127" i="9"/>
  <c r="H42" i="9"/>
  <c r="N45" i="9"/>
  <c r="O62" i="9"/>
  <c r="C75" i="9"/>
  <c r="O121" i="9"/>
  <c r="L139" i="9"/>
  <c r="O275" i="9"/>
  <c r="N221" i="9"/>
  <c r="E254" i="9"/>
  <c r="L228" i="9"/>
  <c r="K66" i="3"/>
  <c r="K101" i="9"/>
  <c r="O52" i="9"/>
  <c r="L278" i="9"/>
  <c r="F90" i="9"/>
  <c r="K149" i="9"/>
  <c r="L259" i="9"/>
  <c r="K16" i="5"/>
  <c r="G59" i="3"/>
  <c r="L24" i="9"/>
  <c r="K181" i="9"/>
  <c r="H204" i="9"/>
  <c r="E146" i="9"/>
  <c r="L43" i="9"/>
  <c r="E78" i="9"/>
  <c r="H113" i="9"/>
  <c r="L127" i="9"/>
  <c r="N142" i="9"/>
  <c r="F66" i="9"/>
  <c r="L251" i="9"/>
  <c r="N202" i="9"/>
  <c r="I165" i="9"/>
  <c r="I147" i="9"/>
  <c r="L181" i="9"/>
  <c r="K252" i="9"/>
  <c r="H52" i="9"/>
  <c r="I188" i="9"/>
  <c r="F212" i="9"/>
  <c r="K145" i="9"/>
  <c r="O145" i="9"/>
  <c r="O180" i="9"/>
  <c r="K250" i="9"/>
  <c r="F137" i="9"/>
  <c r="K70" i="9"/>
  <c r="K63" i="9"/>
  <c r="K102" i="9"/>
  <c r="K57" i="3"/>
  <c r="L199" i="9"/>
  <c r="K255" i="9"/>
  <c r="E217" i="9"/>
  <c r="O200" i="9"/>
  <c r="H28" i="9"/>
  <c r="E193" i="9"/>
  <c r="E72" i="9"/>
  <c r="C34" i="9"/>
  <c r="H277" i="9"/>
  <c r="E273" i="9"/>
  <c r="F52" i="9"/>
  <c r="F189" i="9"/>
  <c r="C216" i="9"/>
  <c r="N178" i="9"/>
  <c r="K197" i="9"/>
  <c r="I31" i="9"/>
  <c r="C268" i="9"/>
  <c r="C65" i="9"/>
  <c r="G70" i="3"/>
  <c r="H89" i="9"/>
  <c r="O227" i="9"/>
  <c r="C271" i="9"/>
  <c r="H49" i="9"/>
  <c r="C201" i="9"/>
  <c r="K148" i="9"/>
  <c r="C157" i="9"/>
  <c r="H117" i="9"/>
  <c r="N112" i="9"/>
  <c r="C183" i="9"/>
  <c r="N41" i="9"/>
  <c r="H104" i="9"/>
  <c r="E238" i="9"/>
  <c r="C259" i="9"/>
  <c r="I177" i="9"/>
  <c r="F104" i="9"/>
  <c r="E271" i="9"/>
  <c r="C221" i="9"/>
  <c r="O214" i="9"/>
  <c r="F252" i="9"/>
  <c r="K65" i="9"/>
  <c r="L76" i="9"/>
  <c r="E71" i="9"/>
  <c r="L225" i="9"/>
  <c r="K69" i="3"/>
  <c r="O176" i="9"/>
  <c r="K83" i="9"/>
  <c r="F226" i="9"/>
  <c r="K195" i="9"/>
  <c r="H159" i="9"/>
  <c r="K242" i="9"/>
  <c r="C165" i="9"/>
  <c r="L227" i="9"/>
  <c r="E223" i="9"/>
  <c r="F140" i="9"/>
  <c r="L46" i="9"/>
  <c r="L150" i="9"/>
  <c r="C60" i="9"/>
  <c r="C145" i="9"/>
  <c r="F44" i="9"/>
  <c r="K231" i="9"/>
  <c r="E23" i="9"/>
  <c r="E148" i="9"/>
  <c r="H142" i="9"/>
  <c r="I78" i="9"/>
  <c r="O229" i="9"/>
  <c r="E215" i="9"/>
  <c r="N69" i="9"/>
  <c r="F71" i="9"/>
  <c r="K161" i="9"/>
  <c r="N145" i="9"/>
  <c r="C27" i="9"/>
  <c r="H99" i="9"/>
  <c r="F270" i="9"/>
  <c r="L151" i="9"/>
  <c r="L276" i="9"/>
  <c r="H178" i="9"/>
  <c r="O75" i="3"/>
  <c r="F79" i="9"/>
  <c r="N147" i="9"/>
  <c r="C256" i="9"/>
  <c r="I217" i="9"/>
  <c r="O74" i="3"/>
  <c r="G62" i="3"/>
  <c r="K193" i="9"/>
  <c r="E30" i="9"/>
  <c r="K10" i="5"/>
  <c r="K48" i="3"/>
  <c r="K253" i="9"/>
  <c r="C264" i="9"/>
  <c r="L239" i="9"/>
  <c r="K25" i="9"/>
  <c r="L69" i="9"/>
  <c r="K224" i="9"/>
  <c r="I61" i="9"/>
  <c r="O68" i="9"/>
  <c r="N105" i="9"/>
  <c r="F128" i="9"/>
  <c r="O271" i="9"/>
  <c r="L149" i="9"/>
  <c r="F274" i="9"/>
  <c r="E188" i="9"/>
  <c r="N255" i="9"/>
  <c r="F105" i="9"/>
  <c r="N213" i="9"/>
  <c r="L61" i="9"/>
  <c r="L260" i="9"/>
  <c r="O83" i="9"/>
  <c r="O124" i="9"/>
  <c r="C128" i="9"/>
  <c r="H116" i="9"/>
  <c r="F100" i="9"/>
  <c r="I35" i="9"/>
  <c r="N37" i="9"/>
  <c r="E184" i="9"/>
  <c r="H37" i="9"/>
  <c r="N278" i="9"/>
  <c r="L122" i="9"/>
  <c r="N34" i="9"/>
  <c r="O63" i="3"/>
  <c r="C275" i="9"/>
  <c r="K274" i="9"/>
  <c r="K110" i="9"/>
  <c r="H47" i="9"/>
  <c r="N22" i="9"/>
  <c r="H79" i="9"/>
  <c r="N164" i="9"/>
  <c r="I148" i="9"/>
  <c r="O41" i="9"/>
  <c r="I79" i="9"/>
  <c r="H38" i="9"/>
  <c r="E48" i="9"/>
  <c r="O50" i="9"/>
  <c r="E122" i="9"/>
  <c r="I160" i="9"/>
  <c r="H77" i="9"/>
  <c r="L87" i="9"/>
  <c r="G32" i="3"/>
  <c r="H268" i="9"/>
  <c r="K144" i="9"/>
  <c r="C151" i="9"/>
  <c r="N106" i="9"/>
  <c r="O49" i="9"/>
  <c r="K227" i="9"/>
  <c r="L189" i="9"/>
  <c r="O182" i="9"/>
  <c r="C254" i="9"/>
  <c r="N235" i="9"/>
  <c r="I137" i="9"/>
  <c r="F275" i="9"/>
  <c r="E159" i="9"/>
  <c r="E47" i="9"/>
  <c r="E100" i="9"/>
  <c r="L148" i="9"/>
  <c r="O264" i="9"/>
  <c r="E228" i="9"/>
  <c r="C261" i="9"/>
  <c r="F120" i="9"/>
  <c r="I240" i="9"/>
  <c r="H229" i="9"/>
  <c r="H241" i="9"/>
  <c r="I242" i="9"/>
  <c r="O191" i="9"/>
  <c r="K67" i="9"/>
  <c r="C150" i="9"/>
  <c r="E158" i="9"/>
  <c r="O198" i="9"/>
  <c r="E279" i="9"/>
  <c r="H260" i="9"/>
  <c r="F214" i="9"/>
  <c r="K62" i="3"/>
  <c r="F144" i="9"/>
  <c r="E162" i="9"/>
  <c r="C66" i="9"/>
  <c r="L36" i="9"/>
  <c r="N83" i="9"/>
  <c r="O235" i="9"/>
  <c r="O43" i="9"/>
  <c r="H141" i="9"/>
  <c r="H109" i="9"/>
  <c r="K28" i="9"/>
  <c r="N109" i="9"/>
  <c r="N156" i="9"/>
  <c r="H198" i="9"/>
  <c r="I219" i="9"/>
  <c r="I28" i="9"/>
  <c r="O164" i="9"/>
  <c r="F179" i="9"/>
  <c r="I224" i="9"/>
  <c r="O38" i="9"/>
  <c r="L237" i="9"/>
  <c r="F109" i="9"/>
  <c r="L106" i="9"/>
  <c r="H200" i="9"/>
  <c r="E197" i="9"/>
  <c r="I150" i="9"/>
  <c r="N150" i="9"/>
  <c r="O213" i="9"/>
  <c r="O33" i="9"/>
  <c r="H75" i="9"/>
  <c r="H87" i="9"/>
  <c r="F241" i="9"/>
  <c r="K118" i="9"/>
  <c r="K50" i="3"/>
  <c r="E272" i="9"/>
  <c r="L240" i="9"/>
  <c r="K39" i="3"/>
  <c r="O23" i="9"/>
  <c r="I139" i="9"/>
  <c r="K186" i="9"/>
  <c r="K18" i="5"/>
  <c r="F183" i="9"/>
  <c r="F84" i="9"/>
  <c r="I30" i="9"/>
  <c r="H232" i="9"/>
  <c r="E224" i="9"/>
  <c r="F31" i="9"/>
  <c r="I86" i="9"/>
  <c r="F72" i="9"/>
  <c r="L114" i="9"/>
  <c r="K16" i="3"/>
  <c r="E65" i="9"/>
  <c r="I178" i="9"/>
  <c r="E139" i="9"/>
  <c r="N84" i="9"/>
  <c r="F74" i="9"/>
  <c r="E103" i="9"/>
  <c r="L215" i="9"/>
  <c r="K271" i="9"/>
  <c r="E269" i="9"/>
  <c r="K68" i="3"/>
  <c r="C188" i="9"/>
  <c r="E250" i="9"/>
  <c r="L40" i="9"/>
  <c r="F253" i="9"/>
  <c r="F264" i="9"/>
  <c r="I103" i="9"/>
  <c r="O117" i="9"/>
  <c r="O42" i="9"/>
  <c r="H65" i="9"/>
  <c r="K117" i="9"/>
  <c r="I156" i="9"/>
  <c r="I124" i="9"/>
  <c r="E109" i="9"/>
  <c r="E268" i="9"/>
  <c r="E52" i="9"/>
  <c r="I263" i="9"/>
  <c r="K38" i="3"/>
  <c r="I110" i="9"/>
  <c r="C231" i="9"/>
  <c r="L75" i="9"/>
  <c r="H22" i="9"/>
  <c r="N191" i="9"/>
  <c r="C250" i="9"/>
  <c r="N256" i="9"/>
  <c r="K85" i="9"/>
  <c r="E236" i="9"/>
  <c r="H224" i="9"/>
  <c r="F113" i="9"/>
  <c r="F178" i="9"/>
  <c r="O76" i="9"/>
  <c r="F195" i="9"/>
  <c r="L37" i="9"/>
  <c r="H74" i="9"/>
  <c r="K241" i="9"/>
  <c r="N280" i="9"/>
  <c r="K264" i="9"/>
  <c r="C38" i="9"/>
  <c r="L147" i="9"/>
  <c r="L197" i="9"/>
  <c r="K220" i="9"/>
  <c r="O82" i="9"/>
  <c r="C73" i="9"/>
  <c r="L108" i="9"/>
  <c r="N162" i="9"/>
  <c r="I126" i="9"/>
  <c r="I39" i="9"/>
  <c r="O108" i="9"/>
  <c r="C113" i="9"/>
  <c r="F63" i="9"/>
  <c r="K33" i="9"/>
  <c r="H188" i="9"/>
  <c r="O74" i="9"/>
  <c r="C120" i="9"/>
  <c r="I65" i="9"/>
  <c r="C104" i="9"/>
  <c r="K147" i="9"/>
  <c r="O189" i="9"/>
  <c r="L100" i="9"/>
  <c r="L121" i="9"/>
  <c r="I43" i="9"/>
  <c r="C51" i="9"/>
  <c r="F263" i="9"/>
  <c r="K19" i="5"/>
  <c r="C163" i="9"/>
  <c r="C140" i="9"/>
  <c r="N238" i="9"/>
  <c r="K269" i="9"/>
  <c r="C148" i="9"/>
  <c r="H121" i="9"/>
  <c r="I265" i="9"/>
  <c r="H152" i="9"/>
  <c r="I47" i="9"/>
  <c r="H115" i="9"/>
  <c r="L79" i="9"/>
  <c r="O201" i="9"/>
  <c r="O114" i="9"/>
  <c r="I85" i="9"/>
  <c r="L174" i="9"/>
  <c r="O222" i="9"/>
  <c r="L31" i="9"/>
  <c r="I52" i="9"/>
  <c r="E255" i="9"/>
  <c r="F98" i="9"/>
  <c r="H186" i="9"/>
  <c r="N44" i="9"/>
  <c r="F148" i="9"/>
  <c r="H261" i="9"/>
  <c r="F78" i="9"/>
  <c r="L202" i="9"/>
  <c r="K105" i="9"/>
  <c r="O127" i="9"/>
  <c r="L236" i="9"/>
  <c r="N115" i="9"/>
  <c r="E112" i="9"/>
  <c r="K228" i="9"/>
  <c r="C236" i="9"/>
  <c r="F116" i="9"/>
  <c r="L73" i="9"/>
  <c r="I87" i="9"/>
  <c r="C89" i="9"/>
  <c r="E231" i="9"/>
  <c r="I51" i="9"/>
  <c r="H258" i="9"/>
  <c r="C45" i="9"/>
  <c r="O39" i="9"/>
  <c r="E280" i="9"/>
  <c r="E270" i="9"/>
  <c r="C212" i="9"/>
  <c r="E113" i="9"/>
  <c r="C137" i="9"/>
  <c r="N181" i="9"/>
  <c r="C222" i="9"/>
  <c r="I40" i="9"/>
  <c r="K268" i="9"/>
  <c r="I176" i="9"/>
  <c r="L179" i="9"/>
  <c r="H218" i="9"/>
  <c r="O228" i="9"/>
  <c r="F194" i="9"/>
  <c r="F250" i="9"/>
  <c r="C194" i="9"/>
  <c r="O32" i="3"/>
  <c r="F202" i="9"/>
  <c r="I88" i="9"/>
  <c r="N89" i="9"/>
  <c r="E275" i="9"/>
  <c r="K157" i="9"/>
  <c r="E28" i="9"/>
  <c r="H67" i="9"/>
  <c r="I194" i="9"/>
  <c r="F77" i="9"/>
  <c r="I238" i="9"/>
  <c r="H240" i="9"/>
  <c r="H228" i="9"/>
  <c r="O147" i="9"/>
  <c r="O44" i="9"/>
  <c r="F201" i="9"/>
  <c r="H227" i="9"/>
  <c r="O59" i="3"/>
  <c r="K34" i="3"/>
  <c r="I121" i="9"/>
  <c r="O220" i="9"/>
  <c r="F99" i="9"/>
  <c r="L103" i="9"/>
  <c r="K40" i="3"/>
  <c r="H64" i="9"/>
  <c r="N81" i="9"/>
  <c r="F41" i="9"/>
  <c r="F240" i="9"/>
  <c r="N229" i="9"/>
  <c r="H31" i="9"/>
  <c r="O86" i="9"/>
  <c r="K46" i="3"/>
  <c r="G49" i="3"/>
  <c r="K237" i="9"/>
  <c r="F256" i="9"/>
  <c r="C143" i="9"/>
  <c r="O266" i="9"/>
  <c r="F174" i="9"/>
  <c r="F200" i="9"/>
  <c r="I233" i="9"/>
  <c r="C176" i="9"/>
  <c r="F228" i="9"/>
  <c r="O231" i="9"/>
  <c r="O142" i="9"/>
  <c r="E102" i="9"/>
  <c r="K38" i="9"/>
  <c r="E183" i="9"/>
  <c r="K86" i="9"/>
  <c r="C42" i="9"/>
  <c r="H82" i="9"/>
  <c r="C61" i="9"/>
  <c r="K76" i="9"/>
  <c r="K44" i="9"/>
  <c r="C84" i="9"/>
  <c r="H62" i="9"/>
  <c r="L263" i="9"/>
  <c r="F61" i="9"/>
  <c r="L47" i="9"/>
  <c r="L156" i="9"/>
  <c r="O79" i="9"/>
  <c r="I200" i="9"/>
  <c r="E226" i="9"/>
  <c r="E61" i="9"/>
  <c r="I179" i="9"/>
  <c r="L49" i="9"/>
  <c r="O39" i="3"/>
  <c r="I112" i="9"/>
  <c r="O178" i="9"/>
  <c r="K35" i="9"/>
  <c r="E142" i="9"/>
  <c r="H128" i="9"/>
  <c r="N196" i="9"/>
  <c r="E186" i="9"/>
  <c r="O260" i="9"/>
  <c r="E69" i="9"/>
  <c r="K215" i="9"/>
  <c r="L221" i="9"/>
  <c r="G45" i="3"/>
  <c r="K212" i="9"/>
  <c r="L138" i="9"/>
  <c r="F221" i="9"/>
  <c r="N98" i="9"/>
  <c r="K153" i="9"/>
  <c r="N263" i="9"/>
  <c r="F160" i="9"/>
  <c r="F150" i="9"/>
  <c r="O159" i="9"/>
  <c r="H123" i="9"/>
  <c r="C269" i="9"/>
  <c r="H274" i="9"/>
  <c r="I158" i="9"/>
  <c r="I83" i="9"/>
  <c r="F259" i="9"/>
  <c r="K87" i="9"/>
  <c r="K81" i="9"/>
  <c r="N63" i="9"/>
  <c r="H60" i="9"/>
  <c r="O46" i="9"/>
  <c r="C178" i="9"/>
  <c r="I187" i="9"/>
  <c r="N143" i="9"/>
  <c r="E265" i="9"/>
  <c r="K27" i="9"/>
  <c r="L125" i="9"/>
  <c r="K235" i="9"/>
  <c r="E127" i="9"/>
  <c r="N113" i="9"/>
  <c r="H213" i="9"/>
  <c r="H185" i="9"/>
  <c r="N50" i="9"/>
  <c r="H148" i="9"/>
  <c r="L90" i="9"/>
  <c r="E262" i="9"/>
  <c r="L274" i="9"/>
  <c r="O120" i="9"/>
  <c r="O144" i="9"/>
  <c r="L67" i="9"/>
  <c r="F23" i="9"/>
  <c r="F33" i="9"/>
  <c r="F106" i="9"/>
  <c r="C220" i="9"/>
  <c r="N110" i="9"/>
  <c r="L219" i="9"/>
  <c r="L51" i="9"/>
  <c r="K191" i="9"/>
  <c r="E199" i="9"/>
  <c r="F187" i="9"/>
  <c r="H183" i="9"/>
  <c r="C257" i="9"/>
  <c r="F62" i="9"/>
  <c r="I175" i="9"/>
  <c r="H190" i="9"/>
  <c r="N148" i="9"/>
  <c r="C48" i="9"/>
  <c r="I222" i="9"/>
  <c r="H280" i="9"/>
  <c r="H176" i="9"/>
  <c r="L86" i="9"/>
  <c r="K273" i="9"/>
  <c r="I226" i="9"/>
  <c r="K34" i="9"/>
  <c r="O277" i="9"/>
  <c r="F83" i="9"/>
  <c r="C164" i="9"/>
  <c r="N182" i="9"/>
  <c r="F152" i="9"/>
  <c r="K156" i="9"/>
  <c r="O279" i="9"/>
  <c r="C213" i="9"/>
  <c r="I266" i="9"/>
  <c r="K217" i="9"/>
  <c r="E152" i="9"/>
  <c r="O212" i="9"/>
  <c r="K279" i="9"/>
  <c r="I29" i="9"/>
  <c r="E235" i="9"/>
  <c r="K232" i="9"/>
  <c r="N176" i="9"/>
  <c r="K179" i="9"/>
  <c r="H84" i="9"/>
  <c r="K265" i="9"/>
  <c r="F39" i="9"/>
  <c r="C44" i="9"/>
  <c r="K218" i="9"/>
  <c r="H63" i="9"/>
  <c r="L112" i="9"/>
  <c r="L124" i="9"/>
  <c r="O33" i="3"/>
  <c r="E153" i="9"/>
  <c r="F142" i="9"/>
  <c r="L80" i="9"/>
  <c r="E114" i="9"/>
  <c r="L241" i="9"/>
  <c r="H197" i="9"/>
  <c r="I189" i="9"/>
  <c r="I251" i="9"/>
  <c r="F156" i="9"/>
  <c r="O38" i="3"/>
  <c r="F269" i="9"/>
  <c r="N239" i="9"/>
  <c r="N227" i="9"/>
  <c r="N146" i="9"/>
  <c r="K100" i="9"/>
  <c r="F42" i="9"/>
  <c r="C238" i="9"/>
  <c r="K7" i="5"/>
  <c r="N36" i="9"/>
  <c r="E67" i="9"/>
  <c r="H163" i="9"/>
  <c r="I163" i="9"/>
  <c r="H223" i="9"/>
  <c r="E32" i="9"/>
  <c r="F165" i="9"/>
  <c r="F153" i="9"/>
  <c r="O153" i="9"/>
  <c r="L68" i="9"/>
  <c r="K198" i="9"/>
  <c r="N279" i="9"/>
  <c r="L88" i="9"/>
  <c r="N104" i="9"/>
  <c r="K46" i="9"/>
  <c r="C147" i="9"/>
  <c r="L38" i="9"/>
  <c r="L230" i="9"/>
  <c r="O236" i="9"/>
  <c r="I258" i="9"/>
  <c r="H231" i="9"/>
  <c r="H39" i="9"/>
  <c r="O36" i="9"/>
  <c r="F37" i="9"/>
  <c r="E166" i="9"/>
  <c r="G39" i="3"/>
  <c r="C69" i="9"/>
  <c r="F257" i="9"/>
  <c r="C263" i="9"/>
  <c r="F236" i="9"/>
  <c r="I109" i="9"/>
  <c r="C273" i="9"/>
  <c r="I72" i="9"/>
  <c r="K234" i="9"/>
  <c r="L23" i="9"/>
  <c r="O70" i="9"/>
  <c r="H187" i="9"/>
  <c r="K20" i="5"/>
  <c r="E45" i="9"/>
  <c r="F115" i="9"/>
  <c r="H199" i="9"/>
  <c r="E111" i="9"/>
  <c r="E237" i="9"/>
  <c r="K89" i="9"/>
  <c r="I262" i="9"/>
  <c r="O161" i="9"/>
  <c r="F151" i="9"/>
  <c r="E253" i="9"/>
  <c r="E123" i="9"/>
  <c r="L187" i="9"/>
  <c r="L89" i="9"/>
  <c r="H33" i="9"/>
  <c r="L272" i="9"/>
  <c r="E90" i="9"/>
  <c r="N177" i="9"/>
  <c r="N67" i="9"/>
  <c r="N111" i="9"/>
  <c r="K267" i="9"/>
  <c r="K84" i="9"/>
  <c r="L242" i="9"/>
  <c r="C88" i="9"/>
  <c r="L163" i="9"/>
  <c r="O118" i="9"/>
  <c r="L118" i="9"/>
  <c r="I46" i="9"/>
  <c r="F203" i="9"/>
  <c r="K11" i="5"/>
  <c r="K187" i="9"/>
  <c r="H25" i="9"/>
  <c r="F277" i="9"/>
  <c r="H181" i="9"/>
  <c r="K20" i="3"/>
  <c r="O156" i="9"/>
  <c r="N236" i="9"/>
  <c r="H271" i="9"/>
  <c r="I32" i="9"/>
  <c r="H112" i="9"/>
  <c r="I253" i="9"/>
  <c r="I151" i="9"/>
  <c r="N39" i="9"/>
  <c r="O270" i="9"/>
  <c r="L250" i="9"/>
  <c r="K136" i="9"/>
  <c r="F82" i="9"/>
  <c r="I277" i="9"/>
  <c r="I190" i="9"/>
  <c r="E145" i="9"/>
  <c r="N188" i="9"/>
  <c r="O125" i="9"/>
  <c r="I136" i="9"/>
  <c r="F107" i="9"/>
  <c r="E107" i="9"/>
  <c r="E276" i="9"/>
  <c r="L203" i="9"/>
  <c r="F60" i="9"/>
  <c r="I100" i="9"/>
  <c r="L120" i="9"/>
  <c r="N154" i="9"/>
  <c r="N61" i="9"/>
  <c r="H166" i="9"/>
  <c r="I76" i="9"/>
  <c r="L217" i="9"/>
  <c r="L137" i="9"/>
  <c r="K67" i="3"/>
  <c r="E234" i="9"/>
  <c r="N166" i="9"/>
  <c r="C116" i="9"/>
  <c r="F124" i="9"/>
  <c r="N141" i="9"/>
  <c r="H105" i="9"/>
  <c r="N140" i="9"/>
  <c r="N220" i="9"/>
  <c r="N43" i="9"/>
  <c r="L223" i="9"/>
  <c r="E150" i="9"/>
  <c r="F198" i="9"/>
  <c r="K42" i="3"/>
  <c r="C110" i="9"/>
  <c r="O40" i="9"/>
  <c r="H164" i="9"/>
  <c r="C100" i="9"/>
  <c r="G61" i="3"/>
  <c r="I186" i="9"/>
  <c r="N29" i="9"/>
  <c r="C117" i="9"/>
  <c r="C154" i="9"/>
  <c r="N194" i="9"/>
  <c r="E175" i="9"/>
  <c r="I273" i="9"/>
  <c r="H233" i="9"/>
  <c r="K88" i="9"/>
  <c r="C233" i="9"/>
  <c r="C160" i="9"/>
  <c r="C279" i="9"/>
  <c r="C158" i="9"/>
  <c r="N241" i="9"/>
  <c r="I267" i="9"/>
  <c r="O61" i="9"/>
  <c r="F47" i="9"/>
  <c r="N261" i="9"/>
  <c r="O150" i="9"/>
  <c r="F81" i="9"/>
  <c r="C78" i="9"/>
  <c r="K60" i="3"/>
  <c r="N77" i="9"/>
  <c r="I268" i="9"/>
  <c r="N66" i="9"/>
  <c r="N179" i="9"/>
  <c r="I228" i="9"/>
  <c r="K31" i="9"/>
  <c r="H250" i="9"/>
  <c r="C277" i="9"/>
  <c r="H154" i="9"/>
  <c r="O203" i="9"/>
  <c r="N233" i="9"/>
  <c r="H119" i="9"/>
  <c r="L268" i="9"/>
  <c r="K6" i="5"/>
  <c r="E274" i="9"/>
  <c r="O146" i="9"/>
  <c r="E82" i="9"/>
  <c r="L214" i="9"/>
  <c r="C82" i="9"/>
  <c r="K233" i="9"/>
  <c r="K75" i="3"/>
  <c r="C63" i="9"/>
  <c r="I99" i="9"/>
  <c r="E137" i="9"/>
  <c r="I146" i="9"/>
  <c r="H30" i="9"/>
  <c r="H46" i="9"/>
  <c r="E141" i="9"/>
  <c r="C77" i="9"/>
  <c r="F225" i="9"/>
  <c r="H108" i="9"/>
  <c r="O71" i="3"/>
  <c r="C30" i="9"/>
  <c r="L175" i="9"/>
  <c r="L267" i="9"/>
  <c r="K184" i="9"/>
  <c r="K71" i="9"/>
  <c r="C37" i="9"/>
  <c r="O254" i="9"/>
  <c r="L119" i="9"/>
  <c r="H136" i="9"/>
  <c r="N253" i="9"/>
  <c r="O46" i="3"/>
  <c r="L200" i="9"/>
  <c r="C280" i="9"/>
  <c r="K160" i="9"/>
  <c r="F220" i="9"/>
  <c r="O113" i="9"/>
  <c r="F230" i="9"/>
  <c r="L113" i="9"/>
  <c r="E33" i="9"/>
  <c r="E181" i="9"/>
  <c r="I204" i="9"/>
  <c r="K272" i="9"/>
  <c r="C141" i="9"/>
  <c r="E117" i="9"/>
  <c r="K278" i="9"/>
  <c r="G40" i="3"/>
  <c r="E160" i="9"/>
  <c r="F154" i="9"/>
  <c r="L102" i="9"/>
  <c r="F51" i="9"/>
  <c r="G74" i="3"/>
  <c r="O27" i="9"/>
  <c r="F34" i="9"/>
  <c r="N186" i="9"/>
  <c r="O175" i="9"/>
  <c r="L101" i="9"/>
  <c r="L216" i="9"/>
  <c r="N197" i="9"/>
  <c r="K280" i="9"/>
  <c r="O237" i="9"/>
  <c r="C181" i="9"/>
  <c r="K196" i="9"/>
  <c r="I34" i="9"/>
  <c r="N27" i="9"/>
  <c r="H83" i="9"/>
  <c r="K152" i="9"/>
  <c r="F89" i="9"/>
  <c r="H127" i="9"/>
  <c r="I107" i="9"/>
  <c r="F227" i="9"/>
  <c r="O261" i="9"/>
  <c r="H120" i="9"/>
  <c r="N75" i="9"/>
  <c r="H24" i="9"/>
  <c r="K137" i="9"/>
  <c r="O60" i="3"/>
  <c r="E185" i="9"/>
  <c r="K276" i="9"/>
  <c r="K189" i="9"/>
  <c r="E140" i="9"/>
  <c r="E214" i="9"/>
  <c r="F280" i="9"/>
  <c r="E179" i="9"/>
  <c r="O80" i="9"/>
  <c r="O274" i="9"/>
  <c r="C29" i="9"/>
  <c r="F217" i="9"/>
  <c r="H257" i="9"/>
  <c r="E77" i="9"/>
  <c r="F193" i="9"/>
  <c r="O67" i="9"/>
  <c r="K33" i="3"/>
  <c r="N259" i="9"/>
  <c r="K35" i="3"/>
  <c r="C24" i="9"/>
  <c r="K72" i="3"/>
  <c r="K74" i="3"/>
  <c r="F30" i="9"/>
  <c r="K71" i="3"/>
  <c r="N199" i="9"/>
  <c r="I203" i="9"/>
  <c r="C215" i="9"/>
  <c r="E190" i="9"/>
  <c r="E232" i="9"/>
  <c r="I44" i="9"/>
  <c r="E240" i="9"/>
  <c r="K123" i="9"/>
  <c r="E233" i="9"/>
  <c r="E43" i="9"/>
  <c r="I274" i="9"/>
  <c r="N231" i="9"/>
  <c r="K59" i="3"/>
  <c r="F101" i="9"/>
  <c r="H40" i="9"/>
  <c r="O106" i="9"/>
  <c r="I180" i="9"/>
  <c r="K69" i="9"/>
  <c r="F70" i="9"/>
  <c r="F271" i="9"/>
  <c r="L277" i="9"/>
  <c r="F102" i="9"/>
  <c r="F175" i="9"/>
  <c r="L30" i="9"/>
  <c r="G43" i="3"/>
  <c r="K10" i="3"/>
  <c r="O223" i="9"/>
  <c r="G35" i="3"/>
  <c r="O43" i="3"/>
  <c r="I241" i="9"/>
  <c r="I155" i="9"/>
  <c r="K9" i="3"/>
  <c r="I199" i="9"/>
  <c r="L60" i="9"/>
  <c r="H192" i="9"/>
  <c r="K41" i="9"/>
  <c r="H41" i="9"/>
  <c r="H262" i="9"/>
  <c r="K24" i="9"/>
  <c r="O29" i="9"/>
  <c r="H137" i="9"/>
  <c r="K256" i="9"/>
  <c r="O119" i="9"/>
  <c r="L39" i="9"/>
  <c r="E118" i="9"/>
  <c r="H156" i="9"/>
  <c r="E151" i="9"/>
  <c r="C192" i="9"/>
  <c r="N272" i="9"/>
  <c r="E202" i="9"/>
  <c r="K275" i="9"/>
  <c r="I218" i="9"/>
  <c r="H81" i="9"/>
  <c r="N87" i="9"/>
  <c r="E31" i="9"/>
  <c r="C39" i="9"/>
  <c r="F180" i="9"/>
  <c r="E203" i="9"/>
  <c r="G44" i="3"/>
  <c r="L142" i="9"/>
  <c r="E258" i="9"/>
  <c r="N183" i="9"/>
  <c r="K41" i="3"/>
  <c r="E84" i="9"/>
  <c r="N35" i="9"/>
  <c r="C119" i="9"/>
  <c r="E99" i="9"/>
  <c r="O194" i="9"/>
  <c r="C142" i="9"/>
  <c r="L164" i="9"/>
  <c r="K29" i="9"/>
  <c r="F119" i="9"/>
  <c r="F28" i="9"/>
  <c r="C191" i="9"/>
  <c r="O71" i="9"/>
  <c r="E41" i="9"/>
  <c r="K151" i="9"/>
  <c r="K7" i="3"/>
  <c r="H270" i="9"/>
  <c r="F35" i="9"/>
  <c r="E264" i="9"/>
  <c r="K143" i="9"/>
  <c r="O36" i="3"/>
  <c r="C241" i="9"/>
  <c r="I196" i="9"/>
  <c r="O122" i="9"/>
  <c r="N277" i="9"/>
  <c r="F27" i="9"/>
  <c r="L176" i="9"/>
  <c r="I201" i="9"/>
  <c r="O88" i="9"/>
  <c r="K36" i="9"/>
  <c r="E138" i="9"/>
  <c r="K24" i="5"/>
  <c r="N232" i="9"/>
  <c r="H66" i="9"/>
  <c r="K138" i="9"/>
  <c r="K79" i="9"/>
  <c r="O225" i="9"/>
  <c r="C219" i="9"/>
  <c r="O143" i="9"/>
  <c r="C224" i="9"/>
  <c r="O186" i="9"/>
  <c r="L34" i="9"/>
  <c r="E213" i="9"/>
  <c r="H251" i="9"/>
  <c r="O45" i="9"/>
  <c r="L186" i="9"/>
  <c r="I250" i="9"/>
  <c r="H194" i="9"/>
  <c r="N268" i="9"/>
  <c r="K122" i="9"/>
  <c r="O37" i="3"/>
  <c r="F196" i="9"/>
  <c r="I77" i="9"/>
  <c r="K182" i="9"/>
  <c r="O84" i="9"/>
  <c r="K223" i="9"/>
  <c r="L190" i="9"/>
  <c r="C229" i="9"/>
  <c r="E157" i="9"/>
  <c r="C70" i="9"/>
  <c r="E278" i="9"/>
  <c r="K37" i="9"/>
  <c r="H267" i="9"/>
  <c r="H118" i="9"/>
  <c r="C72" i="9"/>
  <c r="F139" i="9"/>
  <c r="K260" i="9"/>
  <c r="H239" i="9"/>
  <c r="K49" i="9"/>
  <c r="C253" i="9"/>
  <c r="H279" i="9"/>
  <c r="K11" i="3"/>
  <c r="E154" i="9"/>
  <c r="H191" i="9"/>
  <c r="K263" i="9"/>
  <c r="O263" i="9"/>
  <c r="H101" i="9"/>
  <c r="E257" i="9"/>
  <c r="K64" i="3"/>
  <c r="L238" i="9"/>
  <c r="O157" i="9"/>
  <c r="N124" i="9"/>
  <c r="K22" i="5"/>
  <c r="H80" i="9"/>
  <c r="O66" i="3"/>
  <c r="E216" i="9"/>
  <c r="O34" i="9"/>
  <c r="O230" i="9"/>
  <c r="O238" i="9"/>
  <c r="H85" i="9"/>
  <c r="H278" i="9"/>
  <c r="N49" i="9"/>
  <c r="O66" i="9"/>
  <c r="H266" i="9"/>
  <c r="N38" i="9"/>
  <c r="I259" i="9"/>
  <c r="C200" i="9"/>
  <c r="C223" i="9"/>
  <c r="L136" i="9"/>
  <c r="E196" i="9"/>
  <c r="F235" i="9"/>
  <c r="F219" i="9"/>
  <c r="C242" i="9"/>
  <c r="H44" i="9"/>
  <c r="C32" i="9"/>
  <c r="I62" i="9"/>
  <c r="G37" i="3"/>
  <c r="G67" i="3"/>
  <c r="E79" i="9"/>
  <c r="K72" i="9"/>
  <c r="N48" i="9"/>
  <c r="O70" i="3"/>
  <c r="O111" i="9"/>
  <c r="F191" i="9"/>
  <c r="I60" i="9"/>
  <c r="L98" i="9"/>
  <c r="K36" i="3"/>
  <c r="N242" i="9"/>
  <c r="E194" i="9"/>
  <c r="K162" i="9"/>
  <c r="H155" i="9"/>
  <c r="E230" i="9"/>
  <c r="H114" i="9"/>
  <c r="F32" i="9"/>
  <c r="I162" i="9"/>
  <c r="L25" i="9"/>
  <c r="K277" i="9"/>
  <c r="F155" i="9"/>
  <c r="I127" i="9"/>
  <c r="O152" i="9"/>
  <c r="C79" i="9"/>
  <c r="L232" i="9"/>
  <c r="L184" i="9"/>
  <c r="C177" i="9"/>
  <c r="C186" i="9"/>
  <c r="I145" i="9"/>
  <c r="O141" i="9"/>
  <c r="I161" i="9"/>
  <c r="I108" i="9"/>
  <c r="I223" i="9"/>
  <c r="I106" i="9"/>
  <c r="C67" i="9"/>
  <c r="H217" i="9"/>
  <c r="H45" i="9"/>
  <c r="F146" i="9"/>
  <c r="I25" i="9"/>
  <c r="C23" i="9"/>
  <c r="N215" i="9"/>
  <c r="N155" i="9"/>
  <c r="F149" i="9"/>
  <c r="H143" i="9"/>
  <c r="O47" i="3"/>
  <c r="K56" i="3"/>
  <c r="C40" i="9"/>
  <c r="K43" i="3"/>
  <c r="K230" i="9"/>
  <c r="L198" i="9"/>
  <c r="E22" i="9"/>
  <c r="K194" i="9"/>
  <c r="E116" i="9"/>
  <c r="O116" i="9"/>
  <c r="F69" i="9"/>
  <c r="K25" i="3"/>
  <c r="C83" i="9"/>
  <c r="H253" i="9"/>
  <c r="E261" i="9"/>
  <c r="I113" i="9"/>
  <c r="C114" i="9"/>
  <c r="I193" i="9"/>
  <c r="L77" i="9"/>
  <c r="O57" i="3"/>
  <c r="C50" i="9"/>
  <c r="F88" i="9"/>
  <c r="I153" i="9"/>
  <c r="O40" i="3"/>
  <c r="E51" i="9"/>
  <c r="I185" i="9"/>
  <c r="O65" i="9"/>
  <c r="N116" i="9"/>
  <c r="F126" i="9"/>
  <c r="F48" i="9"/>
  <c r="N32" i="9"/>
  <c r="O242" i="9"/>
  <c r="I181" i="9"/>
  <c r="K70" i="3"/>
  <c r="H235" i="9"/>
  <c r="K111" i="9"/>
  <c r="O64" i="9"/>
  <c r="L252" i="9"/>
  <c r="K82" i="9"/>
  <c r="C196" i="9"/>
  <c r="N114" i="9"/>
  <c r="I24" i="9"/>
  <c r="E239" i="9"/>
  <c r="H48" i="9"/>
  <c r="N252" i="9"/>
  <c r="C149" i="9"/>
  <c r="N72" i="9"/>
  <c r="L71" i="9"/>
  <c r="L109" i="9"/>
  <c r="O138" i="9"/>
  <c r="L62" i="9"/>
  <c r="I104" i="9"/>
  <c r="G63" i="3"/>
  <c r="H175" i="9"/>
  <c r="K150" i="9"/>
  <c r="H273" i="9"/>
  <c r="O103" i="9"/>
  <c r="F121" i="9"/>
  <c r="H212" i="9"/>
  <c r="E155" i="9"/>
  <c r="H78" i="9"/>
  <c r="H174" i="9"/>
  <c r="E242" i="9"/>
  <c r="I215" i="9"/>
  <c r="K78" i="9"/>
  <c r="N128" i="9"/>
  <c r="N100" i="9"/>
  <c r="K259" i="9"/>
  <c r="N230" i="9"/>
  <c r="E25" i="9"/>
  <c r="K154" i="9"/>
  <c r="H34" i="9"/>
  <c r="H272" i="9"/>
  <c r="K104" i="9"/>
  <c r="K115" i="9"/>
  <c r="N86" i="9"/>
  <c r="N47" i="9"/>
  <c r="O24" i="9"/>
  <c r="L275" i="9"/>
  <c r="N28" i="9"/>
  <c r="H225" i="9"/>
  <c r="E42" i="9"/>
  <c r="L262" i="9"/>
  <c r="O139" i="9"/>
  <c r="C174" i="9"/>
  <c r="N160" i="9"/>
  <c r="K113" i="9"/>
  <c r="E124" i="9"/>
  <c r="O64" i="3"/>
  <c r="E144" i="9"/>
  <c r="H138" i="9"/>
  <c r="K262" i="9"/>
  <c r="H222" i="9"/>
  <c r="C80" i="9"/>
  <c r="F162" i="9"/>
  <c r="F157" i="9"/>
  <c r="K6" i="3"/>
  <c r="I69" i="9"/>
  <c r="E165" i="9"/>
  <c r="K98" i="9"/>
  <c r="I197" i="9"/>
  <c r="I114" i="9"/>
  <c r="N120" i="9"/>
  <c r="I111" i="9"/>
  <c r="K65" i="3"/>
  <c r="H107" i="9"/>
  <c r="O185" i="9"/>
  <c r="I80" i="9"/>
  <c r="F262" i="9"/>
  <c r="I142" i="9"/>
  <c r="L45" i="9"/>
  <c r="H88" i="9"/>
  <c r="O216" i="9"/>
  <c r="E147" i="9"/>
  <c r="N99" i="9"/>
  <c r="H144" i="9"/>
  <c r="E66" i="9"/>
  <c r="E220" i="9"/>
  <c r="F186" i="9"/>
  <c r="E263" i="9"/>
  <c r="G31" i="3"/>
  <c r="O177" i="9"/>
  <c r="E251" i="9"/>
  <c r="F166" i="9"/>
  <c r="K99" i="9"/>
  <c r="F67" i="9"/>
  <c r="E74" i="9"/>
  <c r="L159" i="9"/>
  <c r="L123" i="9"/>
  <c r="H215" i="9"/>
  <c r="C74" i="9"/>
  <c r="F76" i="9"/>
  <c r="F199" i="9"/>
  <c r="L82" i="9"/>
  <c r="N153" i="9"/>
  <c r="H36" i="9"/>
  <c r="C43" i="9"/>
  <c r="F213" i="9"/>
  <c r="K254" i="9"/>
  <c r="F232" i="9"/>
  <c r="I237" i="9"/>
  <c r="I98" i="9"/>
  <c r="L180" i="9"/>
  <c r="C125" i="9"/>
  <c r="F136" i="9"/>
  <c r="N52" i="9"/>
  <c r="L162" i="9"/>
  <c r="E266" i="9"/>
  <c r="C49" i="9"/>
  <c r="K62" i="9"/>
  <c r="O72" i="3"/>
  <c r="L224" i="9"/>
  <c r="H68" i="9"/>
  <c r="I101" i="9"/>
  <c r="K103" i="9"/>
  <c r="N203" i="9"/>
  <c r="E106" i="9"/>
  <c r="I73" i="9"/>
  <c r="I256" i="9"/>
  <c r="N60" i="9"/>
  <c r="K9" i="5"/>
  <c r="L165" i="9"/>
  <c r="H184" i="9"/>
  <c r="I70" i="9"/>
  <c r="C108" i="9"/>
  <c r="K180" i="9"/>
  <c r="I118" i="9"/>
  <c r="I272" i="9"/>
  <c r="H259" i="9"/>
  <c r="K17" i="5"/>
  <c r="L66" i="9"/>
  <c r="E104" i="9"/>
  <c r="H98" i="9"/>
  <c r="H51" i="9"/>
  <c r="O219" i="9"/>
  <c r="G50" i="3"/>
  <c r="I82" i="9"/>
  <c r="C118" i="9"/>
  <c r="C35" i="9"/>
  <c r="L193" i="9"/>
  <c r="C41" i="9"/>
  <c r="I152" i="9"/>
  <c r="N185" i="9"/>
  <c r="F114" i="9"/>
  <c r="N222" i="9"/>
  <c r="K75" i="9"/>
  <c r="L84" i="9"/>
  <c r="K26" i="9"/>
  <c r="H165" i="9"/>
  <c r="K164" i="9"/>
  <c r="I257" i="9"/>
  <c r="N79" i="9"/>
  <c r="F112" i="9"/>
  <c r="K74" i="9"/>
  <c r="L256" i="9"/>
  <c r="K39" i="9"/>
  <c r="C105" i="9"/>
  <c r="F190" i="9"/>
  <c r="L161" i="9"/>
  <c r="H43" i="9"/>
  <c r="L185" i="9"/>
  <c r="E229" i="9"/>
  <c r="I45" i="9"/>
  <c r="E221" i="9"/>
  <c r="O251" i="9"/>
  <c r="C195" i="9"/>
  <c r="E177" i="9"/>
  <c r="N136" i="9"/>
  <c r="N198" i="9"/>
  <c r="E191" i="9"/>
  <c r="C234" i="9"/>
  <c r="L213" i="9"/>
  <c r="O62" i="3"/>
  <c r="O35" i="9"/>
  <c r="L222" i="9"/>
  <c r="O63" i="9"/>
  <c r="H124" i="9"/>
  <c r="I22" i="9"/>
  <c r="O69" i="3"/>
  <c r="I227" i="9"/>
  <c r="C31" i="9"/>
  <c r="I49" i="9"/>
  <c r="I138" i="9"/>
  <c r="L178" i="9"/>
  <c r="C265" i="9"/>
  <c r="K163" i="9"/>
  <c r="L279" i="9"/>
  <c r="E277" i="9"/>
  <c r="N275" i="9"/>
  <c r="L269" i="9"/>
  <c r="H73" i="9"/>
  <c r="N260" i="9"/>
  <c r="O90" i="9"/>
  <c r="N250" i="9"/>
  <c r="K238" i="9"/>
  <c r="K226" i="9"/>
  <c r="N78" i="9"/>
  <c r="C47" i="9"/>
  <c r="E36" i="9"/>
  <c r="N184" i="9"/>
  <c r="H196" i="9"/>
  <c r="K40" i="9"/>
  <c r="L145" i="9"/>
  <c r="O195" i="9"/>
  <c r="I36" i="9"/>
  <c r="O181" i="9"/>
  <c r="K140" i="9"/>
  <c r="K126" i="9"/>
  <c r="K73" i="9"/>
  <c r="N223" i="9"/>
  <c r="O158" i="9"/>
  <c r="N31" i="9"/>
  <c r="G34" i="3"/>
  <c r="L144" i="9"/>
  <c r="O51" i="9"/>
  <c r="C90" i="9"/>
  <c r="K45" i="3"/>
  <c r="H214" i="9"/>
  <c r="L264" i="9"/>
  <c r="C184" i="9"/>
  <c r="K176" i="9"/>
  <c r="N103" i="9"/>
  <c r="O256" i="9"/>
  <c r="I102" i="9"/>
  <c r="C144" i="9"/>
  <c r="F218" i="9"/>
  <c r="H182" i="9"/>
  <c r="E192" i="9"/>
  <c r="N51" i="9"/>
  <c r="E76" i="9"/>
  <c r="O61" i="3"/>
  <c r="C226" i="9"/>
  <c r="F122" i="9"/>
  <c r="C161" i="9"/>
  <c r="H27" i="9"/>
  <c r="K44" i="3"/>
  <c r="L22" i="9"/>
  <c r="E98" i="9"/>
  <c r="C232" i="9"/>
  <c r="E126" i="9"/>
  <c r="O154" i="9"/>
  <c r="K236" i="9"/>
  <c r="H100" i="9"/>
  <c r="N62" i="9"/>
  <c r="N217" i="9"/>
  <c r="F64" i="9"/>
  <c r="L204" i="9"/>
  <c r="F260" i="9"/>
  <c r="K49" i="3"/>
  <c r="K183" i="9"/>
  <c r="F192" i="9"/>
  <c r="L64" i="9"/>
  <c r="L35" i="9"/>
  <c r="K30" i="9"/>
  <c r="N240" i="9"/>
  <c r="L70" i="9"/>
  <c r="F110" i="9"/>
  <c r="I252" i="9"/>
  <c r="G72" i="3"/>
  <c r="E24" i="9"/>
  <c r="N76" i="9"/>
  <c r="I89" i="9"/>
  <c r="F251" i="9"/>
  <c r="H26" i="9"/>
  <c r="L143" i="9"/>
  <c r="F272" i="9"/>
  <c r="F50" i="9"/>
  <c r="L196" i="9"/>
  <c r="I140" i="9"/>
  <c r="O151" i="9"/>
  <c r="O49" i="3"/>
  <c r="O136" i="9"/>
  <c r="N101" i="9"/>
  <c r="K45" i="9"/>
  <c r="E88" i="9"/>
  <c r="L201" i="9"/>
  <c r="L265" i="9"/>
  <c r="I279" i="9"/>
  <c r="O188" i="9"/>
  <c r="F40" i="9"/>
  <c r="K114" i="9"/>
  <c r="L146" i="9"/>
  <c r="L280" i="9"/>
  <c r="C276" i="9"/>
  <c r="H202" i="9"/>
  <c r="I81" i="9"/>
  <c r="C124" i="9"/>
  <c r="O234" i="9"/>
  <c r="L83" i="9"/>
  <c r="N118" i="9"/>
  <c r="G42" i="3"/>
  <c r="K66" i="9"/>
  <c r="C189" i="9"/>
  <c r="K61" i="9"/>
  <c r="L188" i="9"/>
  <c r="F36" i="9"/>
  <c r="C81" i="9"/>
  <c r="K240" i="9"/>
  <c r="E40" i="9"/>
  <c r="I261" i="9"/>
  <c r="N70" i="9"/>
  <c r="I33" i="9"/>
  <c r="N25" i="9"/>
  <c r="G46" i="3"/>
  <c r="O126" i="9"/>
  <c r="F176" i="9"/>
  <c r="C190" i="9"/>
  <c r="N26" i="9"/>
  <c r="I195" i="9"/>
  <c r="G75" i="3"/>
  <c r="N174" i="9"/>
  <c r="E81" i="9"/>
  <c r="G68" i="3"/>
  <c r="O67" i="3"/>
  <c r="I220" i="9"/>
  <c r="H160" i="9"/>
  <c r="I117" i="9"/>
  <c r="H125" i="9"/>
  <c r="O105" i="9"/>
  <c r="H216" i="9"/>
  <c r="K178" i="9"/>
  <c r="K51" i="9"/>
  <c r="E105" i="9"/>
  <c r="C103" i="9"/>
  <c r="F158" i="9"/>
  <c r="O183" i="9"/>
  <c r="I212" i="9"/>
  <c r="H50" i="9"/>
  <c r="O140" i="9"/>
  <c r="H146" i="9"/>
  <c r="I202" i="9"/>
  <c r="L78" i="9"/>
  <c r="F26" i="9"/>
  <c r="C199" i="9"/>
  <c r="K58" i="3"/>
  <c r="N122" i="9"/>
  <c r="F68" i="9"/>
  <c r="E200" i="9"/>
  <c r="F265" i="9"/>
  <c r="I75" i="9"/>
  <c r="I119" i="9"/>
  <c r="H179" i="9"/>
  <c r="L128" i="9"/>
  <c r="F188" i="9"/>
  <c r="F161" i="9"/>
  <c r="O26" i="9"/>
  <c r="C262" i="9"/>
  <c r="N254" i="9"/>
  <c r="K141" i="9"/>
  <c r="N271" i="9"/>
  <c r="F254" i="9"/>
  <c r="K15" i="3"/>
  <c r="N212" i="9"/>
  <c r="L270" i="9"/>
  <c r="C126" i="9"/>
  <c r="O78" i="9"/>
  <c r="C159" i="9"/>
  <c r="O221" i="9"/>
  <c r="L81" i="9"/>
  <c r="L166" i="9"/>
  <c r="K165" i="9"/>
  <c r="C122" i="9"/>
  <c r="H69" i="9"/>
  <c r="C278" i="9"/>
  <c r="H122" i="9"/>
  <c r="H276" i="9"/>
  <c r="K185" i="9"/>
  <c r="O98" i="9"/>
  <c r="O32" i="9"/>
  <c r="I64" i="9"/>
  <c r="E143" i="9"/>
  <c r="I37" i="9"/>
  <c r="E201" i="9"/>
  <c r="H61" i="9"/>
  <c r="E29" i="9"/>
  <c r="F141" i="9"/>
  <c r="E63" i="9"/>
  <c r="N73" i="9"/>
  <c r="L235" i="9"/>
  <c r="F73" i="9"/>
  <c r="E119" i="9"/>
  <c r="H264" i="9"/>
  <c r="C46" i="9"/>
  <c r="F125" i="9"/>
  <c r="L183" i="9"/>
  <c r="L48" i="9"/>
  <c r="N151" i="9"/>
  <c r="I122" i="9"/>
  <c r="E189" i="9"/>
  <c r="N225" i="9"/>
  <c r="K214" i="9"/>
  <c r="I157" i="9"/>
  <c r="E87" i="9"/>
  <c r="I235" i="9"/>
  <c r="O215" i="9"/>
  <c r="O85" i="9"/>
  <c r="C204" i="9"/>
  <c r="E128" i="9"/>
  <c r="O199" i="9"/>
  <c r="F261" i="9"/>
  <c r="C270" i="9"/>
  <c r="L253" i="9"/>
  <c r="H189" i="9"/>
  <c r="N195" i="9"/>
  <c r="C228" i="9"/>
  <c r="L63" i="9"/>
  <c r="O50" i="3"/>
  <c r="O265" i="9"/>
  <c r="H201" i="9"/>
  <c r="N102" i="9"/>
  <c r="E259" i="9"/>
  <c r="H110" i="9"/>
  <c r="H255" i="9"/>
  <c r="O77" i="9"/>
  <c r="H86" i="9"/>
  <c r="N200" i="9"/>
  <c r="C237" i="9"/>
  <c r="I221" i="9"/>
  <c r="F197" i="9"/>
  <c r="K200" i="9"/>
  <c r="H145" i="9"/>
  <c r="I38" i="9"/>
  <c r="K139" i="9"/>
  <c r="O226" i="9"/>
  <c r="I115" i="9"/>
  <c r="K190" i="9"/>
  <c r="H254" i="9"/>
  <c r="G64" i="3"/>
  <c r="I213" i="9"/>
  <c r="I184" i="9"/>
  <c r="I234" i="9"/>
  <c r="C218" i="9"/>
  <c r="E62" i="9"/>
  <c r="F267" i="9"/>
  <c r="I236" i="9"/>
  <c r="O56" i="3"/>
  <c r="K52" i="9"/>
  <c r="H237" i="9"/>
  <c r="F238" i="9"/>
  <c r="N138" i="9"/>
  <c r="N159" i="9"/>
  <c r="I254" i="9"/>
  <c r="L140" i="9"/>
  <c r="N40" i="9"/>
  <c r="F147" i="9"/>
  <c r="N237" i="9"/>
  <c r="C71" i="9"/>
  <c r="C187" i="9"/>
  <c r="C255" i="9"/>
  <c r="C217" i="9"/>
  <c r="O166" i="9"/>
  <c r="N266" i="9"/>
  <c r="K159" i="9"/>
  <c r="K8" i="3"/>
  <c r="K229" i="9"/>
  <c r="O45" i="3"/>
  <c r="F49" i="9"/>
  <c r="I198" i="9"/>
  <c r="O68" i="3"/>
  <c r="F204" i="9"/>
  <c r="I232" i="9"/>
  <c r="N88" i="9"/>
  <c r="L65" i="9"/>
  <c r="O165" i="9"/>
  <c r="K43" i="9"/>
  <c r="H234" i="9"/>
  <c r="E225" i="9"/>
  <c r="L266" i="9"/>
  <c r="F255" i="9"/>
  <c r="L52" i="9"/>
  <c r="O273" i="9"/>
  <c r="I278" i="9"/>
  <c r="O278" i="9"/>
  <c r="K32" i="9"/>
  <c r="C274" i="9"/>
  <c r="L191" i="9"/>
  <c r="K47" i="3"/>
  <c r="L182" i="9"/>
  <c r="K121" i="9"/>
  <c r="E50" i="9"/>
  <c r="C182" i="9"/>
  <c r="O42" i="3"/>
  <c r="E86" i="9"/>
  <c r="N144" i="9"/>
  <c r="F229" i="9"/>
  <c r="N30" i="9"/>
  <c r="O137" i="9"/>
  <c r="F111" i="9"/>
  <c r="L110" i="9"/>
  <c r="L33" i="9"/>
  <c r="N201" i="9"/>
  <c r="H139" i="9"/>
  <c r="O174" i="9"/>
  <c r="O48" i="3"/>
  <c r="C185" i="9"/>
  <c r="K13" i="5"/>
  <c r="E75" i="9"/>
  <c r="K199" i="9"/>
  <c r="H29" i="9"/>
  <c r="O109" i="9"/>
  <c r="F224" i="9"/>
  <c r="I27" i="9"/>
  <c r="C115" i="9"/>
  <c r="K77" i="9"/>
  <c r="I42" i="9"/>
  <c r="N218" i="9"/>
  <c r="K31" i="3"/>
  <c r="I255" i="9"/>
  <c r="O218" i="9"/>
  <c r="K174" i="9"/>
  <c r="L194" i="9"/>
  <c r="K64" i="9"/>
  <c r="F273" i="9"/>
  <c r="K73" i="3"/>
  <c r="F234" i="9"/>
  <c r="N226" i="9"/>
  <c r="N33" i="9"/>
  <c r="O60" i="9"/>
  <c r="O149" i="9"/>
  <c r="E35" i="9"/>
  <c r="F185" i="9"/>
  <c r="I264" i="9"/>
  <c r="O253" i="9"/>
  <c r="N190" i="9"/>
  <c r="L257" i="9"/>
  <c r="G47" i="3"/>
  <c r="O41" i="3"/>
  <c r="H35" i="9"/>
  <c r="N85" i="9"/>
  <c r="N214" i="9"/>
  <c r="N23" i="9"/>
  <c r="L104" i="9"/>
  <c r="C272" i="9"/>
  <c r="N270" i="9"/>
  <c r="C260" i="9"/>
  <c r="O34" i="3"/>
  <c r="I216" i="9"/>
  <c r="N189" i="9"/>
  <c r="I144" i="9"/>
  <c r="K17" i="3"/>
  <c r="I275" i="9"/>
  <c r="G41" i="3"/>
  <c r="F258" i="9"/>
  <c r="I71" i="9"/>
  <c r="O31" i="9"/>
  <c r="F163" i="9"/>
  <c r="E204" i="9"/>
  <c r="E222" i="9"/>
  <c r="F184" i="9"/>
  <c r="G73" i="3"/>
  <c r="L115" i="9"/>
  <c r="E178" i="9"/>
  <c r="K221" i="9"/>
  <c r="N180" i="9"/>
  <c r="K266" i="9"/>
  <c r="K125" i="9"/>
  <c r="E176" i="9"/>
  <c r="F233" i="9"/>
  <c r="N42" i="9"/>
  <c r="O104" i="9"/>
  <c r="K155" i="9"/>
  <c r="N273" i="9"/>
  <c r="C239" i="9"/>
  <c r="C28" i="9"/>
  <c r="L27" i="9"/>
  <c r="H76" i="9"/>
  <c r="L195" i="9"/>
  <c r="I84" i="9"/>
  <c r="C251" i="9"/>
  <c r="C258" i="9"/>
  <c r="N265" i="9"/>
  <c r="E115" i="9"/>
  <c r="I154" i="9"/>
  <c r="E241" i="9"/>
  <c r="K8" i="5"/>
  <c r="C101" i="9"/>
  <c r="I276" i="9"/>
  <c r="H180" i="9"/>
  <c r="C26" i="9"/>
  <c r="L160" i="9"/>
  <c r="L233" i="9"/>
  <c r="O28" i="9"/>
  <c r="O262" i="9"/>
  <c r="E27" i="9"/>
  <c r="L26" i="9"/>
  <c r="N234" i="9"/>
  <c r="N123" i="9"/>
  <c r="C25" i="9"/>
  <c r="K127" i="9"/>
  <c r="H23" i="9"/>
  <c r="O35" i="3"/>
  <c r="C193" i="9"/>
  <c r="O107" i="9"/>
  <c r="K201" i="9"/>
  <c r="F237" i="9"/>
  <c r="H242" i="9"/>
  <c r="F86" i="9"/>
  <c r="O257" i="9"/>
  <c r="E219" i="9"/>
  <c r="N224" i="9"/>
  <c r="L273" i="9"/>
  <c r="C155" i="9"/>
  <c r="G58" i="3"/>
  <c r="O87" i="9"/>
  <c r="H230" i="9"/>
  <c r="C102" i="9"/>
  <c r="E68" i="9"/>
  <c r="K119" i="9"/>
  <c r="K68" i="9"/>
  <c r="O276" i="9"/>
  <c r="G57" i="3"/>
  <c r="O224" i="9"/>
  <c r="H157" i="9"/>
  <c r="K47" i="9"/>
  <c r="F181" i="9"/>
  <c r="K225" i="9"/>
  <c r="K32" i="3"/>
  <c r="I116" i="9"/>
  <c r="K219" i="9"/>
  <c r="F117" i="9"/>
  <c r="L177" i="9"/>
  <c r="K261" i="9"/>
  <c r="E38" i="9"/>
  <c r="C36" i="9"/>
  <c r="K120" i="9"/>
  <c r="O25" i="9"/>
  <c r="O31" i="3"/>
  <c r="O204" i="9"/>
  <c r="E256" i="9"/>
  <c r="N126" i="9"/>
  <c r="H72" i="9"/>
  <c r="N257" i="9"/>
  <c r="K239" i="9"/>
  <c r="K23" i="9"/>
  <c r="C266" i="9"/>
  <c r="K175" i="9"/>
  <c r="C230" i="9"/>
  <c r="C99" i="9"/>
  <c r="N264" i="9"/>
  <c r="N71" i="9"/>
  <c r="O250" i="9"/>
  <c r="H70" i="9"/>
  <c r="L271" i="9"/>
  <c r="N80" i="9"/>
  <c r="O44" i="3"/>
  <c r="N157" i="9"/>
  <c r="L41" i="9"/>
  <c r="L44" i="9"/>
  <c r="N68" i="9"/>
  <c r="G38" i="3"/>
  <c r="E218" i="9"/>
  <c r="K108" i="9"/>
  <c r="L152" i="9"/>
  <c r="O81" i="9"/>
  <c r="E108" i="9"/>
  <c r="C267" i="9"/>
  <c r="O258" i="9"/>
  <c r="H150" i="9"/>
  <c r="O47" i="9"/>
  <c r="E73" i="9"/>
  <c r="K204" i="9"/>
  <c r="L261" i="9"/>
  <c r="F103" i="9"/>
  <c r="O217" i="9"/>
  <c r="F45" i="9"/>
  <c r="E39" i="9"/>
  <c r="O115" i="9"/>
  <c r="G66" i="3"/>
  <c r="H162" i="9"/>
  <c r="K106" i="9"/>
  <c r="C136" i="9"/>
  <c r="F87" i="9"/>
  <c r="E161" i="9"/>
  <c r="E80" i="9"/>
  <c r="O187" i="9"/>
  <c r="H195" i="9"/>
  <c r="I164" i="9"/>
  <c r="E44" i="9"/>
  <c r="I239" i="9"/>
  <c r="F75" i="9"/>
  <c r="E120" i="9"/>
  <c r="N82" i="9"/>
  <c r="C197" i="9"/>
  <c r="H147" i="9"/>
  <c r="K258" i="9"/>
  <c r="C240" i="9"/>
  <c r="F46" i="9"/>
  <c r="F216" i="9"/>
  <c r="O123" i="9"/>
  <c r="K15" i="5"/>
  <c r="F25" i="9"/>
  <c r="F164" i="9"/>
  <c r="L212" i="9"/>
  <c r="N107" i="9"/>
  <c r="E101" i="9"/>
  <c r="O232" i="9"/>
  <c r="K50" i="9"/>
  <c r="H269" i="9"/>
  <c r="O239" i="9"/>
  <c r="K14" i="5"/>
  <c r="N165" i="9"/>
  <c r="L229" i="9"/>
  <c r="O30" i="9"/>
  <c r="K23" i="5"/>
  <c r="H158" i="9"/>
  <c r="L126" i="9"/>
  <c r="H126" i="9"/>
  <c r="O179" i="9"/>
  <c r="E156" i="9"/>
  <c r="N258" i="9"/>
  <c r="F145" i="9"/>
  <c r="N276" i="9"/>
  <c r="O101" i="9"/>
  <c r="O252" i="9"/>
  <c r="E136" i="9"/>
  <c r="G36" i="3"/>
  <c r="N219" i="9"/>
  <c r="K63" i="3"/>
  <c r="N64" i="9"/>
  <c r="C22" i="9"/>
  <c r="H153" i="9"/>
  <c r="L153" i="9"/>
  <c r="K48" i="9"/>
  <c r="C214" i="9"/>
  <c r="N117" i="9"/>
  <c r="C156" i="9"/>
  <c r="O240" i="9"/>
  <c r="O100" i="9"/>
  <c r="O269" i="9"/>
  <c r="H140" i="9"/>
  <c r="K188" i="9"/>
  <c r="H265" i="9"/>
  <c r="L258" i="9"/>
  <c r="O99" i="9"/>
  <c r="E149" i="9"/>
  <c r="G60" i="3"/>
  <c r="F22" i="9"/>
  <c r="I48" i="9"/>
  <c r="I183" i="9"/>
  <c r="E125" i="9"/>
  <c r="C64" i="9"/>
  <c r="N74" i="9"/>
  <c r="K80" i="9"/>
  <c r="K166" i="9"/>
  <c r="L255" i="9"/>
  <c r="H221" i="9"/>
  <c r="L234" i="9"/>
  <c r="I63" i="9"/>
  <c r="L32" i="9"/>
  <c r="I41" i="9"/>
  <c r="L117" i="9"/>
  <c r="K42" i="9"/>
  <c r="I230" i="9"/>
  <c r="E212" i="9"/>
  <c r="H226" i="9"/>
  <c r="H149" i="9"/>
  <c r="F276" i="9"/>
  <c r="F215" i="9"/>
  <c r="F38" i="9"/>
  <c r="C179" i="9"/>
  <c r="N267" i="9"/>
  <c r="O89" i="9"/>
  <c r="F85" i="9"/>
  <c r="L154" i="9"/>
  <c r="O241" i="9"/>
  <c r="O197" i="9"/>
  <c r="C166" i="9"/>
  <c r="L107" i="9"/>
  <c r="N161" i="9"/>
  <c r="I214" i="9"/>
  <c r="I67" i="9"/>
  <c r="I50" i="9"/>
  <c r="I270" i="9"/>
  <c r="L28" i="9"/>
  <c r="E260" i="9"/>
  <c r="I26" i="9"/>
  <c r="G56" i="3"/>
  <c r="F268" i="9"/>
  <c r="K21" i="5"/>
  <c r="K60" i="9"/>
  <c r="K107" i="9"/>
  <c r="F279" i="9"/>
  <c r="N108" i="9"/>
  <c r="I105" i="9"/>
  <c r="C138" i="9"/>
  <c r="C98" i="9"/>
  <c r="F118" i="9"/>
  <c r="C76" i="9"/>
  <c r="I68" i="9"/>
  <c r="K12" i="3"/>
  <c r="K202" i="9"/>
  <c r="E49" i="9"/>
  <c r="C33" i="9"/>
  <c r="I231" i="9"/>
  <c r="H220" i="9"/>
  <c r="K257" i="9"/>
  <c r="C68" i="9"/>
  <c r="N204" i="9"/>
  <c r="I149" i="9"/>
  <c r="F29" i="9"/>
  <c r="K14" i="3"/>
  <c r="H238" i="9"/>
  <c r="N193" i="9"/>
  <c r="K24" i="3"/>
  <c r="O190" i="9"/>
  <c r="E121" i="9"/>
  <c r="E70" i="9"/>
  <c r="O48" i="9"/>
  <c r="F222" i="9"/>
  <c r="C252" i="9"/>
  <c r="O73" i="3"/>
  <c r="C203" i="9"/>
  <c r="L231" i="9"/>
  <c r="O184" i="9"/>
  <c r="O233" i="9"/>
  <c r="C225" i="9"/>
  <c r="L105" i="9"/>
  <c r="K251" i="9"/>
  <c r="L99" i="9"/>
  <c r="H161" i="9"/>
  <c r="H151" i="9"/>
  <c r="O280" i="9"/>
  <c r="N65" i="9"/>
  <c r="O73" i="9"/>
  <c r="O255" i="9"/>
  <c r="F43" i="9"/>
  <c r="O65" i="3"/>
  <c r="E163" i="9"/>
  <c r="O148" i="9"/>
  <c r="C112" i="9"/>
  <c r="C87" i="9"/>
  <c r="I23" i="9"/>
  <c r="F143" i="9"/>
  <c r="L85" i="9"/>
  <c r="H102" i="9"/>
  <c r="C106" i="9"/>
  <c r="F177" i="9"/>
  <c r="I271" i="9"/>
  <c r="G71" i="3"/>
  <c r="F231" i="9"/>
  <c r="O268" i="9"/>
  <c r="N119" i="9"/>
  <c r="K13" i="3"/>
  <c r="C111" i="9"/>
  <c r="I225" i="9"/>
  <c r="K37" i="3"/>
  <c r="N125" i="9"/>
  <c r="C227" i="9"/>
  <c r="I128" i="9"/>
  <c r="E164" i="9"/>
  <c r="I174" i="9"/>
  <c r="K142" i="9"/>
  <c r="E83" i="9"/>
  <c r="E174" i="9"/>
  <c r="N46" i="9"/>
  <c r="L155" i="9"/>
  <c r="C162" i="9"/>
  <c r="E187" i="9"/>
  <c r="H252" i="9"/>
  <c r="H111" i="9"/>
  <c r="H275" i="9"/>
  <c r="L226" i="9"/>
  <c r="N251" i="9"/>
  <c r="C123" i="9"/>
  <c r="I192" i="9"/>
  <c r="C175" i="9"/>
  <c r="I120" i="9"/>
  <c r="E64" i="9"/>
  <c r="I166" i="9"/>
  <c r="F223" i="9"/>
  <c r="F278" i="9"/>
  <c r="O193" i="9"/>
  <c r="F24" i="9"/>
  <c r="K192" i="9"/>
  <c r="E46" i="9"/>
  <c r="H103" i="9"/>
  <c r="L141" i="9"/>
  <c r="K116" i="9"/>
  <c r="H236" i="9"/>
  <c r="K213" i="9"/>
  <c r="O192" i="9"/>
  <c r="I90" i="9"/>
  <c r="L116" i="9"/>
  <c r="K158" i="9"/>
  <c r="E227" i="9"/>
  <c r="E182" i="9"/>
  <c r="F182" i="9"/>
  <c r="O155" i="9"/>
  <c r="N137" i="9"/>
  <c r="C180" i="9"/>
  <c r="C139" i="9"/>
  <c r="N158" i="9"/>
  <c r="G69" i="3"/>
  <c r="O102" i="9"/>
  <c r="N149" i="9"/>
  <c r="O259" i="9"/>
  <c r="F239" i="9"/>
  <c r="L72" i="9"/>
  <c r="N262" i="9"/>
  <c r="C86" i="9"/>
  <c r="N187" i="9"/>
  <c r="L218" i="9"/>
  <c r="L192" i="9"/>
  <c r="I74" i="9"/>
  <c r="K109" i="9"/>
  <c r="O22" i="9"/>
  <c r="F123" i="9"/>
  <c r="C85" i="9"/>
  <c r="L111" i="9"/>
  <c r="O69" i="9"/>
  <c r="I229" i="9"/>
  <c r="K19" i="3"/>
  <c r="L42" i="9"/>
  <c r="C235" i="9"/>
  <c r="G33" i="3"/>
  <c r="K18" i="3"/>
  <c r="N121" i="9"/>
  <c r="H177" i="9"/>
  <c r="L220" i="9"/>
  <c r="K22" i="3"/>
  <c r="K124" i="9"/>
  <c r="E34" i="9"/>
  <c r="I182" i="9"/>
  <c r="N152" i="9"/>
  <c r="H219" i="9"/>
  <c r="K21" i="3"/>
  <c r="C62" i="9"/>
  <c r="N163" i="9"/>
  <c r="O110" i="9"/>
  <c r="C153" i="9"/>
  <c r="O196" i="9"/>
  <c r="I159" i="9"/>
  <c r="I66" i="9"/>
  <c r="I280" i="9"/>
  <c r="F266" i="9"/>
  <c r="K146" i="9"/>
  <c r="I143" i="9"/>
  <c r="F138" i="9"/>
  <c r="N127" i="9"/>
  <c r="O272" i="9"/>
  <c r="K216" i="9"/>
  <c r="K128" i="9"/>
  <c r="O37" i="9"/>
  <c r="H106" i="9"/>
  <c r="K203" i="9"/>
  <c r="G48" i="3"/>
  <c r="I125" i="9"/>
  <c r="C152" i="9"/>
  <c r="L254" i="9"/>
  <c r="F80" i="9"/>
  <c r="O72" i="9"/>
  <c r="H263" i="9"/>
  <c r="N24" i="9"/>
  <c r="O58" i="3"/>
  <c r="C109" i="9"/>
  <c r="K90" i="9"/>
  <c r="F127" i="9"/>
  <c r="E60" i="9"/>
  <c r="I123" i="9"/>
  <c r="O162" i="9"/>
  <c r="N274" i="9"/>
  <c r="N216" i="9"/>
  <c r="D109" i="9" l="1"/>
  <c r="G109" i="9"/>
  <c r="J109" i="9"/>
  <c r="M109" i="9"/>
  <c r="Q58" i="3"/>
  <c r="R58" i="3"/>
  <c r="P58" i="3"/>
  <c r="J152" i="9"/>
  <c r="G152" i="9"/>
  <c r="M152" i="9"/>
  <c r="D152" i="9"/>
  <c r="H48" i="3"/>
  <c r="I48" i="3"/>
  <c r="J48" i="3"/>
  <c r="M153" i="9"/>
  <c r="G153" i="9"/>
  <c r="D153" i="9"/>
  <c r="J153" i="9"/>
  <c r="D62" i="9"/>
  <c r="J62" i="9"/>
  <c r="M62" i="9"/>
  <c r="G62" i="9"/>
  <c r="N21" i="3"/>
  <c r="M21" i="3"/>
  <c r="L21" i="3"/>
  <c r="N22" i="3"/>
  <c r="L22" i="3"/>
  <c r="M22" i="3"/>
  <c r="N18" i="3"/>
  <c r="L18" i="3"/>
  <c r="M18" i="3"/>
  <c r="H33" i="3"/>
  <c r="I33" i="3"/>
  <c r="J33" i="3"/>
  <c r="J235" i="9"/>
  <c r="D235" i="9"/>
  <c r="M235" i="9"/>
  <c r="G235" i="9"/>
  <c r="L19" i="3"/>
  <c r="N19" i="3"/>
  <c r="M19" i="3"/>
  <c r="M85" i="9"/>
  <c r="J85" i="9"/>
  <c r="G85" i="9"/>
  <c r="D85" i="9"/>
  <c r="O54" i="9"/>
  <c r="N54" i="9" s="1"/>
  <c r="M16" i="9" s="1"/>
  <c r="D86" i="9"/>
  <c r="M86" i="9"/>
  <c r="J86" i="9"/>
  <c r="G86" i="9"/>
  <c r="H69" i="3"/>
  <c r="I69" i="3"/>
  <c r="J69" i="3"/>
  <c r="G139" i="9"/>
  <c r="M139" i="9"/>
  <c r="J139" i="9"/>
  <c r="D139" i="9"/>
  <c r="D180" i="9"/>
  <c r="M180" i="9"/>
  <c r="J180" i="9"/>
  <c r="G180" i="9"/>
  <c r="J175" i="9"/>
  <c r="M175" i="9"/>
  <c r="D175" i="9"/>
  <c r="G175" i="9"/>
  <c r="G123" i="9"/>
  <c r="D123" i="9"/>
  <c r="J123" i="9"/>
  <c r="M123" i="9"/>
  <c r="J162" i="9"/>
  <c r="D162" i="9"/>
  <c r="M162" i="9"/>
  <c r="G162" i="9"/>
  <c r="I206" i="9"/>
  <c r="H206" i="9" s="1"/>
  <c r="G8" i="9" s="1"/>
  <c r="G227" i="9"/>
  <c r="D227" i="9"/>
  <c r="M227" i="9"/>
  <c r="J227" i="9"/>
  <c r="L37" i="3"/>
  <c r="N37" i="3"/>
  <c r="M37" i="3"/>
  <c r="M111" i="9"/>
  <c r="G111" i="9"/>
  <c r="J111" i="9"/>
  <c r="D111" i="9"/>
  <c r="L13" i="3"/>
  <c r="M13" i="3"/>
  <c r="N13" i="3"/>
  <c r="H71" i="3"/>
  <c r="J71" i="3"/>
  <c r="I71" i="3"/>
  <c r="M106" i="9"/>
  <c r="G106" i="9"/>
  <c r="D106" i="9"/>
  <c r="J106" i="9"/>
  <c r="J87" i="9"/>
  <c r="M87" i="9"/>
  <c r="G87" i="9"/>
  <c r="D87" i="9"/>
  <c r="J112" i="9"/>
  <c r="G112" i="9"/>
  <c r="M112" i="9"/>
  <c r="D112" i="9"/>
  <c r="Q65" i="3"/>
  <c r="R65" i="3"/>
  <c r="P65" i="3"/>
  <c r="M225" i="9"/>
  <c r="D225" i="9"/>
  <c r="J225" i="9"/>
  <c r="G225" i="9"/>
  <c r="J203" i="9"/>
  <c r="G203" i="9"/>
  <c r="M203" i="9"/>
  <c r="D203" i="9"/>
  <c r="P73" i="3"/>
  <c r="Q73" i="3"/>
  <c r="R73" i="3"/>
  <c r="M252" i="9"/>
  <c r="J252" i="9"/>
  <c r="G252" i="9"/>
  <c r="D252" i="9"/>
  <c r="N24" i="3"/>
  <c r="M24" i="3"/>
  <c r="L24" i="3"/>
  <c r="M14" i="3"/>
  <c r="N14" i="3"/>
  <c r="L14" i="3"/>
  <c r="D68" i="9"/>
  <c r="G68" i="9"/>
  <c r="J68" i="9"/>
  <c r="M68" i="9"/>
  <c r="D33" i="9"/>
  <c r="G33" i="9"/>
  <c r="J33" i="9"/>
  <c r="M33" i="9"/>
  <c r="N12" i="3"/>
  <c r="L12" i="3"/>
  <c r="M12" i="3"/>
  <c r="J76" i="9"/>
  <c r="D76" i="9"/>
  <c r="G76" i="9"/>
  <c r="M76" i="9"/>
  <c r="D98" i="9"/>
  <c r="G98" i="9"/>
  <c r="J98" i="9"/>
  <c r="M98" i="9"/>
  <c r="C130" i="9"/>
  <c r="M138" i="9"/>
  <c r="D138" i="9"/>
  <c r="G138" i="9"/>
  <c r="J138" i="9"/>
  <c r="M21" i="5"/>
  <c r="N21" i="5"/>
  <c r="L21" i="5"/>
  <c r="H56" i="3"/>
  <c r="J56" i="3"/>
  <c r="I56" i="3"/>
  <c r="D166" i="9"/>
  <c r="M166" i="9"/>
  <c r="J166" i="9"/>
  <c r="G166" i="9"/>
  <c r="J179" i="9"/>
  <c r="D179" i="9"/>
  <c r="M179" i="9"/>
  <c r="G179" i="9"/>
  <c r="D64" i="9"/>
  <c r="J64" i="9"/>
  <c r="M64" i="9"/>
  <c r="G64" i="9"/>
  <c r="F54" i="9"/>
  <c r="I60" i="3"/>
  <c r="H60" i="3"/>
  <c r="J60" i="3"/>
  <c r="G156" i="9"/>
  <c r="M156" i="9"/>
  <c r="J156" i="9"/>
  <c r="D156" i="9"/>
  <c r="J214" i="9"/>
  <c r="M214" i="9"/>
  <c r="G214" i="9"/>
  <c r="D214" i="9"/>
  <c r="M22" i="9"/>
  <c r="G22" i="9"/>
  <c r="J22" i="9"/>
  <c r="D22" i="9"/>
  <c r="C54" i="9"/>
  <c r="L63" i="3"/>
  <c r="N63" i="3"/>
  <c r="M63" i="3"/>
  <c r="H36" i="3"/>
  <c r="I36" i="3"/>
  <c r="J36" i="3"/>
  <c r="N23" i="5"/>
  <c r="M23" i="5"/>
  <c r="L23" i="5"/>
  <c r="L14" i="5"/>
  <c r="N14" i="5"/>
  <c r="M14" i="5"/>
  <c r="L244" i="9"/>
  <c r="K244" i="9" s="1"/>
  <c r="J10" i="9" s="1"/>
  <c r="L15" i="5"/>
  <c r="N15" i="5"/>
  <c r="M15" i="5"/>
  <c r="G240" i="9"/>
  <c r="M240" i="9"/>
  <c r="J240" i="9"/>
  <c r="D240" i="9"/>
  <c r="M197" i="9"/>
  <c r="G197" i="9"/>
  <c r="J197" i="9"/>
  <c r="D197" i="9"/>
  <c r="C168" i="9"/>
  <c r="M136" i="9"/>
  <c r="J136" i="9"/>
  <c r="D136" i="9"/>
  <c r="G136" i="9"/>
  <c r="J66" i="3"/>
  <c r="I66" i="3"/>
  <c r="H66" i="3"/>
  <c r="M267" i="9"/>
  <c r="D267" i="9"/>
  <c r="J267" i="9"/>
  <c r="G267" i="9"/>
  <c r="I38" i="3"/>
  <c r="H38" i="3"/>
  <c r="J38" i="3"/>
  <c r="R44" i="3"/>
  <c r="Q44" i="3"/>
  <c r="P44" i="3"/>
  <c r="O282" i="9"/>
  <c r="N282" i="9" s="1"/>
  <c r="M14" i="9" s="1"/>
  <c r="J99" i="9"/>
  <c r="D99" i="9"/>
  <c r="G99" i="9"/>
  <c r="M99" i="9"/>
  <c r="M230" i="9"/>
  <c r="G230" i="9"/>
  <c r="D230" i="9"/>
  <c r="J230" i="9"/>
  <c r="M266" i="9"/>
  <c r="J266" i="9"/>
  <c r="G266" i="9"/>
  <c r="D266" i="9"/>
  <c r="P31" i="3"/>
  <c r="R31" i="3"/>
  <c r="Q31" i="3"/>
  <c r="M36" i="9"/>
  <c r="G36" i="9"/>
  <c r="J36" i="9"/>
  <c r="D36" i="9"/>
  <c r="N32" i="3"/>
  <c r="M32" i="3"/>
  <c r="L32" i="3"/>
  <c r="I57" i="3"/>
  <c r="J57" i="3"/>
  <c r="H57" i="3"/>
  <c r="J102" i="9"/>
  <c r="M102" i="9"/>
  <c r="D102" i="9"/>
  <c r="G102" i="9"/>
  <c r="J58" i="3"/>
  <c r="H58" i="3"/>
  <c r="I58" i="3"/>
  <c r="J155" i="9"/>
  <c r="G155" i="9"/>
  <c r="M155" i="9"/>
  <c r="D155" i="9"/>
  <c r="G193" i="9"/>
  <c r="D193" i="9"/>
  <c r="J193" i="9"/>
  <c r="M193" i="9"/>
  <c r="P35" i="3"/>
  <c r="Q35" i="3"/>
  <c r="R35" i="3"/>
  <c r="M25" i="9"/>
  <c r="J25" i="9"/>
  <c r="D25" i="9"/>
  <c r="G25" i="9"/>
  <c r="M26" i="9"/>
  <c r="J26" i="9"/>
  <c r="D26" i="9"/>
  <c r="G26" i="9"/>
  <c r="G101" i="9"/>
  <c r="J101" i="9"/>
  <c r="M101" i="9"/>
  <c r="D101" i="9"/>
  <c r="M8" i="5"/>
  <c r="N8" i="5"/>
  <c r="L8" i="5"/>
  <c r="G258" i="9"/>
  <c r="J258" i="9"/>
  <c r="M258" i="9"/>
  <c r="D258" i="9"/>
  <c r="M251" i="9"/>
  <c r="J251" i="9"/>
  <c r="D251" i="9"/>
  <c r="G251" i="9"/>
  <c r="J28" i="9"/>
  <c r="M28" i="9"/>
  <c r="D28" i="9"/>
  <c r="G28" i="9"/>
  <c r="J239" i="9"/>
  <c r="G239" i="9"/>
  <c r="D239" i="9"/>
  <c r="M239" i="9"/>
  <c r="I73" i="3"/>
  <c r="H73" i="3"/>
  <c r="J73" i="3"/>
  <c r="I41" i="3"/>
  <c r="H41" i="3"/>
  <c r="J41" i="3"/>
  <c r="M17" i="3"/>
  <c r="L17" i="3"/>
  <c r="N17" i="3"/>
  <c r="P34" i="3"/>
  <c r="R34" i="3"/>
  <c r="Q34" i="3"/>
  <c r="M260" i="9"/>
  <c r="G260" i="9"/>
  <c r="J260" i="9"/>
  <c r="D260" i="9"/>
  <c r="D272" i="9"/>
  <c r="M272" i="9"/>
  <c r="J272" i="9"/>
  <c r="G272" i="9"/>
  <c r="P41" i="3"/>
  <c r="R41" i="3"/>
  <c r="Q41" i="3"/>
  <c r="J47" i="3"/>
  <c r="H47" i="3"/>
  <c r="I47" i="3"/>
  <c r="O92" i="9"/>
  <c r="N92" i="9" s="1"/>
  <c r="M4" i="9" s="1"/>
  <c r="N73" i="3"/>
  <c r="M73" i="3"/>
  <c r="L73" i="3"/>
  <c r="M31" i="3"/>
  <c r="N31" i="3"/>
  <c r="L31" i="3"/>
  <c r="D115" i="9"/>
  <c r="M115" i="9"/>
  <c r="G115" i="9"/>
  <c r="J115" i="9"/>
  <c r="N13" i="5"/>
  <c r="L13" i="5"/>
  <c r="M13" i="5"/>
  <c r="M185" i="9"/>
  <c r="D185" i="9"/>
  <c r="G185" i="9"/>
  <c r="J185" i="9"/>
  <c r="R48" i="3"/>
  <c r="P48" i="3"/>
  <c r="Q48" i="3"/>
  <c r="O206" i="9"/>
  <c r="N206" i="9" s="1"/>
  <c r="M8" i="9" s="1"/>
  <c r="R42" i="3"/>
  <c r="P42" i="3"/>
  <c r="Q42" i="3"/>
  <c r="D182" i="9"/>
  <c r="J182" i="9"/>
  <c r="G182" i="9"/>
  <c r="M182" i="9"/>
  <c r="M47" i="3"/>
  <c r="L47" i="3"/>
  <c r="N47" i="3"/>
  <c r="M274" i="9"/>
  <c r="G274" i="9"/>
  <c r="J274" i="9"/>
  <c r="D274" i="9"/>
  <c r="P68" i="3"/>
  <c r="R68" i="3"/>
  <c r="Q68" i="3"/>
  <c r="Q45" i="3"/>
  <c r="R45" i="3"/>
  <c r="P45" i="3"/>
  <c r="N8" i="3"/>
  <c r="L8" i="3"/>
  <c r="M8" i="3"/>
  <c r="D217" i="9"/>
  <c r="M217" i="9"/>
  <c r="G217" i="9"/>
  <c r="J217" i="9"/>
  <c r="M255" i="9"/>
  <c r="D255" i="9"/>
  <c r="G255" i="9"/>
  <c r="J255" i="9"/>
  <c r="D187" i="9"/>
  <c r="J187" i="9"/>
  <c r="G187" i="9"/>
  <c r="M187" i="9"/>
  <c r="G71" i="9"/>
  <c r="M71" i="9"/>
  <c r="D71" i="9"/>
  <c r="J71" i="9"/>
  <c r="P56" i="3"/>
  <c r="R56" i="3"/>
  <c r="Q56" i="3"/>
  <c r="J218" i="9"/>
  <c r="D218" i="9"/>
  <c r="M218" i="9"/>
  <c r="G218" i="9"/>
  <c r="J64" i="3"/>
  <c r="I64" i="3"/>
  <c r="H64" i="3"/>
  <c r="G237" i="9"/>
  <c r="D237" i="9"/>
  <c r="J237" i="9"/>
  <c r="M237" i="9"/>
  <c r="Q50" i="3"/>
  <c r="P50" i="3"/>
  <c r="R50" i="3"/>
  <c r="M228" i="9"/>
  <c r="D228" i="9"/>
  <c r="G228" i="9"/>
  <c r="J228" i="9"/>
  <c r="J270" i="9"/>
  <c r="M270" i="9"/>
  <c r="D270" i="9"/>
  <c r="G270" i="9"/>
  <c r="G204" i="9"/>
  <c r="J204" i="9"/>
  <c r="D204" i="9"/>
  <c r="M204" i="9"/>
  <c r="M46" i="9"/>
  <c r="D46" i="9"/>
  <c r="J46" i="9"/>
  <c r="G46" i="9"/>
  <c r="O130" i="9"/>
  <c r="N130" i="9" s="1"/>
  <c r="M6" i="9" s="1"/>
  <c r="G278" i="9"/>
  <c r="D278" i="9"/>
  <c r="J278" i="9"/>
  <c r="M278" i="9"/>
  <c r="G122" i="9"/>
  <c r="M122" i="9"/>
  <c r="J122" i="9"/>
  <c r="D122" i="9"/>
  <c r="D159" i="9"/>
  <c r="J159" i="9"/>
  <c r="G159" i="9"/>
  <c r="M159" i="9"/>
  <c r="J126" i="9"/>
  <c r="D126" i="9"/>
  <c r="G126" i="9"/>
  <c r="M126" i="9"/>
  <c r="N15" i="3"/>
  <c r="L15" i="3"/>
  <c r="M15" i="3"/>
  <c r="M262" i="9"/>
  <c r="D262" i="9"/>
  <c r="G262" i="9"/>
  <c r="J262" i="9"/>
  <c r="M58" i="3"/>
  <c r="L58" i="3"/>
  <c r="N58" i="3"/>
  <c r="J199" i="9"/>
  <c r="G199" i="9"/>
  <c r="M199" i="9"/>
  <c r="D199" i="9"/>
  <c r="I244" i="9"/>
  <c r="H244" i="9" s="1"/>
  <c r="G10" i="9" s="1"/>
  <c r="M103" i="9"/>
  <c r="J103" i="9"/>
  <c r="G103" i="9"/>
  <c r="D103" i="9"/>
  <c r="Q67" i="3"/>
  <c r="R67" i="3"/>
  <c r="P67" i="3"/>
  <c r="H68" i="3"/>
  <c r="J68" i="3"/>
  <c r="I68" i="3"/>
  <c r="I75" i="3"/>
  <c r="J75" i="3"/>
  <c r="H75" i="3"/>
  <c r="G190" i="9"/>
  <c r="J190" i="9"/>
  <c r="M190" i="9"/>
  <c r="D190" i="9"/>
  <c r="I46" i="3"/>
  <c r="H46" i="3"/>
  <c r="J46" i="3"/>
  <c r="J81" i="9"/>
  <c r="G81" i="9"/>
  <c r="D81" i="9"/>
  <c r="M81" i="9"/>
  <c r="G189" i="9"/>
  <c r="D189" i="9"/>
  <c r="M189" i="9"/>
  <c r="J189" i="9"/>
  <c r="H42" i="3"/>
  <c r="I42" i="3"/>
  <c r="J42" i="3"/>
  <c r="G124" i="9"/>
  <c r="M124" i="9"/>
  <c r="D124" i="9"/>
  <c r="J124" i="9"/>
  <c r="D276" i="9"/>
  <c r="M276" i="9"/>
  <c r="J276" i="9"/>
  <c r="G276" i="9"/>
  <c r="O168" i="9"/>
  <c r="N168" i="9" s="1"/>
  <c r="M12" i="9" s="1"/>
  <c r="P49" i="3"/>
  <c r="Q49" i="3"/>
  <c r="R49" i="3"/>
  <c r="H72" i="3"/>
  <c r="I72" i="3"/>
  <c r="J72" i="3"/>
  <c r="M49" i="3"/>
  <c r="N49" i="3"/>
  <c r="L49" i="3"/>
  <c r="D232" i="9"/>
  <c r="M232" i="9"/>
  <c r="J232" i="9"/>
  <c r="G232" i="9"/>
  <c r="L54" i="9"/>
  <c r="K54" i="9" s="1"/>
  <c r="J16" i="9" s="1"/>
  <c r="N44" i="3"/>
  <c r="L44" i="3"/>
  <c r="M44" i="3"/>
  <c r="M161" i="9"/>
  <c r="G161" i="9"/>
  <c r="J161" i="9"/>
  <c r="D161" i="9"/>
  <c r="D226" i="9"/>
  <c r="J226" i="9"/>
  <c r="M226" i="9"/>
  <c r="G226" i="9"/>
  <c r="R61" i="3"/>
  <c r="P61" i="3"/>
  <c r="Q61" i="3"/>
  <c r="M144" i="9"/>
  <c r="D144" i="9"/>
  <c r="J144" i="9"/>
  <c r="G144" i="9"/>
  <c r="J184" i="9"/>
  <c r="D184" i="9"/>
  <c r="M184" i="9"/>
  <c r="G184" i="9"/>
  <c r="M45" i="3"/>
  <c r="L45" i="3"/>
  <c r="N45" i="3"/>
  <c r="M90" i="9"/>
  <c r="D90" i="9"/>
  <c r="G90" i="9"/>
  <c r="J90" i="9"/>
  <c r="I34" i="3"/>
  <c r="J34" i="3"/>
  <c r="H34" i="3"/>
  <c r="G47" i="9"/>
  <c r="M47" i="9"/>
  <c r="J47" i="9"/>
  <c r="D47" i="9"/>
  <c r="G265" i="9"/>
  <c r="J265" i="9"/>
  <c r="D265" i="9"/>
  <c r="M265" i="9"/>
  <c r="M31" i="9"/>
  <c r="J31" i="9"/>
  <c r="D31" i="9"/>
  <c r="G31" i="9"/>
  <c r="Q69" i="3"/>
  <c r="P69" i="3"/>
  <c r="R69" i="3"/>
  <c r="I54" i="9"/>
  <c r="H54" i="9" s="1"/>
  <c r="G16" i="9" s="1"/>
  <c r="P62" i="3"/>
  <c r="R62" i="3"/>
  <c r="Q62" i="3"/>
  <c r="G234" i="9"/>
  <c r="M234" i="9"/>
  <c r="D234" i="9"/>
  <c r="J234" i="9"/>
  <c r="G195" i="9"/>
  <c r="D195" i="9"/>
  <c r="M195" i="9"/>
  <c r="J195" i="9"/>
  <c r="J105" i="9"/>
  <c r="G105" i="9"/>
  <c r="D105" i="9"/>
  <c r="M105" i="9"/>
  <c r="M41" i="9"/>
  <c r="D41" i="9"/>
  <c r="J41" i="9"/>
  <c r="G41" i="9"/>
  <c r="D35" i="9"/>
  <c r="G35" i="9"/>
  <c r="M35" i="9"/>
  <c r="J35" i="9"/>
  <c r="D118" i="9"/>
  <c r="J118" i="9"/>
  <c r="M118" i="9"/>
  <c r="G118" i="9"/>
  <c r="J50" i="3"/>
  <c r="H50" i="3"/>
  <c r="I50" i="3"/>
  <c r="M17" i="5"/>
  <c r="L17" i="5"/>
  <c r="N17" i="5"/>
  <c r="J108" i="9"/>
  <c r="D108" i="9"/>
  <c r="M108" i="9"/>
  <c r="G108" i="9"/>
  <c r="M9" i="5"/>
  <c r="L9" i="5"/>
  <c r="N9" i="5"/>
  <c r="R72" i="3"/>
  <c r="P72" i="3"/>
  <c r="Q72" i="3"/>
  <c r="J49" i="9"/>
  <c r="D49" i="9"/>
  <c r="G49" i="9"/>
  <c r="M49" i="9"/>
  <c r="F168" i="9"/>
  <c r="E168" i="9" s="1"/>
  <c r="D12" i="9" s="1"/>
  <c r="G125" i="9"/>
  <c r="M125" i="9"/>
  <c r="J125" i="9"/>
  <c r="D125" i="9"/>
  <c r="I130" i="9"/>
  <c r="H130" i="9" s="1"/>
  <c r="G6" i="9" s="1"/>
  <c r="M43" i="9"/>
  <c r="D43" i="9"/>
  <c r="J43" i="9"/>
  <c r="G43" i="9"/>
  <c r="J74" i="9"/>
  <c r="M74" i="9"/>
  <c r="G74" i="9"/>
  <c r="D74" i="9"/>
  <c r="I31" i="3"/>
  <c r="H31" i="3"/>
  <c r="J31" i="3"/>
  <c r="M65" i="3"/>
  <c r="L65" i="3"/>
  <c r="N65" i="3"/>
  <c r="N6" i="3"/>
  <c r="L6" i="3"/>
  <c r="M6" i="3"/>
  <c r="M80" i="9"/>
  <c r="D80" i="9"/>
  <c r="G80" i="9"/>
  <c r="J80" i="9"/>
  <c r="R64" i="3"/>
  <c r="Q64" i="3"/>
  <c r="P64" i="3"/>
  <c r="M174" i="9"/>
  <c r="D174" i="9"/>
  <c r="G174" i="9"/>
  <c r="C206" i="9"/>
  <c r="J174" i="9"/>
  <c r="J63" i="3"/>
  <c r="H63" i="3"/>
  <c r="I63" i="3"/>
  <c r="M149" i="9"/>
  <c r="G149" i="9"/>
  <c r="J149" i="9"/>
  <c r="D149" i="9"/>
  <c r="G196" i="9"/>
  <c r="M196" i="9"/>
  <c r="D196" i="9"/>
  <c r="J196" i="9"/>
  <c r="M70" i="3"/>
  <c r="L70" i="3"/>
  <c r="N70" i="3"/>
  <c r="Q40" i="3"/>
  <c r="P40" i="3"/>
  <c r="R40" i="3"/>
  <c r="G50" i="9"/>
  <c r="D50" i="9"/>
  <c r="M50" i="9"/>
  <c r="J50" i="9"/>
  <c r="R57" i="3"/>
  <c r="Q57" i="3"/>
  <c r="P57" i="3"/>
  <c r="M114" i="9"/>
  <c r="G114" i="9"/>
  <c r="J114" i="9"/>
  <c r="D114" i="9"/>
  <c r="G83" i="9"/>
  <c r="D83" i="9"/>
  <c r="M83" i="9"/>
  <c r="J83" i="9"/>
  <c r="L25" i="3"/>
  <c r="N25" i="3"/>
  <c r="M25" i="3"/>
  <c r="M43" i="3"/>
  <c r="N43" i="3"/>
  <c r="L43" i="3"/>
  <c r="D40" i="9"/>
  <c r="J40" i="9"/>
  <c r="M40" i="9"/>
  <c r="G40" i="9"/>
  <c r="M56" i="3"/>
  <c r="N56" i="3"/>
  <c r="L56" i="3"/>
  <c r="Q47" i="3"/>
  <c r="P47" i="3"/>
  <c r="R47" i="3"/>
  <c r="G23" i="9"/>
  <c r="J23" i="9"/>
  <c r="M23" i="9"/>
  <c r="D23" i="9"/>
  <c r="D67" i="9"/>
  <c r="J67" i="9"/>
  <c r="M67" i="9"/>
  <c r="G67" i="9"/>
  <c r="D186" i="9"/>
  <c r="J186" i="9"/>
  <c r="G186" i="9"/>
  <c r="M186" i="9"/>
  <c r="G177" i="9"/>
  <c r="D177" i="9"/>
  <c r="J177" i="9"/>
  <c r="M177" i="9"/>
  <c r="M79" i="9"/>
  <c r="J79" i="9"/>
  <c r="D79" i="9"/>
  <c r="G79" i="9"/>
  <c r="L36" i="3"/>
  <c r="M36" i="3"/>
  <c r="N36" i="3"/>
  <c r="L130" i="9"/>
  <c r="K130" i="9" s="1"/>
  <c r="J6" i="9" s="1"/>
  <c r="I92" i="9"/>
  <c r="H92" i="9" s="1"/>
  <c r="G4" i="9" s="1"/>
  <c r="R70" i="3"/>
  <c r="Q70" i="3"/>
  <c r="P70" i="3"/>
  <c r="H67" i="3"/>
  <c r="I67" i="3"/>
  <c r="J67" i="3"/>
  <c r="J37" i="3"/>
  <c r="I37" i="3"/>
  <c r="H37" i="3"/>
  <c r="J32" i="9"/>
  <c r="M32" i="9"/>
  <c r="G32" i="9"/>
  <c r="D32" i="9"/>
  <c r="J242" i="9"/>
  <c r="M242" i="9"/>
  <c r="D242" i="9"/>
  <c r="G242" i="9"/>
  <c r="L168" i="9"/>
  <c r="K168" i="9" s="1"/>
  <c r="J12" i="9" s="1"/>
  <c r="M223" i="9"/>
  <c r="D223" i="9"/>
  <c r="J223" i="9"/>
  <c r="G223" i="9"/>
  <c r="D200" i="9"/>
  <c r="J200" i="9"/>
  <c r="G200" i="9"/>
  <c r="M200" i="9"/>
  <c r="Q66" i="3"/>
  <c r="P66" i="3"/>
  <c r="R66" i="3"/>
  <c r="N22" i="5"/>
  <c r="M22" i="5"/>
  <c r="L22" i="5"/>
  <c r="M64" i="3"/>
  <c r="L64" i="3"/>
  <c r="N64" i="3"/>
  <c r="N11" i="3"/>
  <c r="L11" i="3"/>
  <c r="M11" i="3"/>
  <c r="D253" i="9"/>
  <c r="G253" i="9"/>
  <c r="J253" i="9"/>
  <c r="M253" i="9"/>
  <c r="M72" i="9"/>
  <c r="D72" i="9"/>
  <c r="J72" i="9"/>
  <c r="G72" i="9"/>
  <c r="M70" i="9"/>
  <c r="G70" i="9"/>
  <c r="J70" i="9"/>
  <c r="D70" i="9"/>
  <c r="G229" i="9"/>
  <c r="D229" i="9"/>
  <c r="M229" i="9"/>
  <c r="J229" i="9"/>
  <c r="P37" i="3"/>
  <c r="Q37" i="3"/>
  <c r="R37" i="3"/>
  <c r="I282" i="9"/>
  <c r="H282" i="9" s="1"/>
  <c r="G14" i="9" s="1"/>
  <c r="J224" i="9"/>
  <c r="G224" i="9"/>
  <c r="D224" i="9"/>
  <c r="M224" i="9"/>
  <c r="J219" i="9"/>
  <c r="G219" i="9"/>
  <c r="D219" i="9"/>
  <c r="M219" i="9"/>
  <c r="L24" i="5"/>
  <c r="N24" i="5"/>
  <c r="M24" i="5"/>
  <c r="D241" i="9"/>
  <c r="J241" i="9"/>
  <c r="M241" i="9"/>
  <c r="G241" i="9"/>
  <c r="R36" i="3"/>
  <c r="P36" i="3"/>
  <c r="Q36" i="3"/>
  <c r="M7" i="3"/>
  <c r="N7" i="3"/>
  <c r="L7" i="3"/>
  <c r="G191" i="9"/>
  <c r="M191" i="9"/>
  <c r="J191" i="9"/>
  <c r="D191" i="9"/>
  <c r="M142" i="9"/>
  <c r="J142" i="9"/>
  <c r="D142" i="9"/>
  <c r="G142" i="9"/>
  <c r="G119" i="9"/>
  <c r="J119" i="9"/>
  <c r="M119" i="9"/>
  <c r="D119" i="9"/>
  <c r="M41" i="3"/>
  <c r="N41" i="3"/>
  <c r="L41" i="3"/>
  <c r="H44" i="3"/>
  <c r="J44" i="3"/>
  <c r="I44" i="3"/>
  <c r="M39" i="9"/>
  <c r="J39" i="9"/>
  <c r="G39" i="9"/>
  <c r="D39" i="9"/>
  <c r="M192" i="9"/>
  <c r="J192" i="9"/>
  <c r="G192" i="9"/>
  <c r="D192" i="9"/>
  <c r="L92" i="9"/>
  <c r="K92" i="9" s="1"/>
  <c r="J4" i="9" s="1"/>
  <c r="M9" i="3"/>
  <c r="N9" i="3"/>
  <c r="L9" i="3"/>
  <c r="P43" i="3"/>
  <c r="Q43" i="3"/>
  <c r="R43" i="3"/>
  <c r="H35" i="3"/>
  <c r="I35" i="3"/>
  <c r="J35" i="3"/>
  <c r="M10" i="3"/>
  <c r="N10" i="3"/>
  <c r="L10" i="3"/>
  <c r="J43" i="3"/>
  <c r="H43" i="3"/>
  <c r="I43" i="3"/>
  <c r="M59" i="3"/>
  <c r="N59" i="3"/>
  <c r="L59" i="3"/>
  <c r="J215" i="9"/>
  <c r="G215" i="9"/>
  <c r="D215" i="9"/>
  <c r="M215" i="9"/>
  <c r="M71" i="3"/>
  <c r="N71" i="3"/>
  <c r="L71" i="3"/>
  <c r="L74" i="3"/>
  <c r="N74" i="3"/>
  <c r="M74" i="3"/>
  <c r="N72" i="3"/>
  <c r="M72" i="3"/>
  <c r="L72" i="3"/>
  <c r="D24" i="9"/>
  <c r="J24" i="9"/>
  <c r="M24" i="9"/>
  <c r="G24" i="9"/>
  <c r="M35" i="3"/>
  <c r="N35" i="3"/>
  <c r="L35" i="3"/>
  <c r="L33" i="3"/>
  <c r="N33" i="3"/>
  <c r="M33" i="3"/>
  <c r="M29" i="9"/>
  <c r="G29" i="9"/>
  <c r="D29" i="9"/>
  <c r="J29" i="9"/>
  <c r="P60" i="3"/>
  <c r="R60" i="3"/>
  <c r="Q60" i="3"/>
  <c r="G181" i="9"/>
  <c r="D181" i="9"/>
  <c r="J181" i="9"/>
  <c r="M181" i="9"/>
  <c r="H74" i="3"/>
  <c r="I74" i="3"/>
  <c r="J74" i="3"/>
  <c r="J40" i="3"/>
  <c r="I40" i="3"/>
  <c r="H40" i="3"/>
  <c r="M141" i="9"/>
  <c r="D141" i="9"/>
  <c r="G141" i="9"/>
  <c r="J141" i="9"/>
  <c r="D280" i="9"/>
  <c r="M280" i="9"/>
  <c r="J280" i="9"/>
  <c r="G280" i="9"/>
  <c r="R46" i="3"/>
  <c r="P46" i="3"/>
  <c r="Q46" i="3"/>
  <c r="G37" i="9"/>
  <c r="M37" i="9"/>
  <c r="J37" i="9"/>
  <c r="D37" i="9"/>
  <c r="D30" i="9"/>
  <c r="M30" i="9"/>
  <c r="J30" i="9"/>
  <c r="G30" i="9"/>
  <c r="Q71" i="3"/>
  <c r="R71" i="3"/>
  <c r="P71" i="3"/>
  <c r="D77" i="9"/>
  <c r="J77" i="9"/>
  <c r="M77" i="9"/>
  <c r="G77" i="9"/>
  <c r="D63" i="9"/>
  <c r="M63" i="9"/>
  <c r="J63" i="9"/>
  <c r="G63" i="9"/>
  <c r="L75" i="3"/>
  <c r="M75" i="3"/>
  <c r="N75" i="3"/>
  <c r="D82" i="9"/>
  <c r="J82" i="9"/>
  <c r="G82" i="9"/>
  <c r="M82" i="9"/>
  <c r="L6" i="5"/>
  <c r="M6" i="5"/>
  <c r="N6" i="5"/>
  <c r="J277" i="9"/>
  <c r="G277" i="9"/>
  <c r="M277" i="9"/>
  <c r="D277" i="9"/>
  <c r="N60" i="3"/>
  <c r="L60" i="3"/>
  <c r="M60" i="3"/>
  <c r="M78" i="9"/>
  <c r="G78" i="9"/>
  <c r="D78" i="9"/>
  <c r="J78" i="9"/>
  <c r="J158" i="9"/>
  <c r="M158" i="9"/>
  <c r="G158" i="9"/>
  <c r="D158" i="9"/>
  <c r="G279" i="9"/>
  <c r="M279" i="9"/>
  <c r="J279" i="9"/>
  <c r="D279" i="9"/>
  <c r="J160" i="9"/>
  <c r="D160" i="9"/>
  <c r="M160" i="9"/>
  <c r="G160" i="9"/>
  <c r="D233" i="9"/>
  <c r="G233" i="9"/>
  <c r="M233" i="9"/>
  <c r="J233" i="9"/>
  <c r="J154" i="9"/>
  <c r="M154" i="9"/>
  <c r="G154" i="9"/>
  <c r="D154" i="9"/>
  <c r="D117" i="9"/>
  <c r="G117" i="9"/>
  <c r="M117" i="9"/>
  <c r="J117" i="9"/>
  <c r="J61" i="3"/>
  <c r="I61" i="3"/>
  <c r="H61" i="3"/>
  <c r="J100" i="9"/>
  <c r="D100" i="9"/>
  <c r="G100" i="9"/>
  <c r="M100" i="9"/>
  <c r="G110" i="9"/>
  <c r="D110" i="9"/>
  <c r="J110" i="9"/>
  <c r="M110" i="9"/>
  <c r="L42" i="3"/>
  <c r="N42" i="3"/>
  <c r="M42" i="3"/>
  <c r="D116" i="9"/>
  <c r="M116" i="9"/>
  <c r="J116" i="9"/>
  <c r="G116" i="9"/>
  <c r="N67" i="3"/>
  <c r="L67" i="3"/>
  <c r="M67" i="3"/>
  <c r="F92" i="9"/>
  <c r="E92" i="9" s="1"/>
  <c r="D4" i="9" s="1"/>
  <c r="I168" i="9"/>
  <c r="H168" i="9" s="1"/>
  <c r="G12" i="9" s="1"/>
  <c r="L282" i="9"/>
  <c r="K282" i="9" s="1"/>
  <c r="J14" i="9" s="1"/>
  <c r="L20" i="3"/>
  <c r="N20" i="3"/>
  <c r="M20" i="3"/>
  <c r="M11" i="5"/>
  <c r="L11" i="5"/>
  <c r="N11" i="5"/>
  <c r="D88" i="9"/>
  <c r="G88" i="9"/>
  <c r="M88" i="9"/>
  <c r="J88" i="9"/>
  <c r="N20" i="5"/>
  <c r="L20" i="5"/>
  <c r="M20" i="5"/>
  <c r="M273" i="9"/>
  <c r="D273" i="9"/>
  <c r="J273" i="9"/>
  <c r="G273" i="9"/>
  <c r="J263" i="9"/>
  <c r="M263" i="9"/>
  <c r="G263" i="9"/>
  <c r="D263" i="9"/>
  <c r="J69" i="9"/>
  <c r="G69" i="9"/>
  <c r="M69" i="9"/>
  <c r="D69" i="9"/>
  <c r="H39" i="3"/>
  <c r="I39" i="3"/>
  <c r="J39" i="3"/>
  <c r="M147" i="9"/>
  <c r="G147" i="9"/>
  <c r="D147" i="9"/>
  <c r="J147" i="9"/>
  <c r="L7" i="5"/>
  <c r="N7" i="5"/>
  <c r="M7" i="5"/>
  <c r="D238" i="9"/>
  <c r="G238" i="9"/>
  <c r="M238" i="9"/>
  <c r="J238" i="9"/>
  <c r="Q38" i="3"/>
  <c r="P38" i="3"/>
  <c r="R38" i="3"/>
  <c r="R33" i="3"/>
  <c r="Q33" i="3"/>
  <c r="P33" i="3"/>
  <c r="J44" i="9"/>
  <c r="G44" i="9"/>
  <c r="D44" i="9"/>
  <c r="M44" i="9"/>
  <c r="O244" i="9"/>
  <c r="N244" i="9" s="1"/>
  <c r="M10" i="9" s="1"/>
  <c r="M213" i="9"/>
  <c r="J213" i="9"/>
  <c r="D213" i="9"/>
  <c r="G213" i="9"/>
  <c r="G164" i="9"/>
  <c r="M164" i="9"/>
  <c r="D164" i="9"/>
  <c r="J164" i="9"/>
  <c r="D48" i="9"/>
  <c r="G48" i="9"/>
  <c r="J48" i="9"/>
  <c r="M48" i="9"/>
  <c r="D257" i="9"/>
  <c r="M257" i="9"/>
  <c r="G257" i="9"/>
  <c r="J257" i="9"/>
  <c r="J220" i="9"/>
  <c r="M220" i="9"/>
  <c r="G220" i="9"/>
  <c r="D220" i="9"/>
  <c r="G178" i="9"/>
  <c r="M178" i="9"/>
  <c r="J178" i="9"/>
  <c r="D178" i="9"/>
  <c r="G269" i="9"/>
  <c r="M269" i="9"/>
  <c r="D269" i="9"/>
  <c r="J269" i="9"/>
  <c r="H45" i="3"/>
  <c r="J45" i="3"/>
  <c r="I45" i="3"/>
  <c r="Q39" i="3"/>
  <c r="R39" i="3"/>
  <c r="P39" i="3"/>
  <c r="J84" i="9"/>
  <c r="M84" i="9"/>
  <c r="G84" i="9"/>
  <c r="D84" i="9"/>
  <c r="G61" i="9"/>
  <c r="D61" i="9"/>
  <c r="M61" i="9"/>
  <c r="J61" i="9"/>
  <c r="D42" i="9"/>
  <c r="G42" i="9"/>
  <c r="J42" i="9"/>
  <c r="M42" i="9"/>
  <c r="G176" i="9"/>
  <c r="J176" i="9"/>
  <c r="D176" i="9"/>
  <c r="M176" i="9"/>
  <c r="F206" i="9"/>
  <c r="E206" i="9" s="1"/>
  <c r="D8" i="9" s="1"/>
  <c r="J143" i="9"/>
  <c r="G143" i="9"/>
  <c r="M143" i="9"/>
  <c r="D143" i="9"/>
  <c r="H49" i="3"/>
  <c r="I49" i="3"/>
  <c r="J49" i="3"/>
  <c r="M46" i="3"/>
  <c r="N46" i="3"/>
  <c r="L46" i="3"/>
  <c r="M40" i="3"/>
  <c r="N40" i="3"/>
  <c r="L40" i="3"/>
  <c r="M34" i="3"/>
  <c r="L34" i="3"/>
  <c r="N34" i="3"/>
  <c r="Q59" i="3"/>
  <c r="P59" i="3"/>
  <c r="R59" i="3"/>
  <c r="Q32" i="3"/>
  <c r="P32" i="3"/>
  <c r="R32" i="3"/>
  <c r="J194" i="9"/>
  <c r="G194" i="9"/>
  <c r="M194" i="9"/>
  <c r="D194" i="9"/>
  <c r="F282" i="9"/>
  <c r="E282" i="9" s="1"/>
  <c r="D14" i="9" s="1"/>
  <c r="G222" i="9"/>
  <c r="D222" i="9"/>
  <c r="M222" i="9"/>
  <c r="J222" i="9"/>
  <c r="G137" i="9"/>
  <c r="D137" i="9"/>
  <c r="M137" i="9"/>
  <c r="J137" i="9"/>
  <c r="G212" i="9"/>
  <c r="J212" i="9"/>
  <c r="M212" i="9"/>
  <c r="C244" i="9"/>
  <c r="D212" i="9"/>
  <c r="D45" i="9"/>
  <c r="G45" i="9"/>
  <c r="J45" i="9"/>
  <c r="M45" i="9"/>
  <c r="D89" i="9"/>
  <c r="M89" i="9"/>
  <c r="G89" i="9"/>
  <c r="J89" i="9"/>
  <c r="J236" i="9"/>
  <c r="M236" i="9"/>
  <c r="G236" i="9"/>
  <c r="D236" i="9"/>
  <c r="F130" i="9"/>
  <c r="E130" i="9" s="1"/>
  <c r="D6" i="9" s="1"/>
  <c r="L206" i="9"/>
  <c r="K206" i="9" s="1"/>
  <c r="J8" i="9" s="1"/>
  <c r="M148" i="9"/>
  <c r="G148" i="9"/>
  <c r="J148" i="9"/>
  <c r="D148" i="9"/>
  <c r="D140" i="9"/>
  <c r="J140" i="9"/>
  <c r="G140" i="9"/>
  <c r="M140" i="9"/>
  <c r="M163" i="9"/>
  <c r="G163" i="9"/>
  <c r="J163" i="9"/>
  <c r="D163" i="9"/>
  <c r="L19" i="5"/>
  <c r="M19" i="5"/>
  <c r="N19" i="5"/>
  <c r="D51" i="9"/>
  <c r="J51" i="9"/>
  <c r="G51" i="9"/>
  <c r="M51" i="9"/>
  <c r="G104" i="9"/>
  <c r="M104" i="9"/>
  <c r="D104" i="9"/>
  <c r="J104" i="9"/>
  <c r="M120" i="9"/>
  <c r="J120" i="9"/>
  <c r="D120" i="9"/>
  <c r="G120" i="9"/>
  <c r="J113" i="9"/>
  <c r="D113" i="9"/>
  <c r="G113" i="9"/>
  <c r="M113" i="9"/>
  <c r="G73" i="9"/>
  <c r="J73" i="9"/>
  <c r="D73" i="9"/>
  <c r="M73" i="9"/>
  <c r="G38" i="9"/>
  <c r="J38" i="9"/>
  <c r="D38" i="9"/>
  <c r="M38" i="9"/>
  <c r="C282" i="9"/>
  <c r="D250" i="9"/>
  <c r="G250" i="9"/>
  <c r="M250" i="9"/>
  <c r="J250" i="9"/>
  <c r="J231" i="9"/>
  <c r="M231" i="9"/>
  <c r="G231" i="9"/>
  <c r="D231" i="9"/>
  <c r="M38" i="3"/>
  <c r="L38" i="3"/>
  <c r="N38" i="3"/>
  <c r="J188" i="9"/>
  <c r="D188" i="9"/>
  <c r="G188" i="9"/>
  <c r="M188" i="9"/>
  <c r="L68" i="3"/>
  <c r="M68" i="3"/>
  <c r="N68" i="3"/>
  <c r="L16" i="3"/>
  <c r="M16" i="3"/>
  <c r="N16" i="3"/>
  <c r="L18" i="5"/>
  <c r="M18" i="5"/>
  <c r="N18" i="5"/>
  <c r="L39" i="3"/>
  <c r="N39" i="3"/>
  <c r="M39" i="3"/>
  <c r="N50" i="3"/>
  <c r="M50" i="3"/>
  <c r="L50" i="3"/>
  <c r="J66" i="9"/>
  <c r="M66" i="9"/>
  <c r="G66" i="9"/>
  <c r="D66" i="9"/>
  <c r="N62" i="3"/>
  <c r="M62" i="3"/>
  <c r="L62" i="3"/>
  <c r="D150" i="9"/>
  <c r="J150" i="9"/>
  <c r="M150" i="9"/>
  <c r="G150" i="9"/>
  <c r="J261" i="9"/>
  <c r="G261" i="9"/>
  <c r="D261" i="9"/>
  <c r="M261" i="9"/>
  <c r="M254" i="9"/>
  <c r="G254" i="9"/>
  <c r="J254" i="9"/>
  <c r="D254" i="9"/>
  <c r="D151" i="9"/>
  <c r="M151" i="9"/>
  <c r="G151" i="9"/>
  <c r="J151" i="9"/>
  <c r="H32" i="3"/>
  <c r="I32" i="3"/>
  <c r="J32" i="3"/>
  <c r="M275" i="9"/>
  <c r="G275" i="9"/>
  <c r="J275" i="9"/>
  <c r="D275" i="9"/>
  <c r="P63" i="3"/>
  <c r="R63" i="3"/>
  <c r="Q63" i="3"/>
  <c r="M128" i="9"/>
  <c r="D128" i="9"/>
  <c r="G128" i="9"/>
  <c r="J128" i="9"/>
  <c r="G264" i="9"/>
  <c r="M264" i="9"/>
  <c r="D264" i="9"/>
  <c r="J264" i="9"/>
  <c r="M48" i="3"/>
  <c r="N48" i="3"/>
  <c r="L48" i="3"/>
  <c r="N10" i="5"/>
  <c r="L10" i="5"/>
  <c r="M10" i="5"/>
  <c r="H62" i="3"/>
  <c r="I62" i="3"/>
  <c r="J62" i="3"/>
  <c r="R74" i="3"/>
  <c r="Q74" i="3"/>
  <c r="P74" i="3"/>
  <c r="M256" i="9"/>
  <c r="G256" i="9"/>
  <c r="D256" i="9"/>
  <c r="J256" i="9"/>
  <c r="Q75" i="3"/>
  <c r="P75" i="3"/>
  <c r="R75" i="3"/>
  <c r="G27" i="9"/>
  <c r="J27" i="9"/>
  <c r="M27" i="9"/>
  <c r="D27" i="9"/>
  <c r="D145" i="9"/>
  <c r="M145" i="9"/>
  <c r="J145" i="9"/>
  <c r="G145" i="9"/>
  <c r="G60" i="9"/>
  <c r="J60" i="9"/>
  <c r="D60" i="9"/>
  <c r="C92" i="9"/>
  <c r="M60" i="9"/>
  <c r="G165" i="9"/>
  <c r="J165" i="9"/>
  <c r="D165" i="9"/>
  <c r="M165" i="9"/>
  <c r="N69" i="3"/>
  <c r="M69" i="3"/>
  <c r="L69" i="3"/>
  <c r="D221" i="9"/>
  <c r="G221" i="9"/>
  <c r="M221" i="9"/>
  <c r="J221" i="9"/>
  <c r="D259" i="9"/>
  <c r="G259" i="9"/>
  <c r="M259" i="9"/>
  <c r="J259" i="9"/>
  <c r="G183" i="9"/>
  <c r="M183" i="9"/>
  <c r="D183" i="9"/>
  <c r="J183" i="9"/>
  <c r="D157" i="9"/>
  <c r="G157" i="9"/>
  <c r="M157" i="9"/>
  <c r="J157" i="9"/>
  <c r="M201" i="9"/>
  <c r="J201" i="9"/>
  <c r="G201" i="9"/>
  <c r="D201" i="9"/>
  <c r="M271" i="9"/>
  <c r="D271" i="9"/>
  <c r="G271" i="9"/>
  <c r="J271" i="9"/>
  <c r="J70" i="3"/>
  <c r="I70" i="3"/>
  <c r="H70" i="3"/>
  <c r="M65" i="9"/>
  <c r="J65" i="9"/>
  <c r="G65" i="9"/>
  <c r="D65" i="9"/>
  <c r="J268" i="9"/>
  <c r="G268" i="9"/>
  <c r="D268" i="9"/>
  <c r="M268" i="9"/>
  <c r="G216" i="9"/>
  <c r="M216" i="9"/>
  <c r="J216" i="9"/>
  <c r="D216" i="9"/>
  <c r="G34" i="9"/>
  <c r="D34" i="9"/>
  <c r="J34" i="9"/>
  <c r="M34" i="9"/>
  <c r="M57" i="3"/>
  <c r="L57" i="3"/>
  <c r="N57" i="3"/>
  <c r="F244" i="9"/>
  <c r="E244" i="9" s="1"/>
  <c r="D10" i="9" s="1"/>
  <c r="J59" i="3"/>
  <c r="I59" i="3"/>
  <c r="H59" i="3"/>
  <c r="L16" i="5"/>
  <c r="M16" i="5"/>
  <c r="N16" i="5"/>
  <c r="L66" i="3"/>
  <c r="M66" i="3"/>
  <c r="N66" i="3"/>
  <c r="G75" i="9"/>
  <c r="M75" i="9"/>
  <c r="J75" i="9"/>
  <c r="D75" i="9"/>
  <c r="M127" i="9"/>
  <c r="D127" i="9"/>
  <c r="J127" i="9"/>
  <c r="G127" i="9"/>
  <c r="M146" i="9"/>
  <c r="D146" i="9"/>
  <c r="J146" i="9"/>
  <c r="G146" i="9"/>
  <c r="I65" i="3"/>
  <c r="J65" i="3"/>
  <c r="H65" i="3"/>
  <c r="N23" i="3"/>
  <c r="M23" i="3"/>
  <c r="L23" i="3"/>
  <c r="M25" i="5"/>
  <c r="N25" i="5"/>
  <c r="L25" i="5"/>
  <c r="M107" i="9"/>
  <c r="J107" i="9"/>
  <c r="G107" i="9"/>
  <c r="D107" i="9"/>
  <c r="L61" i="3"/>
  <c r="M61" i="3"/>
  <c r="N61" i="3"/>
  <c r="J198" i="9"/>
  <c r="M198" i="9"/>
  <c r="D198" i="9"/>
  <c r="G198" i="9"/>
  <c r="M12" i="5"/>
  <c r="N12" i="5"/>
  <c r="L12" i="5"/>
  <c r="J202" i="9"/>
  <c r="M202" i="9"/>
  <c r="G202" i="9"/>
  <c r="D202" i="9"/>
  <c r="D121" i="9"/>
  <c r="J121" i="9"/>
  <c r="G121" i="9"/>
  <c r="M121" i="9"/>
  <c r="G52" i="9"/>
  <c r="J52" i="9"/>
  <c r="M52" i="9"/>
  <c r="D52" i="9"/>
  <c r="G282" i="9" l="1"/>
  <c r="D244" i="9"/>
  <c r="G244" i="9"/>
  <c r="D206" i="9"/>
  <c r="M168" i="9"/>
  <c r="J54" i="9"/>
  <c r="G130" i="9"/>
  <c r="D92" i="9"/>
  <c r="D282" i="9"/>
  <c r="J206" i="9"/>
  <c r="M206" i="9"/>
  <c r="G168" i="9"/>
  <c r="G54" i="9"/>
  <c r="D130" i="9"/>
  <c r="J92" i="9"/>
  <c r="J282" i="9"/>
  <c r="M244" i="9"/>
  <c r="D168" i="9"/>
  <c r="M54" i="9"/>
  <c r="E54" i="9"/>
  <c r="D16" i="9" s="1"/>
  <c r="B12" i="9" s="1"/>
  <c r="B14" i="9"/>
  <c r="M130" i="9"/>
  <c r="M92" i="9"/>
  <c r="G92" i="9"/>
  <c r="M282" i="9"/>
  <c r="J244" i="9"/>
  <c r="G206" i="9"/>
  <c r="J168" i="9"/>
  <c r="D54" i="9"/>
  <c r="J130" i="9"/>
  <c r="B16" i="9" l="1"/>
  <c r="B8" i="9"/>
  <c r="B10" i="9"/>
  <c r="B15" i="9"/>
  <c r="B3" i="9"/>
  <c r="B9" i="9"/>
  <c r="B11" i="9"/>
  <c r="B13" i="9"/>
  <c r="B5" i="9"/>
  <c r="B7" i="9"/>
  <c r="B6" i="9"/>
  <c r="B4" i="9"/>
</calcChain>
</file>

<file path=xl/sharedStrings.xml><?xml version="1.0" encoding="utf-8"?>
<sst xmlns="http://schemas.openxmlformats.org/spreadsheetml/2006/main" count="7946" uniqueCount="352">
  <si>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</si>
  <si>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</si>
  <si>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</si>
  <si>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</si>
  <si>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</si>
  <si>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</si>
  <si>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</si>
  <si>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</si>
  <si>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</si>
  <si>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</si>
  <si>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</si>
  <si>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</si>
  <si>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</si>
  <si>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</si>
  <si>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</si>
  <si>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</si>
  <si>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</si>
  <si>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</si>
  <si>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</si>
  <si>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</si>
  <si>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</si>
  <si>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</si>
  <si>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</si>
  <si>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</si>
  <si>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</si>
  <si>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</si>
  <si>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</si>
  <si>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</si>
  <si>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</si>
  <si>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</si>
  <si>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</si>
  <si>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</si>
  <si>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</si>
  <si>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</si>
  <si>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</si>
  <si>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</si>
  <si>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</si>
  <si>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</si>
  <si>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</si>
  <si>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</si>
  <si>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</si>
  <si>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</si>
  <si>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</si>
  <si>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</si>
  <si>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</si>
  <si>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</si>
  <si>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</si>
  <si>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</si>
  <si>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</si>
  <si>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</si>
  <si>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</si>
  <si>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</si>
  <si>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</si>
  <si>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</si>
  <si>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</si>
  <si>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</si>
  <si>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</si>
  <si>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</si>
  <si>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</si>
  <si>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</si>
  <si>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</si>
  <si>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</si>
  <si>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</si>
  <si>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</si>
  <si>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</si>
  <si>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</si>
  <si>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</si>
  <si>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</si>
  <si>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</si>
  <si>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</si>
  <si>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</si>
  <si>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</si>
  <si>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</si>
  <si>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</si>
  <si>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</si>
  <si>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</si>
  <si>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</si>
  <si>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</si>
  <si>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</si>
  <si>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</si>
  <si>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</si>
  <si>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</si>
  <si>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</si>
  <si>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</si>
  <si>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</si>
  <si>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</si>
  <si>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</si>
  <si>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</si>
  <si>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</si>
  <si>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</si>
  <si>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</si>
  <si>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</si>
  <si>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</si>
  <si>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</si>
  <si>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</si>
  <si>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</si>
  <si>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</si>
  <si>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</si>
  <si>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</si>
  <si>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</si>
  <si>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</si>
  <si>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</si>
  <si>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</si>
  <si>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</si>
  <si>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</si>
  <si>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</si>
  <si>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</si>
  <si>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</si>
  <si>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</si>
  <si>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</si>
  <si>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</si>
  <si>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</si>
  <si>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</si>
  <si>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</si>
  <si>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</si>
  <si>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</si>
  <si>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</si>
  <si>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</si>
  <si>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</si>
  <si>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</si>
  <si>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</si>
  <si>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</si>
  <si>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</si>
  <si>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</si>
  <si>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</si>
  <si>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</si>
  <si>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</si>
  <si>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</si>
  <si>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</si>
  <si>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</si>
  <si>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</si>
  <si>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</si>
  <si>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</si>
  <si>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</si>
  <si>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</si>
  <si>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</si>
  <si>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</si>
  <si>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</si>
  <si>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</si>
  <si>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</si>
  <si>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</si>
  <si>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</si>
  <si>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</si>
  <si>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</si>
  <si>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</si>
  <si>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</si>
  <si>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</si>
  <si>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</si>
  <si>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</si>
  <si>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</si>
  <si>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</si>
  <si>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</si>
  <si>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</si>
  <si>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</si>
  <si>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</si>
  <si>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</si>
  <si>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</si>
  <si>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</si>
  <si>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</si>
  <si>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</si>
  <si>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</si>
  <si>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</si>
  <si>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</si>
  <si>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</si>
  <si>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</si>
  <si>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</si>
  <si>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</si>
  <si>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</si>
  <si>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</si>
  <si>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</si>
  <si>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</si>
  <si>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</si>
  <si>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</si>
  <si>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</si>
  <si>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</si>
  <si>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</si>
  <si>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</si>
  <si>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</si>
  <si>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</si>
  <si>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</si>
  <si>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</si>
  <si>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</si>
  <si>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</si>
  <si>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</si>
  <si>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</si>
  <si>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</si>
  <si>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</si>
  <si>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</si>
  <si>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</si>
  <si>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</si>
  <si>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</si>
  <si>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</si>
  <si>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</si>
  <si>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</si>
  <si>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</si>
  <si>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</si>
  <si>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</si>
  <si>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</si>
  <si>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</si>
  <si>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</si>
  <si>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</si>
  <si>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</si>
  <si>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</si>
  <si>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</si>
  <si>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</si>
  <si>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</si>
  <si>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</si>
  <si>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</si>
  <si>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</si>
  <si>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</si>
  <si>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</si>
  <si>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</si>
  <si>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</si>
  <si>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</si>
  <si>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</si>
  <si>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</si>
  <si>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</si>
  <si>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</si>
  <si>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</si>
  <si>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</si>
  <si>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</si>
  <si>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</si>
  <si>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</si>
  <si>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</si>
  <si>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</si>
  <si>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</si>
  <si>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</si>
  <si>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</si>
  <si>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</si>
  <si>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</si>
  <si>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</si>
  <si>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</si>
  <si>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</si>
  <si>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</si>
  <si>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</si>
  <si>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</si>
  <si>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</si>
  <si>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</si>
  <si>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</si>
  <si>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</si>
  <si>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</si>
  <si>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</si>
  <si>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</si>
  <si>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</si>
  <si>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</si>
  <si>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</si>
  <si>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</si>
  <si>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</si>
  <si>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</si>
  <si>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</si>
  <si>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</si>
  <si>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</si>
  <si>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</si>
  <si>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</si>
  <si>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</si>
  <si>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</si>
  <si>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</si>
  <si>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</si>
  <si>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</si>
  <si>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</si>
  <si>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</si>
  <si>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</si>
  <si>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</si>
  <si>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</si>
  <si>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</si>
  <si>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</si>
  <si>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</si>
  <si>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</si>
  <si>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</si>
  <si>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</si>
  <si>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</si>
  <si>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</si>
  <si>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</si>
  <si>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</si>
  <si>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</si>
  <si>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</si>
  <si>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</si>
  <si>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</si>
  <si>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</si>
  <si>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</si>
  <si>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</si>
  <si>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</si>
  <si>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</si>
  <si>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</si>
  <si>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</si>
  <si>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</si>
  <si>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</si>
  <si>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</si>
  <si>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</si>
  <si>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</si>
  <si>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</si>
  <si>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</si>
  <si>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</si>
  <si>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</si>
  <si>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</si>
  <si>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</si>
  <si>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</si>
  <si>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</si>
  <si>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</si>
  <si>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</si>
  <si>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</si>
  <si>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</si>
  <si>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</si>
  <si>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</si>
  <si>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</si>
  <si>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</si>
  <si>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</si>
  <si>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</si>
  <si>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</si>
  <si>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</si>
  <si>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</si>
  <si>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</si>
  <si>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</si>
  <si>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</si>
  <si>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</si>
  <si>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</si>
  <si>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</si>
  <si>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</si>
  <si>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</si>
  <si>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</si>
  <si>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</si>
  <si>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</si>
  <si>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</si>
  <si>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</si>
  <si>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</si>
  <si>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</si>
  <si>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KRW-NU</t>
  </si>
  <si>
    <t>누사이퍼</t>
  </si>
  <si>
    <t>KRW-AVAX</t>
  </si>
  <si>
    <t>아발란체</t>
  </si>
  <si>
    <t>KRW-ALGO</t>
  </si>
  <si>
    <t>알고랜드</t>
  </si>
  <si>
    <t>KRW-AAVE</t>
  </si>
  <si>
    <t>에이브</t>
  </si>
  <si>
    <t>KRW-MATIC</t>
  </si>
  <si>
    <t>폴리곤</t>
  </si>
  <si>
    <t>KRW-NEAR</t>
  </si>
  <si>
    <t>니어프로토콜</t>
  </si>
  <si>
    <t>헤데라</t>
  </si>
  <si>
    <t>크로노스</t>
  </si>
  <si>
    <t>KRW-XEC</t>
  </si>
  <si>
    <t>이캐시</t>
  </si>
  <si>
    <t>KRW-WEMIX</t>
  </si>
  <si>
    <t>위믹스</t>
  </si>
  <si>
    <t>KRW-1INCH</t>
  </si>
  <si>
    <t>1인치네트워크</t>
  </si>
  <si>
    <t>썬더코어</t>
  </si>
  <si>
    <t>KRW-T</t>
  </si>
  <si>
    <t>쓰레스홀드</t>
  </si>
  <si>
    <t>KRW-CELO</t>
  </si>
  <si>
    <t>셀로</t>
  </si>
  <si>
    <t>2022.03.19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</si>
</sst>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99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E7546212-DAEF-43AE-A1B2-0459D48D0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978BDFEC-0F4A-478E-8E8D-B384B4379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D4BC361E-2138-4425-AF4F-2BDC63607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79E11FE5-47B2-4F40-B752-424345DA73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AF7C02D9-B854-48B0-BCF0-2155F203C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CC956959-EE3E-46CE-BD38-51DD837A7F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B889F030-98FD-4E49-8646-D742A8D20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87BC5728-563A-4CA0-95A5-8DD01BEE9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BAF68ED8-9597-483B-B5D0-7B06BFF6FD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C360BCB6-7C79-4010-B23B-C3B2EE858B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6AFEA84F-82C8-441D-A5DB-02394370A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799A1834-45CB-45D7-8034-78A945949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F82365D0-70BC-4328-9B2F-310F28C8E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FEF8584F-AD40-4ED1-8B85-99D4923D4C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33BEF80E-65D4-4605-94A4-FE4D9DE92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62759527-9C37-417A-892A-587D4DC81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8A936789-98B9-45C4-B4AF-B620644A80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DBF5E9DC-1A2A-4606-A292-25A191AB3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D1F3FC9A-0F6F-46A7-99D0-77A1E299AA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5B73E4A3-AAD6-45D4-BC8C-0F07D387DB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E013454-3EC3-42EC-87D2-BC995ECE95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B1E07C5F-E46A-49A2-8351-0F9C2030C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9F5755BB-3E80-4197-8074-94595C91F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413504AB-A191-4CA0-A075-D0F39D774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FE80EDB2-1DBA-4161-BEE4-3D784835BC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F979650F-7B21-4A81-8E28-945A01FD0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A523C16-2E21-4489-A825-E1D31D8DF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6941077B-4267-4B3E-917C-662A805795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29353AF2-8708-4355-A6EA-FD91E5973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2F3CDE49-3BF2-47B0-A9AA-C9A88BC42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6211E32C-242A-4F76-9CC6-606904118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A7C6E177-4580-4BAA-9B6D-F9B76C6938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7DDC493-2BBA-4D75-BAA8-626AE19621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23010FF-0E05-4B41-8C4A-DA60916D39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BAEE216A-32E2-469E-ACA2-911CA203B9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CCF0EEDE-7BDD-4504-98F3-F73A98945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F1F82CBF-694B-4711-8F4A-ED87CAFF3A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33355D28-13E6-4BD9-B952-18C3559C35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751D9637-A05A-4131-8033-B362FA1900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1E76A63F-3AED-440B-B967-2C134190E7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E90B4F34-A9C8-4196-849B-ED1E2AB870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B69FB116-B2DD-4EC9-AFB1-6BEF0740F9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737ED648-976F-4B30-A65F-D70AC33C5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66E95E28-F71B-43F5-A7C0-C0910AEAC0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661739B9-7C63-48D7-9B2F-00D58CC1E6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A0423CD4-4E12-4F26-A446-9A1C6E36F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97AAC5D5-484E-4143-8539-503E46ED71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BAA4B2E1-C2EE-45D8-9A4E-A1C550416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C67D8146-666D-4CB2-8F01-361E015B1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FB2B2ACE-BDD0-492F-B399-4D8877212D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FB64AA7A-BE2D-4EF4-A3CC-4FB608ECE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355A58E8-8CC3-45AF-A3BB-3E20438E52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362B90A1-732D-4DAF-A546-B499ACCE0D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F5C17D41-F15F-436A-AAB1-640FA6E3EB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88055D34-EBA4-49CB-8659-22B85B249B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57D4A00E-7D34-4AE3-876B-7E7EDE0257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3E4D4E2A-CD53-4772-8160-982D82E255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37E7FDD4-B10D-48B6-B60E-3BAA7CA15D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672C1E7B-77E9-446D-AC02-64AEF55D3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B38256A9-8509-473B-B10D-E5B386572D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FE933749-69EE-4388-A480-89C2BC7D33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607ADD34-E939-4E06-8125-7A6C9F3BCB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E2142921-DA64-4553-BE5F-27F8E91986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740E7FEF-07E5-4F55-BB30-106A98969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AEFA39D8-DB71-4D23-9E54-69798B4D80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2329586E-3E91-469B-9AA5-CD816A6FB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BA4455FA-4F7F-41E1-8A3D-6F95961B4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7F2186B5-8599-4DB6-B3DB-AEED4F11FF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56B55F79-17B5-4B76-8704-8E3F90CE4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48B26621-C2AB-4D59-9B9A-96D49EA282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5AFDCC33-1CBB-4CBB-A1EB-BE5B708D3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2A8D3B2B-4B95-419F-BE33-EAEF146EA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626ADF21-D1B0-4A9E-BF9B-216A68D150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5A8E06D6-6490-49FD-ADE1-D74B7787FA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D4675283-B45D-4BE6-BB6A-A2C5AE4D7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CF589DB0-28F8-4336-A88F-E4EB72E1E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708F0B29-39C0-4220-9DDC-8156C3A881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70BE96E0-3EA3-4E9C-A7F0-A2AB8A6CE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7C24597D-39A9-4827-B91C-B74C325D2C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84A46498-85F8-4A49-ABCD-C4779AC37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47216BA2-E857-40D3-991A-EF9898AD5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691C9FB4-A82A-42A1-AFF3-7DBA34A686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BA327FDA-E519-4CE3-81CC-832AC0D057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808D33A4-A88B-4216-BCED-11B15C8FAD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6933BFA7-BB15-4BA9-B410-0FACDCA00A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B1EB9867-E3A5-40D4-A3A7-73B777B51E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54FAA8C0-B76C-432A-8BC3-3046DF08CE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32F53F42-DF5F-4912-B464-7E8A0F10A3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18A46304-2E70-4F93-871A-B950289AF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7C747A3E-D2A3-43F9-B457-A69BFEE0FB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221EAD98-DA9E-425E-B6A9-0458B2F91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7D46F2CC-8B7E-4CE3-9500-372F6C2A4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86092D9D-3E8F-4663-8C03-CCA9AC483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146031F9-F75D-4A1E-B256-FFA125B3A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1D6BDBAE-F058-450E-A1C6-AC6E02DFCB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6ADAB856-D101-43A4-A2FE-CC6E4C9751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4E168618-ADE8-4857-92EE-110DC7EFE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AE97C798-DF17-4ECF-813E-10CC6B220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1B017C1B-DB72-47F6-B0F7-64D0681F0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F7B790EE-5874-4890-A7DC-950C5A0564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EC685023-B03E-406C-88E0-1CE9332EA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D027075B-0FED-4ED4-BEAD-CF5B14CA53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1207AD3E-1A45-4601-AA0F-CE5C716F5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72ACAF54-1443-4E70-BE12-8D0E507932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65A860EC-134B-431F-861D-2E4A9E2C58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ED780637-EDDA-4F8B-83AA-1C564304F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B89D412E-953A-48EA-BC63-2E04B4FB2F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1189FB77-2255-4B79-AEC1-105040DD6F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9B865BDB-7208-443C-83FA-4692F50112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1625A0F-9DF3-4D86-900A-D1F75D30EB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645E2F2F-B6EE-4ABF-9AD3-9BCDB36D8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44C03BF0-98B3-4B80-B54D-6B429C8B12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1C677981-5AB7-4C2A-9DFE-499040BDC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8E00151F-A0EF-4B97-8E83-78FAEE230C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2634758A-FEAA-4C8B-95DB-27A62939B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9C7E02CA-E9D8-4A44-9CE5-6F51B7543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26F9831-A97E-412C-B480-7E9AE1A285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9F58FBB7-EF09-4874-A2C4-2C1490A42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AFA4358F-4D56-42FC-BEAC-5F2C3B0A1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90A85AF5-1A18-4291-93B9-6FD2ED5AD0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C4AE5794-9D78-4EF6-BD44-18D08816B9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28D18C8D-28E1-429E-B492-4984364FDB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B080319B-30C8-41EE-A0D9-20FBF0B03B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CE13ADDE-BCCD-4FAD-8404-DAB7099C0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BE76A5D5-A106-4B7D-BCB5-BA618C1CEE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E4D3AA2C-A82D-41BE-A5B5-2581514472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65705A2D-B34D-41A5-836B-7CBCA01576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32D6503F-297D-49B1-A120-D4BA819CD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12ED23C9-8AD8-422B-8951-6E7453103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53700468-6C72-4A1E-A77E-684F493554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BBEB2D1C-F5C1-4899-87E7-3981FD6B98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2393F4C0-1955-4ACD-A5A6-48352B0712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E176F735-110E-4549-88F1-373BD65B2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45C59B4C-B554-4612-9633-B9F7ECC0D9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2BC88C23-C053-4722-AB86-0CB9E8394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6A3BB241-0D4D-4CDA-917B-5B5C452612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607C7871-B1E4-4966-B83D-C5E9BAD174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476BCCDC-E6A4-4163-9A4B-B0D42777F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93A4DF0D-A7B9-4299-954B-19B8A35F22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9143D9B2-CAC1-4C20-99BD-53553C2B9F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44287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" t="s">
        <v>3</v>
      </c>
      <c r="B2" s="254" t="s">
        <v>4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4" t="s">
        <v>7</v>
      </c>
      <c r="B3" s="245" t="s">
        <v>8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2"/>
      <c r="I3" s="243"/>
      <c r="J3" s="4" t="s">
        <v>7</v>
      </c>
      <c r="K3" s="245" t="s">
        <v>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5" t="s">
        <v>12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13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5" t="s">
        <v>16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2"/>
      <c r="I5" s="243"/>
      <c r="J5" s="4" t="s">
        <v>15</v>
      </c>
      <c r="K5" s="245" t="s">
        <v>17</v>
      </c>
      <c r="L5" s="246"/>
      <c r="M5" s="246"/>
      <c r="N5" s="246"/>
      <c r="O5" s="247"/>
    </row>
    <row r="6" spans="1:19">
      <c r="A6" s="4" t="s">
        <v>18</v>
      </c>
      <c r="B6" s="245" t="s">
        <v>19</v>
      </c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20</v>
      </c>
      <c r="L6" s="246"/>
      <c r="M6" s="246"/>
      <c r="N6" s="246"/>
      <c r="O6" s="247"/>
    </row>
    <row r="7" spans="1:19" ht="17.25" thickBot="1">
      <c r="A7" s="4" t="s">
        <v>21</v>
      </c>
      <c r="B7" s="245" t="s">
        <v>22</v>
      </c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2"/>
      <c r="I7" s="243"/>
      <c r="J7" s="4" t="s">
        <v>21</v>
      </c>
      <c r="K7" s="245" t="s">
        <v>23</v>
      </c>
      <c r="L7" s="246"/>
      <c r="M7" s="246"/>
      <c r="N7" s="246"/>
      <c r="O7" s="247"/>
    </row>
    <row r="8" spans="1:19" ht="17.25" thickBot="1">
      <c r="A8" s="4" t="s">
        <v>24</v>
      </c>
      <c r="B8" s="245" t="s">
        <v>25</v>
      </c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 t="s">
        <v>26</v>
      </c>
      <c r="L8" s="246"/>
      <c r="M8" s="246"/>
      <c r="N8" s="246"/>
      <c r="O8" s="247"/>
      <c r="Q8" s="220" t="s">
        <v>27</v>
      </c>
      <c r="R8" s="222"/>
    </row>
    <row r="9" spans="1:19" ht="17.25" thickBot="1">
      <c r="A9" s="4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2"/>
      <c r="I9" s="243"/>
      <c r="J9" s="4" t="s">
        <v>28</v>
      </c>
      <c r="K9" s="245" t="s">
        <v>258</v>
      </c>
      <c r="L9" s="246"/>
      <c r="M9" s="246"/>
      <c r="N9" s="246"/>
      <c r="O9" s="247"/>
      <c r="Q9" s="2" t="s">
        <v>29</v>
      </c>
      <c r="R9" s="6">
        <v>10</v>
      </c>
    </row>
    <row r="10" spans="1:19">
      <c r="A10" s="4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/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7" t="s">
        <v>32</v>
      </c>
      <c r="B11" s="238"/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/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11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44" t="s">
        <v>39</v>
      </c>
      <c r="B15" s="236" t="str">
        <f>TEXT($G$1, "[$-ko-KR]yyyy-mm-dd(ddd) ") &amp; "오전 00:00"</f>
        <v>2021-04-01(목) 오전 00:00</v>
      </c>
      <c r="C15" s="237"/>
      <c r="D15" s="233" t="str">
        <f>TEXT($G$1, "[$-ko-KR]yyyy-mm-dd(ddd) ") &amp; "오후 14:00"</f>
        <v>2021-04-01(목) 오후 14:00</v>
      </c>
      <c r="E15" s="234"/>
      <c r="F15" s="235"/>
      <c r="G15" s="233" t="str">
        <f>TEXT($G$1, "[$-ko-KR]yyyy-mm-dd(ddd) ") &amp; "오후 19:00"</f>
        <v>2021-04-01(목) 오후 19:00</v>
      </c>
      <c r="H15" s="234"/>
      <c r="I15" s="235"/>
      <c r="J15" s="233" t="str">
        <f>TEXT($G$1, "[$-ko-KR]yyyy-mm-dd(ddd) ") &amp; "오후 21:00"</f>
        <v>2021-04-01(목) 오후 21:00</v>
      </c>
      <c r="K15" s="234"/>
      <c r="L15" s="235"/>
      <c r="M15" s="233" t="str">
        <f>TEXT($G$1+1, "[$-ko-KR]yyyy-mm-dd(ddd) ") &amp; "오전 00:00"</f>
        <v>2021-04-02(금) 오전 00:00</v>
      </c>
      <c r="N15" s="234"/>
      <c r="O15" s="235"/>
      <c r="Q15" s="219"/>
      <c r="R15" s="219"/>
      <c r="S15" s="219"/>
    </row>
    <row r="16" spans="1:19" ht="17.25" customHeight="1" thickBot="1">
      <c r="A16" s="24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26" t="s">
        <v>42</v>
      </c>
      <c r="B37" s="207">
        <v>300000</v>
      </c>
      <c r="C37" s="20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11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29" t="s">
        <v>54</v>
      </c>
      <c r="B42" s="231" t="str">
        <f>TEXT($G$1, "[$-ko-KR]yyyy-mm-dd(ddd) ") &amp; "오전 00:00"</f>
        <v>2021-04-01(목) 오전 00:00</v>
      </c>
      <c r="C42" s="232"/>
      <c r="D42" s="233" t="str">
        <f>TEXT($G$1, "[$-ko-KR]yyyy-mm-dd(ddd) ") &amp; "오후 14:00"</f>
        <v>2021-04-01(목) 오후 14:00</v>
      </c>
      <c r="E42" s="234"/>
      <c r="F42" s="235"/>
      <c r="G42" s="233" t="str">
        <f>TEXT($G$1, "[$-ko-KR]yyyy-mm-dd(ddd) ") &amp; "오후 19:00"</f>
        <v>2021-04-01(목) 오후 19:00</v>
      </c>
      <c r="H42" s="234"/>
      <c r="I42" s="235"/>
      <c r="J42" s="233" t="str">
        <f>TEXT($G$1, "[$-ko-KR]yyyy-mm-dd(ddd) ") &amp; "오후 21:00"</f>
        <v>2021-04-01(목) 오후 21:00</v>
      </c>
      <c r="K42" s="234"/>
      <c r="L42" s="235"/>
      <c r="M42" s="233" t="str">
        <f>TEXT($G$1+1, "[$-ko-KR]yyyy-mm-dd(ddd) ") &amp; "오전 00:00"</f>
        <v>2021-04-02(금) 오전 00:00</v>
      </c>
      <c r="N42" s="234"/>
      <c r="O42" s="235"/>
      <c r="Q42" s="219"/>
      <c r="R42" s="219"/>
      <c r="S42" s="219"/>
    </row>
    <row r="43" spans="1:19" ht="17.25" customHeight="1" thickBot="1">
      <c r="A43" s="230"/>
      <c r="B43" s="2" t="s">
        <v>57</v>
      </c>
      <c r="C43" s="10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9"/>
      <c r="R44" s="219"/>
      <c r="S44" s="219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9"/>
      <c r="R45" s="219"/>
      <c r="S45" s="219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9"/>
      <c r="R46" s="209"/>
      <c r="S46" s="20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9"/>
      <c r="R47" s="209"/>
      <c r="S47" s="20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9"/>
      <c r="R48" s="209"/>
      <c r="S48" s="20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9"/>
      <c r="R49" s="209"/>
      <c r="S49" s="20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9"/>
      <c r="R50" s="209"/>
      <c r="S50" s="20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9"/>
      <c r="R51" s="209"/>
      <c r="S51" s="20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0"/>
      <c r="R53" s="211"/>
      <c r="S53" s="21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3"/>
      <c r="R54" s="214"/>
      <c r="S54" s="21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6"/>
      <c r="R55" s="217"/>
      <c r="S55" s="21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9"/>
      <c r="R56" s="209"/>
      <c r="S56" s="20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9"/>
      <c r="R57" s="219"/>
      <c r="S57" s="219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9"/>
      <c r="R58" s="219"/>
      <c r="S58" s="219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9"/>
      <c r="R59" s="209"/>
      <c r="S59" s="20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9"/>
      <c r="R60" s="209"/>
      <c r="S60" s="20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9"/>
      <c r="R61" s="209"/>
      <c r="S61" s="20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8"/>
      <c r="R62" s="199"/>
      <c r="S62" s="20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1"/>
      <c r="R63" s="202"/>
      <c r="S63" s="203"/>
    </row>
    <row r="64" spans="1:19" ht="17.25" customHeight="1" thickBot="1">
      <c r="A64" s="26" t="s">
        <v>265</v>
      </c>
      <c r="B64" s="207">
        <f>$B$37</f>
        <v>300000</v>
      </c>
      <c r="C64" s="208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11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29" t="s">
        <v>54</v>
      </c>
      <c r="B69" s="231" t="str">
        <f>TEXT($G$1, "[$-ko-KR]yyyy-mm-dd(ddd) ") &amp; "오전 00:00"</f>
        <v>2021-04-01(목) 오전 00:00</v>
      </c>
      <c r="C69" s="232"/>
      <c r="D69" s="233" t="str">
        <f>TEXT($G$1, "[$-ko-KR]yyyy-mm-dd(ddd) ") &amp; "오후 14:00"</f>
        <v>2021-04-01(목) 오후 14:00</v>
      </c>
      <c r="E69" s="234"/>
      <c r="F69" s="235"/>
      <c r="G69" s="233" t="str">
        <f>TEXT($G$1, "[$-ko-KR]yyyy-mm-dd(ddd) ") &amp; "오후 19:00"</f>
        <v>2021-04-01(목) 오후 19:00</v>
      </c>
      <c r="H69" s="234"/>
      <c r="I69" s="235"/>
      <c r="J69" s="233" t="str">
        <f>TEXT($G$1, "[$-ko-KR]yyyy-mm-dd(ddd) ") &amp; "오후 21:00"</f>
        <v>2021-04-01(목) 오후 21:00</v>
      </c>
      <c r="K69" s="234"/>
      <c r="L69" s="235"/>
      <c r="M69" s="233" t="str">
        <f>TEXT($G$1+1, "[$-ko-KR]yyyy-mm-dd(ddd) ") &amp; "오전 00:00"</f>
        <v>2021-04-02(금) 오전 00:00</v>
      </c>
      <c r="N69" s="234"/>
      <c r="O69" s="235"/>
      <c r="Q69" s="219"/>
      <c r="R69" s="219"/>
      <c r="S69" s="219"/>
    </row>
    <row r="70" spans="1:19" ht="17.25" thickBot="1">
      <c r="A70" s="230"/>
      <c r="B70" s="2" t="s">
        <v>57</v>
      </c>
      <c r="C70" s="10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9"/>
      <c r="R71" s="219"/>
      <c r="S71" s="219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9"/>
      <c r="R72" s="219"/>
      <c r="S72" s="219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9"/>
      <c r="R73" s="209"/>
      <c r="S73" s="20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9"/>
      <c r="R74" s="209"/>
      <c r="S74" s="20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9"/>
      <c r="R75" s="209"/>
      <c r="S75" s="20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9"/>
      <c r="R76" s="209"/>
      <c r="S76" s="20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9"/>
      <c r="R77" s="209"/>
      <c r="S77" s="20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9"/>
      <c r="R78" s="209"/>
      <c r="S78" s="20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0"/>
      <c r="R80" s="211"/>
      <c r="S80" s="21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3"/>
      <c r="R81" s="214"/>
      <c r="S81" s="21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6"/>
      <c r="R82" s="217"/>
      <c r="S82" s="21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9"/>
      <c r="R83" s="209"/>
      <c r="S83" s="20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9"/>
      <c r="R84" s="219"/>
      <c r="S84" s="219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9"/>
      <c r="R85" s="219"/>
      <c r="S85" s="219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9"/>
      <c r="R86" s="209"/>
      <c r="S86" s="20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9"/>
      <c r="R87" s="209"/>
      <c r="S87" s="20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9"/>
      <c r="R88" s="209"/>
      <c r="S88" s="20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8"/>
      <c r="R89" s="199"/>
      <c r="S89" s="20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1"/>
      <c r="R90" s="202"/>
      <c r="S90" s="203"/>
    </row>
    <row r="91" spans="1:19" ht="17.25" thickBot="1">
      <c r="A91" s="26" t="s">
        <v>265</v>
      </c>
      <c r="B91" s="207">
        <f>$B$37</f>
        <v>300000</v>
      </c>
      <c r="C91" s="208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11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29" t="s">
        <v>54</v>
      </c>
      <c r="B96" s="231" t="str">
        <f>TEXT($G$1, "[$-ko-KR]yyyy-mm-dd(ddd) ") &amp; "오전 00:00"</f>
        <v>2021-04-01(목) 오전 00:00</v>
      </c>
      <c r="C96" s="232"/>
      <c r="D96" s="233" t="str">
        <f>TEXT($G$1, "[$-ko-KR]yyyy-mm-dd(ddd) ") &amp; "오후 14:00"</f>
        <v>2021-04-01(목) 오후 14:00</v>
      </c>
      <c r="E96" s="234"/>
      <c r="F96" s="235"/>
      <c r="G96" s="233" t="str">
        <f>TEXT($G$1, "[$-ko-KR]yyyy-mm-dd(ddd) ") &amp; "오후 19:00"</f>
        <v>2021-04-01(목) 오후 19:00</v>
      </c>
      <c r="H96" s="234"/>
      <c r="I96" s="235"/>
      <c r="J96" s="233" t="str">
        <f>TEXT($G$1, "[$-ko-KR]yyyy-mm-dd(ddd) ") &amp; "오후 21:00"</f>
        <v>2021-04-01(목) 오후 21:00</v>
      </c>
      <c r="K96" s="234"/>
      <c r="L96" s="235"/>
      <c r="M96" s="233" t="str">
        <f>TEXT($G$1+1, "[$-ko-KR]yyyy-mm-dd(ddd) ") &amp; "오전 00:00"</f>
        <v>2021-04-02(금) 오전 00:00</v>
      </c>
      <c r="N96" s="234"/>
      <c r="O96" s="235"/>
      <c r="Q96" s="219"/>
      <c r="R96" s="219"/>
      <c r="S96" s="219"/>
    </row>
    <row r="97" spans="1:19" ht="17.25" thickBot="1">
      <c r="A97" s="230"/>
      <c r="B97" s="2" t="s">
        <v>57</v>
      </c>
      <c r="C97" s="10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9"/>
      <c r="R98" s="219"/>
      <c r="S98" s="219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9"/>
      <c r="R99" s="219"/>
      <c r="S99" s="219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9"/>
      <c r="R100" s="209"/>
      <c r="S100" s="20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9"/>
      <c r="R101" s="209"/>
      <c r="S101" s="20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9"/>
      <c r="R102" s="209"/>
      <c r="S102" s="20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9"/>
      <c r="R103" s="209"/>
      <c r="S103" s="20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9"/>
      <c r="R104" s="209"/>
      <c r="S104" s="20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9"/>
      <c r="R105" s="209"/>
      <c r="S105" s="20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0"/>
      <c r="R107" s="211"/>
      <c r="S107" s="21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3"/>
      <c r="R108" s="214"/>
      <c r="S108" s="21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6"/>
      <c r="R109" s="217"/>
      <c r="S109" s="21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9"/>
      <c r="R110" s="209"/>
      <c r="S110" s="20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9"/>
      <c r="R111" s="219"/>
      <c r="S111" s="219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9"/>
      <c r="R112" s="219"/>
      <c r="S112" s="219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9"/>
      <c r="R113" s="209"/>
      <c r="S113" s="20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9"/>
      <c r="R114" s="209"/>
      <c r="S114" s="20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9"/>
      <c r="R115" s="209"/>
      <c r="S115" s="20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8"/>
      <c r="R116" s="199"/>
      <c r="S116" s="20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1"/>
      <c r="R117" s="202"/>
      <c r="S117" s="203"/>
    </row>
    <row r="118" spans="1:19" ht="17.25" thickBot="1">
      <c r="A118" s="26" t="s">
        <v>265</v>
      </c>
      <c r="B118" s="207">
        <f>$B$37</f>
        <v>300000</v>
      </c>
      <c r="C118" s="208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11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29" t="s">
        <v>54</v>
      </c>
      <c r="B123" s="231" t="str">
        <f>TEXT($G$1, "[$-ko-KR]yyyy-mm-dd(ddd) ") &amp; "오전 00:00"</f>
        <v>2021-04-01(목) 오전 00:00</v>
      </c>
      <c r="C123" s="232"/>
      <c r="D123" s="233" t="str">
        <f>TEXT($G$1, "[$-ko-KR]yyyy-mm-dd(ddd) ") &amp; "오후 14:00"</f>
        <v>2021-04-01(목) 오후 14:00</v>
      </c>
      <c r="E123" s="234"/>
      <c r="F123" s="235"/>
      <c r="G123" s="233" t="str">
        <f>TEXT($G$1, "[$-ko-KR]yyyy-mm-dd(ddd) ") &amp; "오후 19:00"</f>
        <v>2021-04-01(목) 오후 19:00</v>
      </c>
      <c r="H123" s="234"/>
      <c r="I123" s="235"/>
      <c r="J123" s="233" t="str">
        <f>TEXT($G$1, "[$-ko-KR]yyyy-mm-dd(ddd) ") &amp; "오후 21:00"</f>
        <v>2021-04-01(목) 오후 21:00</v>
      </c>
      <c r="K123" s="234"/>
      <c r="L123" s="235"/>
      <c r="M123" s="233" t="str">
        <f>TEXT($G$1+1, "[$-ko-KR]yyyy-mm-dd(ddd) ") &amp; "오전 00:00"</f>
        <v>2021-04-02(금) 오전 00:00</v>
      </c>
      <c r="N123" s="234"/>
      <c r="O123" s="235"/>
      <c r="Q123" s="219"/>
      <c r="R123" s="219"/>
      <c r="S123" s="219"/>
    </row>
    <row r="124" spans="1:19" ht="17.25" thickBot="1">
      <c r="A124" s="230"/>
      <c r="B124" s="2" t="s">
        <v>57</v>
      </c>
      <c r="C124" s="10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9"/>
      <c r="R125" s="219"/>
      <c r="S125" s="219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9"/>
      <c r="R126" s="219"/>
      <c r="S126" s="219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9"/>
      <c r="R127" s="209"/>
      <c r="S127" s="20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9"/>
      <c r="R128" s="209"/>
      <c r="S128" s="20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9"/>
      <c r="R129" s="209"/>
      <c r="S129" s="20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9"/>
      <c r="R130" s="209"/>
      <c r="S130" s="20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9"/>
      <c r="R131" s="209"/>
      <c r="S131" s="20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9"/>
      <c r="R132" s="209"/>
      <c r="S132" s="20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0"/>
      <c r="R134" s="211"/>
      <c r="S134" s="21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3"/>
      <c r="R135" s="214"/>
      <c r="S135" s="21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6"/>
      <c r="R136" s="217"/>
      <c r="S136" s="21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9"/>
      <c r="R137" s="209"/>
      <c r="S137" s="20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9"/>
      <c r="R138" s="219"/>
      <c r="S138" s="219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9"/>
      <c r="R139" s="219"/>
      <c r="S139" s="219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9"/>
      <c r="R140" s="209"/>
      <c r="S140" s="20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9"/>
      <c r="R141" s="209"/>
      <c r="S141" s="20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9"/>
      <c r="R142" s="209"/>
      <c r="S142" s="20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8"/>
      <c r="R143" s="199"/>
      <c r="S143" s="20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1"/>
      <c r="R144" s="202"/>
      <c r="S144" s="203"/>
    </row>
    <row r="145" spans="1:19" ht="17.25" thickBot="1">
      <c r="A145" s="26" t="s">
        <v>265</v>
      </c>
      <c r="B145" s="207">
        <f>$B$37</f>
        <v>300000</v>
      </c>
      <c r="C145" s="208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11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29" t="s">
        <v>54</v>
      </c>
      <c r="B150" s="231" t="str">
        <f>TEXT($G$1, "[$-ko-KR]yyyy-mm-dd(ddd) ") &amp; "오전 00:00"</f>
        <v>2021-04-01(목) 오전 00:00</v>
      </c>
      <c r="C150" s="232"/>
      <c r="D150" s="233" t="str">
        <f>TEXT($G$1, "[$-ko-KR]yyyy-mm-dd(ddd) ") &amp; "오후 14:00"</f>
        <v>2021-04-01(목) 오후 14:00</v>
      </c>
      <c r="E150" s="234"/>
      <c r="F150" s="235"/>
      <c r="G150" s="233" t="str">
        <f>TEXT($G$1, "[$-ko-KR]yyyy-mm-dd(ddd) ") &amp; "오후 19:00"</f>
        <v>2021-04-01(목) 오후 19:00</v>
      </c>
      <c r="H150" s="234"/>
      <c r="I150" s="235"/>
      <c r="J150" s="233" t="str">
        <f>TEXT($G$1, "[$-ko-KR]yyyy-mm-dd(ddd) ") &amp; "오후 21:00"</f>
        <v>2021-04-01(목) 오후 21:00</v>
      </c>
      <c r="K150" s="234"/>
      <c r="L150" s="235"/>
      <c r="M150" s="233" t="str">
        <f>TEXT($G$1+1, "[$-ko-KR]yyyy-mm-dd(ddd) ") &amp; "오전 00:00"</f>
        <v>2021-04-02(금) 오전 00:00</v>
      </c>
      <c r="N150" s="234"/>
      <c r="O150" s="235"/>
      <c r="Q150" s="219"/>
      <c r="R150" s="219"/>
      <c r="S150" s="219"/>
    </row>
    <row r="151" spans="1:19" ht="17.25" thickBot="1">
      <c r="A151" s="230"/>
      <c r="B151" s="2" t="s">
        <v>57</v>
      </c>
      <c r="C151" s="10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9"/>
      <c r="R152" s="219"/>
      <c r="S152" s="219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9"/>
      <c r="R153" s="219"/>
      <c r="S153" s="219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9"/>
      <c r="R154" s="209"/>
      <c r="S154" s="20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9"/>
      <c r="R155" s="209"/>
      <c r="S155" s="20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9"/>
      <c r="R156" s="209"/>
      <c r="S156" s="20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9"/>
      <c r="R157" s="209"/>
      <c r="S157" s="20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9"/>
      <c r="R158" s="209"/>
      <c r="S158" s="20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9"/>
      <c r="R159" s="209"/>
      <c r="S159" s="20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0"/>
      <c r="R161" s="211"/>
      <c r="S161" s="21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3"/>
      <c r="R162" s="214"/>
      <c r="S162" s="21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6"/>
      <c r="R163" s="217"/>
      <c r="S163" s="21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9"/>
      <c r="R164" s="209"/>
      <c r="S164" s="20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9"/>
      <c r="R165" s="219"/>
      <c r="S165" s="219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9"/>
      <c r="R166" s="219"/>
      <c r="S166" s="219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9"/>
      <c r="R167" s="209"/>
      <c r="S167" s="20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9"/>
      <c r="R168" s="209"/>
      <c r="S168" s="20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9"/>
      <c r="R169" s="209"/>
      <c r="S169" s="20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8"/>
      <c r="R170" s="199"/>
      <c r="S170" s="20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1"/>
      <c r="R171" s="202"/>
      <c r="S171" s="203"/>
    </row>
    <row r="172" spans="1:19" ht="17.25" thickBot="1">
      <c r="A172" s="26" t="s">
        <v>265</v>
      </c>
      <c r="B172" s="207">
        <f>$B$37</f>
        <v>300000</v>
      </c>
      <c r="C172" s="208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11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29" t="s">
        <v>54</v>
      </c>
      <c r="B177" s="231" t="str">
        <f>TEXT($G$1, "[$-ko-KR]yyyy-mm-dd(ddd) ") &amp; "오전 00:00"</f>
        <v>2021-04-01(목) 오전 00:00</v>
      </c>
      <c r="C177" s="232"/>
      <c r="D177" s="233" t="str">
        <f>TEXT($G$1, "[$-ko-KR]yyyy-mm-dd(ddd) ") &amp; "오후 14:00"</f>
        <v>2021-04-01(목) 오후 14:00</v>
      </c>
      <c r="E177" s="234"/>
      <c r="F177" s="235"/>
      <c r="G177" s="233" t="str">
        <f>TEXT($G$1, "[$-ko-KR]yyyy-mm-dd(ddd) ") &amp; "오후 19:00"</f>
        <v>2021-04-01(목) 오후 19:00</v>
      </c>
      <c r="H177" s="234"/>
      <c r="I177" s="235"/>
      <c r="J177" s="233" t="str">
        <f>TEXT($G$1, "[$-ko-KR]yyyy-mm-dd(ddd) ") &amp; "오후 21:00"</f>
        <v>2021-04-01(목) 오후 21:00</v>
      </c>
      <c r="K177" s="234"/>
      <c r="L177" s="235"/>
      <c r="M177" s="233" t="str">
        <f>TEXT($G$1+1, "[$-ko-KR]yyyy-mm-dd(ddd) ") &amp; "오전 00:00"</f>
        <v>2021-04-02(금) 오전 00:00</v>
      </c>
      <c r="N177" s="234"/>
      <c r="O177" s="235"/>
      <c r="Q177" s="219"/>
      <c r="R177" s="219"/>
      <c r="S177" s="219"/>
    </row>
    <row r="178" spans="1:19" ht="17.25" thickBot="1">
      <c r="A178" s="230"/>
      <c r="B178" s="2" t="s">
        <v>57</v>
      </c>
      <c r="C178" s="10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9"/>
      <c r="R179" s="219"/>
      <c r="S179" s="219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9"/>
      <c r="R180" s="219"/>
      <c r="S180" s="219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9"/>
      <c r="R181" s="209"/>
      <c r="S181" s="20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9"/>
      <c r="R182" s="209"/>
      <c r="S182" s="20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9"/>
      <c r="R183" s="209"/>
      <c r="S183" s="20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9"/>
      <c r="R184" s="209"/>
      <c r="S184" s="20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9"/>
      <c r="R185" s="209"/>
      <c r="S185" s="20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9"/>
      <c r="R186" s="209"/>
      <c r="S186" s="20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0"/>
      <c r="R188" s="211"/>
      <c r="S188" s="21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3"/>
      <c r="R189" s="214"/>
      <c r="S189" s="21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6"/>
      <c r="R190" s="217"/>
      <c r="S190" s="21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9"/>
      <c r="R191" s="209"/>
      <c r="S191" s="20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9"/>
      <c r="R192" s="219"/>
      <c r="S192" s="219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9"/>
      <c r="R193" s="219"/>
      <c r="S193" s="219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9"/>
      <c r="R194" s="209"/>
      <c r="S194" s="20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9"/>
      <c r="R195" s="209"/>
      <c r="S195" s="20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9"/>
      <c r="R196" s="209"/>
      <c r="S196" s="20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8"/>
      <c r="R197" s="199"/>
      <c r="S197" s="20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1"/>
      <c r="R198" s="202"/>
      <c r="S198" s="203"/>
    </row>
    <row r="199" spans="1:19" ht="17.25" thickBot="1">
      <c r="A199" s="26" t="s">
        <v>265</v>
      </c>
      <c r="B199" s="207">
        <f>$B$37</f>
        <v>300000</v>
      </c>
      <c r="C199" s="208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04"/>
      <c r="R199" s="205"/>
      <c r="S199" s="20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79" priority="157">
      <formula>AND($N17 &gt; 0, ISNUMBER($N17))</formula>
    </cfRule>
    <cfRule type="expression" dxfId="3978" priority="158">
      <formula>AND($N17 = 0 * ISNUMBER($N17))</formula>
    </cfRule>
    <cfRule type="expression" dxfId="3977" priority="159">
      <formula>AND($N17 &lt; 0, ISNUMBER($N17))</formula>
    </cfRule>
  </conditionalFormatting>
  <conditionalFormatting sqref="A17:F36">
    <cfRule type="expression" dxfId="3976" priority="166">
      <formula>AND($E17 &gt; 0, ISNUMBER($E17))</formula>
    </cfRule>
    <cfRule type="expression" dxfId="3975" priority="167">
      <formula>AND($E17 = 0 * ISNUMBER($E17))</formula>
    </cfRule>
    <cfRule type="expression" dxfId="3974" priority="168">
      <formula>AND($E17 &lt; 0, ISNUMBER($E17))</formula>
    </cfRule>
  </conditionalFormatting>
  <conditionalFormatting sqref="A17:C36 G17:I36">
    <cfRule type="expression" dxfId="3973" priority="163">
      <formula>AND($H17 &gt; 0, ISNUMBER($H17))</formula>
    </cfRule>
    <cfRule type="expression" dxfId="3972" priority="164">
      <formula>AND($H17 = 0 * ISNUMBER($H17))</formula>
    </cfRule>
    <cfRule type="expression" dxfId="3971" priority="165">
      <formula>AND($H17 &lt; 0, ISNUMBER($H17))</formula>
    </cfRule>
  </conditionalFormatting>
  <conditionalFormatting sqref="A17:C36 J17:L36">
    <cfRule type="expression" dxfId="3970" priority="160">
      <formula>AND($K17 &gt; 0, ISNUMBER($K17))</formula>
    </cfRule>
    <cfRule type="expression" dxfId="3969" priority="161">
      <formula>AND($K17 = 0 * ISNUMBER($K17))</formula>
    </cfRule>
    <cfRule type="expression" dxfId="3968" priority="162">
      <formula>AND($K17 &lt; 0, ISNUMBER($K17))</formula>
    </cfRule>
  </conditionalFormatting>
  <conditionalFormatting sqref="D15:F16 E37:F37">
    <cfRule type="expression" dxfId="3967" priority="154">
      <formula>$E$37 &gt; 0</formula>
    </cfRule>
    <cfRule type="expression" dxfId="3966" priority="155">
      <formula>$E$37 = 0</formula>
    </cfRule>
    <cfRule type="expression" dxfId="3965" priority="156">
      <formula>$E$37 &lt; 0</formula>
    </cfRule>
  </conditionalFormatting>
  <conditionalFormatting sqref="G15:I16 H37:I37">
    <cfRule type="expression" dxfId="3964" priority="151">
      <formula>$H$37 &gt; 0</formula>
    </cfRule>
    <cfRule type="expression" dxfId="3963" priority="152">
      <formula>$H$37 = 0</formula>
    </cfRule>
    <cfRule type="expression" dxfId="3962" priority="153">
      <formula>$H$37 &lt; 0</formula>
    </cfRule>
  </conditionalFormatting>
  <conditionalFormatting sqref="J15:L16 K37:L37">
    <cfRule type="expression" dxfId="3961" priority="148">
      <formula>$K$37 &gt; 0</formula>
    </cfRule>
    <cfRule type="expression" dxfId="3960" priority="149">
      <formula>$K$37 = 0</formula>
    </cfRule>
    <cfRule type="expression" dxfId="3959" priority="150">
      <formula>$K$37 &lt; 0</formula>
    </cfRule>
  </conditionalFormatting>
  <conditionalFormatting sqref="M15:O16 N37:O37">
    <cfRule type="expression" dxfId="3958" priority="145">
      <formula>$N$37 &gt; 0</formula>
    </cfRule>
    <cfRule type="expression" dxfId="3957" priority="146">
      <formula>$N$37 = 0</formula>
    </cfRule>
    <cfRule type="expression" dxfId="3956" priority="147">
      <formula>$N$37 &lt; 0</formula>
    </cfRule>
  </conditionalFormatting>
  <conditionalFormatting sqref="A44:C63 M44:O63">
    <cfRule type="expression" dxfId="3955" priority="133">
      <formula>AND($N44 &gt; 0, ISNUMBER($N44))</formula>
    </cfRule>
    <cfRule type="expression" dxfId="3954" priority="134">
      <formula>AND($N44 = 0 * ISNUMBER($N44))</formula>
    </cfRule>
    <cfRule type="expression" dxfId="3953" priority="135">
      <formula>AND($N44 &lt; 0, ISNUMBER($N44))</formula>
    </cfRule>
  </conditionalFormatting>
  <conditionalFormatting sqref="A44:F63">
    <cfRule type="expression" dxfId="3952" priority="142">
      <formula>AND($E44 &gt; 0, ISNUMBER($E44))</formula>
    </cfRule>
    <cfRule type="expression" dxfId="3951" priority="143">
      <formula>AND($E44 = 0 * ISNUMBER($E44))</formula>
    </cfRule>
    <cfRule type="expression" dxfId="3950" priority="144">
      <formula>AND($E44 &lt; 0, ISNUMBER($E44))</formula>
    </cfRule>
  </conditionalFormatting>
  <conditionalFormatting sqref="A44:C63 G44:I63">
    <cfRule type="expression" dxfId="3949" priority="139">
      <formula>AND($H44 &gt; 0, ISNUMBER($H44))</formula>
    </cfRule>
    <cfRule type="expression" dxfId="3948" priority="140">
      <formula>AND($H44 = 0 * ISNUMBER($H44))</formula>
    </cfRule>
    <cfRule type="expression" dxfId="3947" priority="141">
      <formula>AND($H44 &lt; 0, ISNUMBER($H44))</formula>
    </cfRule>
  </conditionalFormatting>
  <conditionalFormatting sqref="A44:C63 J44:L63">
    <cfRule type="expression" dxfId="3946" priority="136">
      <formula>AND($K44 &gt; 0, ISNUMBER($K44))</formula>
    </cfRule>
    <cfRule type="expression" dxfId="3945" priority="137">
      <formula>AND($K44 = 0 * ISNUMBER($K44))</formula>
    </cfRule>
    <cfRule type="expression" dxfId="3944" priority="138">
      <formula>AND($K44 &lt; 0, ISNUMBER($K44))</formula>
    </cfRule>
  </conditionalFormatting>
  <conditionalFormatting sqref="D42:F43 E64:F64">
    <cfRule type="expression" dxfId="3943" priority="130">
      <formula>$E$64 &gt; 0</formula>
    </cfRule>
    <cfRule type="expression" dxfId="3942" priority="131">
      <formula>$E$64 = 0</formula>
    </cfRule>
    <cfRule type="expression" dxfId="3941" priority="132">
      <formula>$E$64 &lt; 0</formula>
    </cfRule>
  </conditionalFormatting>
  <conditionalFormatting sqref="G42:I43 H64:I64">
    <cfRule type="expression" dxfId="3940" priority="127">
      <formula>$H$64 &gt; 0</formula>
    </cfRule>
    <cfRule type="expression" dxfId="3939" priority="128">
      <formula>$H$64 = 0</formula>
    </cfRule>
    <cfRule type="expression" dxfId="3938" priority="129">
      <formula>$H$64 &lt; 0</formula>
    </cfRule>
  </conditionalFormatting>
  <conditionalFormatting sqref="J42:L43 K64:L64">
    <cfRule type="expression" dxfId="3937" priority="124">
      <formula>$K$64 &gt; 0</formula>
    </cfRule>
    <cfRule type="expression" dxfId="3936" priority="125">
      <formula>$K$64 = 0</formula>
    </cfRule>
    <cfRule type="expression" dxfId="3935" priority="126">
      <formula>$K$64 &lt; 0</formula>
    </cfRule>
  </conditionalFormatting>
  <conditionalFormatting sqref="M42:O43 N64:O64">
    <cfRule type="expression" dxfId="3934" priority="121">
      <formula>$N$64 &gt; 0</formula>
    </cfRule>
    <cfRule type="expression" dxfId="3933" priority="122">
      <formula>$N$64 = 0</formula>
    </cfRule>
    <cfRule type="expression" dxfId="3932" priority="123">
      <formula>$N$64 &lt; 0</formula>
    </cfRule>
  </conditionalFormatting>
  <conditionalFormatting sqref="A71:C90 M71:O90">
    <cfRule type="expression" dxfId="3931" priority="109">
      <formula>AND($N71 &gt; 0, ISNUMBER($N71))</formula>
    </cfRule>
    <cfRule type="expression" dxfId="3930" priority="110">
      <formula>AND($N71 = 0 * ISNUMBER($N71))</formula>
    </cfRule>
    <cfRule type="expression" dxfId="3929" priority="111">
      <formula>AND($N71 &lt; 0, ISNUMBER($N71))</formula>
    </cfRule>
  </conditionalFormatting>
  <conditionalFormatting sqref="A71:F90">
    <cfRule type="expression" dxfId="3928" priority="118">
      <formula>AND($E71 &gt; 0, ISNUMBER($E71))</formula>
    </cfRule>
    <cfRule type="expression" dxfId="3927" priority="119">
      <formula>AND($E71 = 0 * ISNUMBER($E71))</formula>
    </cfRule>
    <cfRule type="expression" dxfId="3926" priority="120">
      <formula>AND($E71 &lt; 0, ISNUMBER($E71))</formula>
    </cfRule>
  </conditionalFormatting>
  <conditionalFormatting sqref="A71:C90 G71:I90">
    <cfRule type="expression" dxfId="3925" priority="115">
      <formula>AND($H71 &gt; 0, ISNUMBER($H71))</formula>
    </cfRule>
    <cfRule type="expression" dxfId="3924" priority="116">
      <formula>AND($H71 = 0 * ISNUMBER($H71))</formula>
    </cfRule>
    <cfRule type="expression" dxfId="3923" priority="117">
      <formula>AND($H71 &lt; 0, ISNUMBER($H71))</formula>
    </cfRule>
  </conditionalFormatting>
  <conditionalFormatting sqref="A71:C90 J71:L90">
    <cfRule type="expression" dxfId="3922" priority="112">
      <formula>AND($K71 &gt; 0, ISNUMBER($K71))</formula>
    </cfRule>
    <cfRule type="expression" dxfId="3921" priority="113">
      <formula>AND($K71 = 0 * ISNUMBER($K71))</formula>
    </cfRule>
    <cfRule type="expression" dxfId="3920" priority="114">
      <formula>AND($K71 &lt; 0, ISNUMBER($K71))</formula>
    </cfRule>
  </conditionalFormatting>
  <conditionalFormatting sqref="D69:F70 E91:F91">
    <cfRule type="expression" dxfId="3919" priority="106">
      <formula>$E$91 &gt; 0</formula>
    </cfRule>
    <cfRule type="expression" dxfId="3918" priority="107">
      <formula>$E$91 = 0</formula>
    </cfRule>
    <cfRule type="expression" dxfId="3917" priority="108">
      <formula>$E$91 &lt; 0</formula>
    </cfRule>
  </conditionalFormatting>
  <conditionalFormatting sqref="G69:I70 H91:I91">
    <cfRule type="expression" dxfId="3916" priority="103">
      <formula>$H$91 &gt; 0</formula>
    </cfRule>
    <cfRule type="expression" dxfId="3915" priority="104">
      <formula>$H$91 = 0</formula>
    </cfRule>
    <cfRule type="expression" dxfId="3914" priority="105">
      <formula>$H$91 &lt; 0</formula>
    </cfRule>
  </conditionalFormatting>
  <conditionalFormatting sqref="J69:L70 K91:L91">
    <cfRule type="expression" dxfId="3913" priority="100">
      <formula>$K$91 &gt; 0</formula>
    </cfRule>
    <cfRule type="expression" dxfId="3912" priority="101">
      <formula>$K$91 = 0</formula>
    </cfRule>
    <cfRule type="expression" dxfId="3911" priority="102">
      <formula>$K$91 &lt; 0</formula>
    </cfRule>
  </conditionalFormatting>
  <conditionalFormatting sqref="M69:O70 N91:O91">
    <cfRule type="expression" dxfId="3910" priority="97">
      <formula>$N$91 &gt; 0</formula>
    </cfRule>
    <cfRule type="expression" dxfId="3909" priority="98">
      <formula>$N$91 = 0</formula>
    </cfRule>
    <cfRule type="expression" dxfId="3908" priority="99">
      <formula>$N$91 &lt; 0</formula>
    </cfRule>
  </conditionalFormatting>
  <conditionalFormatting sqref="A98:C117 M98:O117">
    <cfRule type="expression" dxfId="3907" priority="85">
      <formula>AND($N98 &gt; 0, ISNUMBER($N98))</formula>
    </cfRule>
    <cfRule type="expression" dxfId="3906" priority="86">
      <formula>AND($N98 = 0 * ISNUMBER($N98))</formula>
    </cfRule>
    <cfRule type="expression" dxfId="3905" priority="87">
      <formula>AND($N98 &lt; 0, ISNUMBER($N98))</formula>
    </cfRule>
  </conditionalFormatting>
  <conditionalFormatting sqref="A98:F117">
    <cfRule type="expression" dxfId="3904" priority="94">
      <formula>AND($E98 &gt; 0, ISNUMBER($E98))</formula>
    </cfRule>
    <cfRule type="expression" dxfId="3903" priority="95">
      <formula>AND($E98 = 0 * ISNUMBER($E98))</formula>
    </cfRule>
    <cfRule type="expression" dxfId="3902" priority="96">
      <formula>AND($E98 &lt; 0, ISNUMBER($E98))</formula>
    </cfRule>
  </conditionalFormatting>
  <conditionalFormatting sqref="A98:C117 G98:I117">
    <cfRule type="expression" dxfId="3901" priority="91">
      <formula>AND($H98 &gt; 0, ISNUMBER($H98))</formula>
    </cfRule>
    <cfRule type="expression" dxfId="3900" priority="92">
      <formula>AND($H98 = 0 * ISNUMBER($H98))</formula>
    </cfRule>
    <cfRule type="expression" dxfId="3899" priority="93">
      <formula>AND($H98 &lt; 0, ISNUMBER($H98))</formula>
    </cfRule>
  </conditionalFormatting>
  <conditionalFormatting sqref="A98:C117 J98:L117">
    <cfRule type="expression" dxfId="3898" priority="88">
      <formula>AND($K98 &gt; 0, ISNUMBER($K98))</formula>
    </cfRule>
    <cfRule type="expression" dxfId="3897" priority="89">
      <formula>AND($K98 = 0 * ISNUMBER($K98))</formula>
    </cfRule>
    <cfRule type="expression" dxfId="3896" priority="90">
      <formula>AND($K98 &lt; 0, ISNUMBER($K98))</formula>
    </cfRule>
  </conditionalFormatting>
  <conditionalFormatting sqref="D96:F97 E118:F118">
    <cfRule type="expression" dxfId="3895" priority="82">
      <formula>$E$118 &gt; 0</formula>
    </cfRule>
    <cfRule type="expression" dxfId="3894" priority="83">
      <formula>$E$118 = 0</formula>
    </cfRule>
    <cfRule type="expression" dxfId="3893" priority="84">
      <formula>$E$118 &lt; 0</formula>
    </cfRule>
  </conditionalFormatting>
  <conditionalFormatting sqref="G96:I97 H118:I118">
    <cfRule type="expression" dxfId="3892" priority="79">
      <formula>$H$118 &gt; 0</formula>
    </cfRule>
    <cfRule type="expression" dxfId="3891" priority="80">
      <formula>$H$118 = 0</formula>
    </cfRule>
    <cfRule type="expression" dxfId="3890" priority="81">
      <formula>$H$118 &lt; 0</formula>
    </cfRule>
  </conditionalFormatting>
  <conditionalFormatting sqref="J96:L97 K118:L118">
    <cfRule type="expression" dxfId="3889" priority="76">
      <formula>$K$118 &gt; 0</formula>
    </cfRule>
    <cfRule type="expression" dxfId="3888" priority="77">
      <formula>$K$118 = 0</formula>
    </cfRule>
    <cfRule type="expression" dxfId="3887" priority="78">
      <formula>$K$118 &lt; 0</formula>
    </cfRule>
  </conditionalFormatting>
  <conditionalFormatting sqref="M96:O97 N118:O118">
    <cfRule type="expression" dxfId="3886" priority="73">
      <formula>$N$118 &gt; 0</formula>
    </cfRule>
    <cfRule type="expression" dxfId="3885" priority="74">
      <formula>$N$118 = 0</formula>
    </cfRule>
    <cfRule type="expression" dxfId="3884" priority="75">
      <formula>$N$118 &lt; 0</formula>
    </cfRule>
  </conditionalFormatting>
  <conditionalFormatting sqref="A125:C144 M125:O144">
    <cfRule type="expression" dxfId="3883" priority="61">
      <formula>AND($N125 &gt; 0, ISNUMBER($N125))</formula>
    </cfRule>
    <cfRule type="expression" dxfId="3882" priority="62">
      <formula>AND($N125 = 0 * ISNUMBER($N125))</formula>
    </cfRule>
    <cfRule type="expression" dxfId="3881" priority="63">
      <formula>AND($N125 &lt; 0, ISNUMBER($N125))</formula>
    </cfRule>
  </conditionalFormatting>
  <conditionalFormatting sqref="A125:F144">
    <cfRule type="expression" dxfId="3880" priority="70">
      <formula>AND($E125 &gt; 0, ISNUMBER($E125))</formula>
    </cfRule>
    <cfRule type="expression" dxfId="3879" priority="71">
      <formula>AND($E125 = 0 * ISNUMBER($E125))</formula>
    </cfRule>
    <cfRule type="expression" dxfId="3878" priority="72">
      <formula>AND($E125 &lt; 0, ISNUMBER($E125))</formula>
    </cfRule>
  </conditionalFormatting>
  <conditionalFormatting sqref="A125:C144 G125:I144">
    <cfRule type="expression" dxfId="3877" priority="67">
      <formula>AND($H125 &gt; 0, ISNUMBER($H125))</formula>
    </cfRule>
    <cfRule type="expression" dxfId="3876" priority="68">
      <formula>AND($H125 = 0 * ISNUMBER($H125))</formula>
    </cfRule>
    <cfRule type="expression" dxfId="3875" priority="69">
      <formula>AND($H125 &lt; 0, ISNUMBER($H125))</formula>
    </cfRule>
  </conditionalFormatting>
  <conditionalFormatting sqref="A125:C144 J125:L144">
    <cfRule type="expression" dxfId="3874" priority="64">
      <formula>AND($K125 &gt; 0, ISNUMBER($K125))</formula>
    </cfRule>
    <cfRule type="expression" dxfId="3873" priority="65">
      <formula>AND($K125 = 0 * ISNUMBER($K125))</formula>
    </cfRule>
    <cfRule type="expression" dxfId="3872" priority="66">
      <formula>AND($K125 &lt; 0, ISNUMBER($K125))</formula>
    </cfRule>
  </conditionalFormatting>
  <conditionalFormatting sqref="D123:F124 E145:F145">
    <cfRule type="expression" dxfId="3871" priority="58">
      <formula>$E$145 &gt; 0</formula>
    </cfRule>
    <cfRule type="expression" dxfId="3870" priority="59">
      <formula>$E$145 = 0</formula>
    </cfRule>
    <cfRule type="expression" dxfId="3869" priority="60">
      <formula>$E$145 &lt; 0</formula>
    </cfRule>
  </conditionalFormatting>
  <conditionalFormatting sqref="G123:I124 H145:I145">
    <cfRule type="expression" dxfId="3868" priority="55">
      <formula>$H$145 &gt; 0</formula>
    </cfRule>
    <cfRule type="expression" dxfId="3867" priority="56">
      <formula>$H$145 = 0</formula>
    </cfRule>
    <cfRule type="expression" dxfId="3866" priority="57">
      <formula>$H$145 &lt; 0</formula>
    </cfRule>
  </conditionalFormatting>
  <conditionalFormatting sqref="J123:L124 K145:L145">
    <cfRule type="expression" dxfId="3865" priority="52">
      <formula>$K$145 &gt; 0</formula>
    </cfRule>
    <cfRule type="expression" dxfId="3864" priority="53">
      <formula>$K$145 = 0</formula>
    </cfRule>
    <cfRule type="expression" dxfId="3863" priority="54">
      <formula>$K$145 &lt; 0</formula>
    </cfRule>
  </conditionalFormatting>
  <conditionalFormatting sqref="M123:O124 N145:O145">
    <cfRule type="expression" dxfId="3862" priority="49">
      <formula>$N$145 &gt; 0</formula>
    </cfRule>
    <cfRule type="expression" dxfId="3861" priority="50">
      <formula>$N$145 = 0</formula>
    </cfRule>
    <cfRule type="expression" dxfId="3860" priority="51">
      <formula>$N$145 &lt; 0</formula>
    </cfRule>
  </conditionalFormatting>
  <conditionalFormatting sqref="A152:C171 M152:O171">
    <cfRule type="expression" dxfId="3859" priority="37">
      <formula>AND($N152 &gt; 0, ISNUMBER($N152))</formula>
    </cfRule>
    <cfRule type="expression" dxfId="3858" priority="38">
      <formula>AND($N152 = 0 * ISNUMBER($N152))</formula>
    </cfRule>
    <cfRule type="expression" dxfId="3857" priority="39">
      <formula>AND($N152 &lt; 0, ISNUMBER($N152))</formula>
    </cfRule>
  </conditionalFormatting>
  <conditionalFormatting sqref="A152:F171">
    <cfRule type="expression" dxfId="3856" priority="46">
      <formula>AND($E152 &gt; 0, ISNUMBER($E152))</formula>
    </cfRule>
    <cfRule type="expression" dxfId="3855" priority="47">
      <formula>AND($E152 = 0 * ISNUMBER($E152))</formula>
    </cfRule>
    <cfRule type="expression" dxfId="3854" priority="48">
      <formula>AND($E152 &lt; 0, ISNUMBER($E152))</formula>
    </cfRule>
  </conditionalFormatting>
  <conditionalFormatting sqref="A152:C171 G152:I171">
    <cfRule type="expression" dxfId="3853" priority="43">
      <formula>AND($H152 &gt; 0, ISNUMBER($H152))</formula>
    </cfRule>
    <cfRule type="expression" dxfId="3852" priority="44">
      <formula>AND($H152 = 0 * ISNUMBER($H152))</formula>
    </cfRule>
    <cfRule type="expression" dxfId="3851" priority="45">
      <formula>AND($H152 &lt; 0, ISNUMBER($H152))</formula>
    </cfRule>
  </conditionalFormatting>
  <conditionalFormatting sqref="A152:C171 J152:L171">
    <cfRule type="expression" dxfId="3850" priority="40">
      <formula>AND($K152 &gt; 0, ISNUMBER($K152))</formula>
    </cfRule>
    <cfRule type="expression" dxfId="3849" priority="41">
      <formula>AND($K152 = 0 * ISNUMBER($K152))</formula>
    </cfRule>
    <cfRule type="expression" dxfId="3848" priority="42">
      <formula>AND($K152 &lt; 0, ISNUMBER($K152))</formula>
    </cfRule>
  </conditionalFormatting>
  <conditionalFormatting sqref="D150:F151 E172:F172">
    <cfRule type="expression" dxfId="3847" priority="34">
      <formula>$E$172 &gt; 0</formula>
    </cfRule>
    <cfRule type="expression" dxfId="3846" priority="35">
      <formula>$E$172 = 0</formula>
    </cfRule>
    <cfRule type="expression" dxfId="3845" priority="36">
      <formula>$E$172 &lt; 0</formula>
    </cfRule>
  </conditionalFormatting>
  <conditionalFormatting sqref="G150:I151 H172:I172">
    <cfRule type="expression" dxfId="3844" priority="31">
      <formula>$H$172 &gt; 0</formula>
    </cfRule>
    <cfRule type="expression" dxfId="3843" priority="32">
      <formula>$H$172 = 0</formula>
    </cfRule>
    <cfRule type="expression" dxfId="3842" priority="33">
      <formula>$H$172 &lt; 0</formula>
    </cfRule>
  </conditionalFormatting>
  <conditionalFormatting sqref="J150:L151 K172:L172">
    <cfRule type="expression" dxfId="3841" priority="28">
      <formula>$K$172 &gt; 0</formula>
    </cfRule>
    <cfRule type="expression" dxfId="3840" priority="29">
      <formula>$K$172 = 0</formula>
    </cfRule>
    <cfRule type="expression" dxfId="3839" priority="30">
      <formula>$K$172 &lt; 0</formula>
    </cfRule>
  </conditionalFormatting>
  <conditionalFormatting sqref="M150:O151 N172:O172">
    <cfRule type="expression" dxfId="3838" priority="25">
      <formula>$N$172 &gt; 0</formula>
    </cfRule>
    <cfRule type="expression" dxfId="3837" priority="26">
      <formula>$N$172 = 0</formula>
    </cfRule>
    <cfRule type="expression" dxfId="3836" priority="27">
      <formula>$N$172 &lt; 0</formula>
    </cfRule>
  </conditionalFormatting>
  <conditionalFormatting sqref="A179:C198 M179:O198">
    <cfRule type="expression" dxfId="3835" priority="13">
      <formula>AND($N179 &gt; 0, ISNUMBER($N179))</formula>
    </cfRule>
    <cfRule type="expression" dxfId="3834" priority="14">
      <formula>AND($N179 = 0 * ISNUMBER($N179))</formula>
    </cfRule>
    <cfRule type="expression" dxfId="3833" priority="15">
      <formula>AND($N179 &lt; 0, ISNUMBER($N179))</formula>
    </cfRule>
  </conditionalFormatting>
  <conditionalFormatting sqref="A179:F198">
    <cfRule type="expression" dxfId="3832" priority="22">
      <formula>AND($E179 &gt; 0, ISNUMBER($E179))</formula>
    </cfRule>
    <cfRule type="expression" dxfId="3831" priority="23">
      <formula>AND($E179 = 0 * ISNUMBER($E179))</formula>
    </cfRule>
    <cfRule type="expression" dxfId="3830" priority="24">
      <formula>AND($E179 &lt; 0, ISNUMBER($E179))</formula>
    </cfRule>
  </conditionalFormatting>
  <conditionalFormatting sqref="A179:C198 G179:I198">
    <cfRule type="expression" dxfId="3829" priority="19">
      <formula>AND($H179 &gt; 0, ISNUMBER($H179))</formula>
    </cfRule>
    <cfRule type="expression" dxfId="3828" priority="20">
      <formula>AND($H179 = 0 * ISNUMBER($H179))</formula>
    </cfRule>
    <cfRule type="expression" dxfId="3827" priority="21">
      <formula>AND($H179 &lt; 0, ISNUMBER($H179))</formula>
    </cfRule>
  </conditionalFormatting>
  <conditionalFormatting sqref="A179:C198 J179:L198">
    <cfRule type="expression" dxfId="3826" priority="16">
      <formula>AND($K179 &gt; 0, ISNUMBER($K179))</formula>
    </cfRule>
    <cfRule type="expression" dxfId="3825" priority="17">
      <formula>AND($K179 = 0 * ISNUMBER($K179))</formula>
    </cfRule>
    <cfRule type="expression" dxfId="3824" priority="18">
      <formula>AND($K179 &lt; 0, ISNUMBER($K179))</formula>
    </cfRule>
  </conditionalFormatting>
  <conditionalFormatting sqref="D177:F178 E199:F199">
    <cfRule type="expression" dxfId="3823" priority="10">
      <formula>$E$199 &gt; 0</formula>
    </cfRule>
    <cfRule type="expression" dxfId="3822" priority="11">
      <formula>$E$199 = 0</formula>
    </cfRule>
    <cfRule type="expression" dxfId="3821" priority="12">
      <formula>$E$199 &lt; 0</formula>
    </cfRule>
  </conditionalFormatting>
  <conditionalFormatting sqref="G177:I178 H199:I199">
    <cfRule type="expression" dxfId="3820" priority="7">
      <formula>$H$199 &gt; 0</formula>
    </cfRule>
    <cfRule type="expression" dxfId="3819" priority="8">
      <formula>$H$199 = 0</formula>
    </cfRule>
    <cfRule type="expression" dxfId="3818" priority="9">
      <formula>$H$199 &lt; 0</formula>
    </cfRule>
  </conditionalFormatting>
  <conditionalFormatting sqref="J177:L178 K199:L199">
    <cfRule type="expression" dxfId="3817" priority="4">
      <formula>$K$199 &gt; 0</formula>
    </cfRule>
    <cfRule type="expression" dxfId="3816" priority="5">
      <formula>$K$199 = 0</formula>
    </cfRule>
    <cfRule type="expression" dxfId="3815" priority="6">
      <formula>$K$199 &lt; 0</formula>
    </cfRule>
  </conditionalFormatting>
  <conditionalFormatting sqref="M177:O178 N199:O199">
    <cfRule type="expression" dxfId="3814" priority="1">
      <formula>$N$199 &gt; 0</formula>
    </cfRule>
    <cfRule type="expression" dxfId="3813" priority="2">
      <formula>$N$199 = 0</formula>
    </cfRule>
    <cfRule type="expression" dxfId="38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44621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16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2022-03-01(화) 오전 00:00</v>
      </c>
      <c r="C15" s="259"/>
      <c r="D15" s="233" t="str">
        <f>TEXT($G$1, "[$-ko-KR]yyyy-mm-dd(ddd) ") &amp; "오후 14:00"</f>
        <v>2022-03-01(화) 오후 14:00</v>
      </c>
      <c r="E15" s="234"/>
      <c r="F15" s="235"/>
      <c r="G15" s="233" t="str">
        <f>TEXT($G$1, "[$-ko-KR]yyyy-mm-dd(ddd) ") &amp; "오후 19:00"</f>
        <v>2022-03-01(화) 오후 19:00</v>
      </c>
      <c r="H15" s="234"/>
      <c r="I15" s="235"/>
      <c r="J15" s="233" t="str">
        <f>TEXT($G$1, "[$-ko-KR]yyyy-mm-dd(ddd) ") &amp; "오후 21:00"</f>
        <v>2022-03-01(화) 오후 21:00</v>
      </c>
      <c r="K15" s="234"/>
      <c r="L15" s="235"/>
      <c r="M15" s="233" t="str">
        <f>TEXT($G$1+1, "[$-ko-KR]yyyy-mm-dd(ddd) ") &amp; "오전 00:00"</f>
        <v>2022-03-02(수)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16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2022-03-01(화) 오전 00:00</v>
      </c>
      <c r="C42" s="261"/>
      <c r="D42" s="233" t="str">
        <f>TEXT($G$1, "[$-ko-KR]yyyy-mm-dd(ddd) ") &amp; "오후 14:00"</f>
        <v>2022-03-01(화) 오후 14:00</v>
      </c>
      <c r="E42" s="234"/>
      <c r="F42" s="235"/>
      <c r="G42" s="233" t="str">
        <f>TEXT($G$1, "[$-ko-KR]yyyy-mm-dd(ddd) ") &amp; "오후 19:00"</f>
        <v>2022-03-01(화) 오후 19:00</v>
      </c>
      <c r="H42" s="234"/>
      <c r="I42" s="235"/>
      <c r="J42" s="233" t="str">
        <f>TEXT($G$1, "[$-ko-KR]yyyy-mm-dd(ddd) ") &amp; "오후 21:00"</f>
        <v>2022-03-01(화) 오후 21:00</v>
      </c>
      <c r="K42" s="234"/>
      <c r="L42" s="235"/>
      <c r="M42" s="233" t="str">
        <f>TEXT($G$1+1, "[$-ko-KR]yyyy-mm-dd(ddd) ") &amp; "오전 00:00"</f>
        <v>2022-03-02(수)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9"/>
      <c r="R44" s="219"/>
      <c r="S44" s="219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9"/>
      <c r="R45" s="219"/>
      <c r="S45" s="219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9"/>
      <c r="R46" s="209"/>
      <c r="S46" s="20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9"/>
      <c r="R47" s="209"/>
      <c r="S47" s="20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9"/>
      <c r="R48" s="209"/>
      <c r="S48" s="20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9"/>
      <c r="R49" s="209"/>
      <c r="S49" s="20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9"/>
      <c r="R50" s="209"/>
      <c r="S50" s="20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9"/>
      <c r="R51" s="209"/>
      <c r="S51" s="20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0"/>
      <c r="R53" s="211"/>
      <c r="S53" s="21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3"/>
      <c r="R54" s="214"/>
      <c r="S54" s="21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6"/>
      <c r="R55" s="217"/>
      <c r="S55" s="21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9"/>
      <c r="R56" s="209"/>
      <c r="S56" s="20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9"/>
      <c r="R57" s="219"/>
      <c r="S57" s="219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9"/>
      <c r="R58" s="219"/>
      <c r="S58" s="219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9"/>
      <c r="R59" s="209"/>
      <c r="S59" s="20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9"/>
      <c r="R60" s="209"/>
      <c r="S60" s="20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9"/>
      <c r="R61" s="209"/>
      <c r="S61" s="20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8"/>
      <c r="R62" s="199"/>
      <c r="S62" s="200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16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2022-03-01(화) 오전 00:00</v>
      </c>
      <c r="C69" s="261"/>
      <c r="D69" s="233" t="str">
        <f>TEXT($G$1, "[$-ko-KR]yyyy-mm-dd(ddd) ") &amp; "오후 14:00"</f>
        <v>2022-03-01(화) 오후 14:00</v>
      </c>
      <c r="E69" s="234"/>
      <c r="F69" s="235"/>
      <c r="G69" s="233" t="str">
        <f>TEXT($G$1, "[$-ko-KR]yyyy-mm-dd(ddd) ") &amp; "오후 19:00"</f>
        <v>2022-03-01(화) 오후 19:00</v>
      </c>
      <c r="H69" s="234"/>
      <c r="I69" s="235"/>
      <c r="J69" s="233" t="str">
        <f>TEXT($G$1, "[$-ko-KR]yyyy-mm-dd(ddd) ") &amp; "오후 21:00"</f>
        <v>2022-03-01(화) 오후 21:00</v>
      </c>
      <c r="K69" s="234"/>
      <c r="L69" s="235"/>
      <c r="M69" s="233" t="str">
        <f>TEXT($G$1+1, "[$-ko-KR]yyyy-mm-dd(ddd) ") &amp; "오전 00:00"</f>
        <v>2022-03-02(수)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9"/>
      <c r="R71" s="219"/>
      <c r="S71" s="219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9"/>
      <c r="R72" s="219"/>
      <c r="S72" s="219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9"/>
      <c r="R73" s="209"/>
      <c r="S73" s="20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9"/>
      <c r="R74" s="209"/>
      <c r="S74" s="20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9"/>
      <c r="R75" s="209"/>
      <c r="S75" s="20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9"/>
      <c r="R76" s="209"/>
      <c r="S76" s="20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9"/>
      <c r="R77" s="209"/>
      <c r="S77" s="20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9"/>
      <c r="R78" s="209"/>
      <c r="S78" s="20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0"/>
      <c r="R80" s="211"/>
      <c r="S80" s="21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3"/>
      <c r="R81" s="214"/>
      <c r="S81" s="21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6"/>
      <c r="R82" s="217"/>
      <c r="S82" s="21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9"/>
      <c r="R83" s="209"/>
      <c r="S83" s="20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9"/>
      <c r="R84" s="219"/>
      <c r="S84" s="219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9"/>
      <c r="R85" s="219"/>
      <c r="S85" s="219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9"/>
      <c r="R86" s="209"/>
      <c r="S86" s="20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9"/>
      <c r="R87" s="209"/>
      <c r="S87" s="20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9"/>
      <c r="R88" s="209"/>
      <c r="S88" s="20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8"/>
      <c r="R89" s="199"/>
      <c r="S89" s="200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16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2022-03-01(화) 오전 00:00</v>
      </c>
      <c r="C96" s="261"/>
      <c r="D96" s="233" t="str">
        <f>TEXT($G$1, "[$-ko-KR]yyyy-mm-dd(ddd) ") &amp; "오후 14:00"</f>
        <v>2022-03-01(화) 오후 14:00</v>
      </c>
      <c r="E96" s="234"/>
      <c r="F96" s="235"/>
      <c r="G96" s="233" t="str">
        <f>TEXT($G$1, "[$-ko-KR]yyyy-mm-dd(ddd) ") &amp; "오후 19:00"</f>
        <v>2022-03-01(화) 오후 19:00</v>
      </c>
      <c r="H96" s="234"/>
      <c r="I96" s="235"/>
      <c r="J96" s="233" t="str">
        <f>TEXT($G$1, "[$-ko-KR]yyyy-mm-dd(ddd) ") &amp; "오후 21:00"</f>
        <v>2022-03-01(화) 오후 21:00</v>
      </c>
      <c r="K96" s="234"/>
      <c r="L96" s="235"/>
      <c r="M96" s="233" t="str">
        <f>TEXT($G$1+1, "[$-ko-KR]yyyy-mm-dd(ddd) ") &amp; "오전 00:00"</f>
        <v>2022-03-02(수)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9"/>
      <c r="R98" s="219"/>
      <c r="S98" s="219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9"/>
      <c r="R99" s="219"/>
      <c r="S99" s="219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9"/>
      <c r="R100" s="209"/>
      <c r="S100" s="20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9"/>
      <c r="R101" s="209"/>
      <c r="S101" s="20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9"/>
      <c r="R102" s="209"/>
      <c r="S102" s="20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9"/>
      <c r="R103" s="209"/>
      <c r="S103" s="20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9"/>
      <c r="R104" s="209"/>
      <c r="S104" s="20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9"/>
      <c r="R105" s="209"/>
      <c r="S105" s="20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0"/>
      <c r="R107" s="211"/>
      <c r="S107" s="21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3"/>
      <c r="R108" s="214"/>
      <c r="S108" s="21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6"/>
      <c r="R109" s="217"/>
      <c r="S109" s="21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9"/>
      <c r="R110" s="209"/>
      <c r="S110" s="20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9"/>
      <c r="R111" s="219"/>
      <c r="S111" s="219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9"/>
      <c r="R112" s="219"/>
      <c r="S112" s="219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9"/>
      <c r="R113" s="209"/>
      <c r="S113" s="20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9"/>
      <c r="R114" s="209"/>
      <c r="S114" s="20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9"/>
      <c r="R115" s="209"/>
      <c r="S115" s="20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8"/>
      <c r="R116" s="199"/>
      <c r="S116" s="200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16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2022-03-01(화) 오전 00:00</v>
      </c>
      <c r="C123" s="261"/>
      <c r="D123" s="233" t="str">
        <f>TEXT($G$1, "[$-ko-KR]yyyy-mm-dd(ddd) ") &amp; "오후 14:00"</f>
        <v>2022-03-01(화) 오후 14:00</v>
      </c>
      <c r="E123" s="234"/>
      <c r="F123" s="235"/>
      <c r="G123" s="233" t="str">
        <f>TEXT($G$1, "[$-ko-KR]yyyy-mm-dd(ddd) ") &amp; "오후 19:00"</f>
        <v>2022-03-01(화) 오후 19:00</v>
      </c>
      <c r="H123" s="234"/>
      <c r="I123" s="235"/>
      <c r="J123" s="233" t="str">
        <f>TEXT($G$1, "[$-ko-KR]yyyy-mm-dd(ddd) ") &amp; "오후 21:00"</f>
        <v>2022-03-01(화) 오후 21:00</v>
      </c>
      <c r="K123" s="234"/>
      <c r="L123" s="235"/>
      <c r="M123" s="233" t="str">
        <f>TEXT($G$1+1, "[$-ko-KR]yyyy-mm-dd(ddd) ") &amp; "오전 00:00"</f>
        <v>2022-03-02(수)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9"/>
      <c r="R125" s="219"/>
      <c r="S125" s="219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9"/>
      <c r="R126" s="219"/>
      <c r="S126" s="219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9"/>
      <c r="R127" s="209"/>
      <c r="S127" s="20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9"/>
      <c r="R128" s="209"/>
      <c r="S128" s="20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9"/>
      <c r="R129" s="209"/>
      <c r="S129" s="20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9"/>
      <c r="R130" s="209"/>
      <c r="S130" s="20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9"/>
      <c r="R131" s="209"/>
      <c r="S131" s="20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9"/>
      <c r="R132" s="209"/>
      <c r="S132" s="20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0"/>
      <c r="R134" s="211"/>
      <c r="S134" s="21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3"/>
      <c r="R135" s="214"/>
      <c r="S135" s="21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6"/>
      <c r="R136" s="217"/>
      <c r="S136" s="21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9"/>
      <c r="R137" s="209"/>
      <c r="S137" s="20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9"/>
      <c r="R138" s="219"/>
      <c r="S138" s="219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9"/>
      <c r="R139" s="219"/>
      <c r="S139" s="219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9"/>
      <c r="R140" s="209"/>
      <c r="S140" s="20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9"/>
      <c r="R141" s="209"/>
      <c r="S141" s="20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9"/>
      <c r="R142" s="209"/>
      <c r="S142" s="20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8"/>
      <c r="R143" s="199"/>
      <c r="S143" s="200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16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2022-03-01(화) 오전 00:00</v>
      </c>
      <c r="C150" s="261"/>
      <c r="D150" s="233" t="str">
        <f>TEXT($G$1, "[$-ko-KR]yyyy-mm-dd(ddd) ") &amp; "오후 14:00"</f>
        <v>2022-03-01(화) 오후 14:00</v>
      </c>
      <c r="E150" s="234"/>
      <c r="F150" s="235"/>
      <c r="G150" s="233" t="str">
        <f>TEXT($G$1, "[$-ko-KR]yyyy-mm-dd(ddd) ") &amp; "오후 19:00"</f>
        <v>2022-03-01(화) 오후 19:00</v>
      </c>
      <c r="H150" s="234"/>
      <c r="I150" s="235"/>
      <c r="J150" s="233" t="str">
        <f>TEXT($G$1, "[$-ko-KR]yyyy-mm-dd(ddd) ") &amp; "오후 21:00"</f>
        <v>2022-03-01(화) 오후 21:00</v>
      </c>
      <c r="K150" s="234"/>
      <c r="L150" s="235"/>
      <c r="M150" s="233" t="str">
        <f>TEXT($G$1+1, "[$-ko-KR]yyyy-mm-dd(ddd) ") &amp; "오전 00:00"</f>
        <v>2022-03-02(수)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9"/>
      <c r="R152" s="219"/>
      <c r="S152" s="219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9"/>
      <c r="R153" s="219"/>
      <c r="S153" s="219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9"/>
      <c r="R154" s="209"/>
      <c r="S154" s="20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9"/>
      <c r="R155" s="209"/>
      <c r="S155" s="20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9"/>
      <c r="R156" s="209"/>
      <c r="S156" s="20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9"/>
      <c r="R157" s="209"/>
      <c r="S157" s="20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9"/>
      <c r="R158" s="209"/>
      <c r="S158" s="20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9"/>
      <c r="R159" s="209"/>
      <c r="S159" s="20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0"/>
      <c r="R161" s="211"/>
      <c r="S161" s="21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3"/>
      <c r="R162" s="214"/>
      <c r="S162" s="21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6"/>
      <c r="R163" s="217"/>
      <c r="S163" s="21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9"/>
      <c r="R164" s="209"/>
      <c r="S164" s="20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9"/>
      <c r="R165" s="219"/>
      <c r="S165" s="219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9"/>
      <c r="R166" s="219"/>
      <c r="S166" s="219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9"/>
      <c r="R167" s="209"/>
      <c r="S167" s="20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9"/>
      <c r="R168" s="209"/>
      <c r="S168" s="20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9"/>
      <c r="R169" s="209"/>
      <c r="S169" s="20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8"/>
      <c r="R170" s="199"/>
      <c r="S170" s="200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16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2022-03-01(화) 오전 00:00</v>
      </c>
      <c r="C177" s="261"/>
      <c r="D177" s="233" t="str">
        <f>TEXT($G$1, "[$-ko-KR]yyyy-mm-dd(ddd) ") &amp; "오후 14:00"</f>
        <v>2022-03-01(화) 오후 14:00</v>
      </c>
      <c r="E177" s="234"/>
      <c r="F177" s="235"/>
      <c r="G177" s="233" t="str">
        <f>TEXT($G$1, "[$-ko-KR]yyyy-mm-dd(ddd) ") &amp; "오후 19:00"</f>
        <v>2022-03-01(화) 오후 19:00</v>
      </c>
      <c r="H177" s="234"/>
      <c r="I177" s="235"/>
      <c r="J177" s="233" t="str">
        <f>TEXT($G$1, "[$-ko-KR]yyyy-mm-dd(ddd) ") &amp; "오후 21:00"</f>
        <v>2022-03-01(화) 오후 21:00</v>
      </c>
      <c r="K177" s="234"/>
      <c r="L177" s="235"/>
      <c r="M177" s="233" t="str">
        <f>TEXT($G$1+1, "[$-ko-KR]yyyy-mm-dd(ddd) ") &amp; "오전 00:00"</f>
        <v>2022-03-02(수)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9"/>
      <c r="R179" s="219"/>
      <c r="S179" s="219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9"/>
      <c r="R180" s="219"/>
      <c r="S180" s="219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9"/>
      <c r="R181" s="209"/>
      <c r="S181" s="20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9"/>
      <c r="R182" s="209"/>
      <c r="S182" s="20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9"/>
      <c r="R183" s="209"/>
      <c r="S183" s="20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9"/>
      <c r="R184" s="209"/>
      <c r="S184" s="20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9"/>
      <c r="R185" s="209"/>
      <c r="S185" s="20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9"/>
      <c r="R186" s="209"/>
      <c r="S186" s="20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0"/>
      <c r="R188" s="211"/>
      <c r="S188" s="21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3"/>
      <c r="R189" s="214"/>
      <c r="S189" s="21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6"/>
      <c r="R190" s="217"/>
      <c r="S190" s="21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9"/>
      <c r="R191" s="209"/>
      <c r="S191" s="20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9"/>
      <c r="R192" s="219"/>
      <c r="S192" s="219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9"/>
      <c r="R193" s="219"/>
      <c r="S193" s="219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9"/>
      <c r="R194" s="209"/>
      <c r="S194" s="20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9"/>
      <c r="R195" s="209"/>
      <c r="S195" s="20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9"/>
      <c r="R196" s="209"/>
      <c r="S196" s="20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8"/>
      <c r="R197" s="199"/>
      <c r="S197" s="200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04"/>
      <c r="R199" s="205"/>
      <c r="S199" s="206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81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1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0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0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0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0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0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0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0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0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01" priority="289">
      <formula>AND($N17 &gt; 0, ISNUMBER($N17))</formula>
    </cfRule>
    <cfRule type="expression" dxfId="3800" priority="290">
      <formula>AND($N17 = 0 * ISNUMBER($N17))</formula>
    </cfRule>
    <cfRule type="expression" dxfId="3799" priority="291">
      <formula>AND($N17 &lt; 0, ISNUMBER($N17))</formula>
    </cfRule>
  </conditionalFormatting>
  <conditionalFormatting sqref="A17:C36 D17:F36">
    <cfRule type="expression" dxfId="3798" priority="298">
      <formula>AND($E17 &gt; 0, ISNUMBER($E17))</formula>
    </cfRule>
    <cfRule type="expression" dxfId="3797" priority="299">
      <formula>AND($E17 = 0 * ISNUMBER($E17))</formula>
    </cfRule>
    <cfRule type="expression" dxfId="3796" priority="300">
      <formula>AND($E17 &lt; 0, ISNUMBER($E17))</formula>
    </cfRule>
  </conditionalFormatting>
  <conditionalFormatting sqref="A17:C36 G17:I36">
    <cfRule type="expression" dxfId="3795" priority="295">
      <formula>AND($H17 &gt; 0, ISNUMBER($H17))</formula>
    </cfRule>
    <cfRule type="expression" dxfId="3794" priority="296">
      <formula>AND($H17 = 0 * ISNUMBER($H17))</formula>
    </cfRule>
    <cfRule type="expression" dxfId="3793" priority="297">
      <formula>AND($H17 &lt; 0, ISNUMBER($H17))</formula>
    </cfRule>
  </conditionalFormatting>
  <conditionalFormatting sqref="A17:C36 J17:L36">
    <cfRule type="expression" dxfId="3792" priority="292">
      <formula>AND($K17 &gt; 0, ISNUMBER($K17))</formula>
    </cfRule>
    <cfRule type="expression" dxfId="3791" priority="293">
      <formula>AND($K17 = 0 * ISNUMBER($K17))</formula>
    </cfRule>
    <cfRule type="expression" dxfId="3790" priority="294">
      <formula>AND($K17 &lt; 0, ISNUMBER($K17))</formula>
    </cfRule>
  </conditionalFormatting>
  <conditionalFormatting sqref="D15:F16 E37:F37">
    <cfRule type="expression" dxfId="3789" priority="286">
      <formula>$E$37 &gt; 0</formula>
    </cfRule>
    <cfRule type="expression" dxfId="3788" priority="287">
      <formula>$E$37 = 0</formula>
    </cfRule>
    <cfRule type="expression" dxfId="3787" priority="288">
      <formula>$E$37 &lt; 0</formula>
    </cfRule>
  </conditionalFormatting>
  <conditionalFormatting sqref="G15:I16 H37:I37">
    <cfRule type="expression" dxfId="3786" priority="283">
      <formula>$H$37 &gt; 0</formula>
    </cfRule>
    <cfRule type="expression" dxfId="3785" priority="284">
      <formula>$H$37 = 0</formula>
    </cfRule>
    <cfRule type="expression" dxfId="3784" priority="285">
      <formula>$H$37 &lt; 0</formula>
    </cfRule>
  </conditionalFormatting>
  <conditionalFormatting sqref="J15:L16 K37:L37">
    <cfRule type="expression" dxfId="3783" priority="280">
      <formula>$K$37 &gt; 0</formula>
    </cfRule>
    <cfRule type="expression" dxfId="3782" priority="281">
      <formula>$K$37 = 0</formula>
    </cfRule>
    <cfRule type="expression" dxfId="3781" priority="282">
      <formula>$K$37 &lt; 0</formula>
    </cfRule>
  </conditionalFormatting>
  <conditionalFormatting sqref="M15:O16 N37:O37">
    <cfRule type="expression" dxfId="3780" priority="277">
      <formula>$N$37 &gt; 0</formula>
    </cfRule>
    <cfRule type="expression" dxfId="3779" priority="278">
      <formula>$N$37 = 0</formula>
    </cfRule>
    <cfRule type="expression" dxfId="3778" priority="279">
      <formula>$N$37 &lt; 0</formula>
    </cfRule>
  </conditionalFormatting>
  <conditionalFormatting sqref="A44:C63 M44:O63">
    <cfRule type="expression" dxfId="3777" priority="265">
      <formula>AND($N44 &gt; 0, ISNUMBER($N44))</formula>
    </cfRule>
    <cfRule type="expression" dxfId="3776" priority="266">
      <formula>AND($N44 = 0 * ISNUMBER($N44))</formula>
    </cfRule>
    <cfRule type="expression" dxfId="3775" priority="267">
      <formula>AND($N44 &lt; 0, ISNUMBER($N44))</formula>
    </cfRule>
  </conditionalFormatting>
  <conditionalFormatting sqref="A44:F63">
    <cfRule type="expression" dxfId="3774" priority="274">
      <formula>AND($E44 &gt; 0, ISNUMBER($E44))</formula>
    </cfRule>
    <cfRule type="expression" dxfId="3773" priority="275">
      <formula>AND($E44 = 0 * ISNUMBER($E44))</formula>
    </cfRule>
    <cfRule type="expression" dxfId="3772" priority="276">
      <formula>AND($E44 &lt; 0, ISNUMBER($E44))</formula>
    </cfRule>
  </conditionalFormatting>
  <conditionalFormatting sqref="A44:C63 G44:I63">
    <cfRule type="expression" dxfId="3771" priority="271">
      <formula>AND($H44 &gt; 0, ISNUMBER($H44))</formula>
    </cfRule>
    <cfRule type="expression" dxfId="3770" priority="272">
      <formula>AND($H44 = 0 * ISNUMBER($H44))</formula>
    </cfRule>
    <cfRule type="expression" dxfId="3769" priority="273">
      <formula>AND($H44 &lt; 0, ISNUMBER($H44))</formula>
    </cfRule>
  </conditionalFormatting>
  <conditionalFormatting sqref="A44:C63 J44:L63">
    <cfRule type="expression" dxfId="3768" priority="268">
      <formula>AND($K44 &gt; 0, ISNUMBER($K44))</formula>
    </cfRule>
    <cfRule type="expression" dxfId="3767" priority="269">
      <formula>AND($K44 = 0 * ISNUMBER($K44))</formula>
    </cfRule>
    <cfRule type="expression" dxfId="3766" priority="270">
      <formula>AND($K44 &lt; 0, ISNUMBER($K44))</formula>
    </cfRule>
  </conditionalFormatting>
  <conditionalFormatting sqref="D42:F43 E64:F64">
    <cfRule type="expression" dxfId="3765" priority="262">
      <formula>$E$64 &gt; 0</formula>
    </cfRule>
    <cfRule type="expression" dxfId="3764" priority="263">
      <formula>$E$64 = 0</formula>
    </cfRule>
    <cfRule type="expression" dxfId="3763" priority="264">
      <formula>$E$64 &lt; 0</formula>
    </cfRule>
  </conditionalFormatting>
  <conditionalFormatting sqref="G42:I43 H64:I64">
    <cfRule type="expression" dxfId="3762" priority="259">
      <formula>$H$64 &gt; 0</formula>
    </cfRule>
    <cfRule type="expression" dxfId="3761" priority="260">
      <formula>$H$64 = 0</formula>
    </cfRule>
    <cfRule type="expression" dxfId="3760" priority="261">
      <formula>$H$64 &lt; 0</formula>
    </cfRule>
  </conditionalFormatting>
  <conditionalFormatting sqref="J42:L43 K64:L64">
    <cfRule type="expression" dxfId="3759" priority="256">
      <formula>$K$64 &gt; 0</formula>
    </cfRule>
    <cfRule type="expression" dxfId="3758" priority="257">
      <formula>$K$64 = 0</formula>
    </cfRule>
    <cfRule type="expression" dxfId="3757" priority="258">
      <formula>$K$64 &lt; 0</formula>
    </cfRule>
  </conditionalFormatting>
  <conditionalFormatting sqref="M42:O43 N64:O64">
    <cfRule type="expression" dxfId="3756" priority="253">
      <formula>$N$64 &gt; 0</formula>
    </cfRule>
    <cfRule type="expression" dxfId="3755" priority="254">
      <formula>$N$64 = 0</formula>
    </cfRule>
    <cfRule type="expression" dxfId="3754" priority="255">
      <formula>$N$64 &lt; 0</formula>
    </cfRule>
  </conditionalFormatting>
  <conditionalFormatting sqref="A71:C90 M71:O90">
    <cfRule type="expression" dxfId="3753" priority="109">
      <formula>AND($N71 &gt; 0, ISNUMBER($N71))</formula>
    </cfRule>
    <cfRule type="expression" dxfId="3752" priority="110">
      <formula>AND($N71 = 0 * ISNUMBER($N71))</formula>
    </cfRule>
    <cfRule type="expression" dxfId="3751" priority="111">
      <formula>AND($N71 &lt; 0, ISNUMBER($N71))</formula>
    </cfRule>
  </conditionalFormatting>
  <conditionalFormatting sqref="A71:F90">
    <cfRule type="expression" dxfId="3750" priority="118">
      <formula>AND($E71 &gt; 0, ISNUMBER($E71))</formula>
    </cfRule>
    <cfRule type="expression" dxfId="3749" priority="119">
      <formula>AND($E71 = 0 * ISNUMBER($E71))</formula>
    </cfRule>
    <cfRule type="expression" dxfId="3748" priority="120">
      <formula>AND($E71 &lt; 0, ISNUMBER($E71))</formula>
    </cfRule>
  </conditionalFormatting>
  <conditionalFormatting sqref="A71:C90 G71:I90">
    <cfRule type="expression" dxfId="3747" priority="115">
      <formula>AND($H71 &gt; 0, ISNUMBER($H71))</formula>
    </cfRule>
    <cfRule type="expression" dxfId="3746" priority="116">
      <formula>AND($H71 = 0 * ISNUMBER($H71))</formula>
    </cfRule>
    <cfRule type="expression" dxfId="3745" priority="117">
      <formula>AND($H71 &lt; 0, ISNUMBER($H71))</formula>
    </cfRule>
  </conditionalFormatting>
  <conditionalFormatting sqref="A71:C90 J71:L90">
    <cfRule type="expression" dxfId="3744" priority="112">
      <formula>AND($K71 &gt; 0, ISNUMBER($K71))</formula>
    </cfRule>
    <cfRule type="expression" dxfId="3743" priority="113">
      <formula>AND($K71 = 0 * ISNUMBER($K71))</formula>
    </cfRule>
    <cfRule type="expression" dxfId="3742" priority="114">
      <formula>AND($K71 &lt; 0, ISNUMBER($K71))</formula>
    </cfRule>
  </conditionalFormatting>
  <conditionalFormatting sqref="D69:F70 E91:F91">
    <cfRule type="expression" dxfId="3741" priority="106">
      <formula>$E$91 &gt; 0</formula>
    </cfRule>
    <cfRule type="expression" dxfId="3740" priority="107">
      <formula>$E$91 = 0</formula>
    </cfRule>
    <cfRule type="expression" dxfId="3739" priority="108">
      <formula>$E$91 &lt; 0</formula>
    </cfRule>
  </conditionalFormatting>
  <conditionalFormatting sqref="G69:I70 H91:I91">
    <cfRule type="expression" dxfId="3738" priority="103">
      <formula>$H$91 &gt; 0</formula>
    </cfRule>
    <cfRule type="expression" dxfId="3737" priority="104">
      <formula>$H$91 = 0</formula>
    </cfRule>
    <cfRule type="expression" dxfId="3736" priority="105">
      <formula>$H$91 &lt; 0</formula>
    </cfRule>
  </conditionalFormatting>
  <conditionalFormatting sqref="J69:L70 K91:L91">
    <cfRule type="expression" dxfId="3735" priority="100">
      <formula>$K$91 &gt; 0</formula>
    </cfRule>
    <cfRule type="expression" dxfId="3734" priority="101">
      <formula>$K$91 = 0</formula>
    </cfRule>
    <cfRule type="expression" dxfId="3733" priority="102">
      <formula>$K$91 &lt; 0</formula>
    </cfRule>
  </conditionalFormatting>
  <conditionalFormatting sqref="M69:O70 N91:O91">
    <cfRule type="expression" dxfId="3732" priority="97">
      <formula>$N$91 &gt; 0</formula>
    </cfRule>
    <cfRule type="expression" dxfId="3731" priority="98">
      <formula>$N$91 = 0</formula>
    </cfRule>
    <cfRule type="expression" dxfId="3730" priority="99">
      <formula>$N$91 &lt; 0</formula>
    </cfRule>
  </conditionalFormatting>
  <conditionalFormatting sqref="A98:C117 M98:O117">
    <cfRule type="expression" dxfId="3729" priority="85">
      <formula>AND($N98 &gt; 0, ISNUMBER($N98))</formula>
    </cfRule>
    <cfRule type="expression" dxfId="3728" priority="86">
      <formula>AND($N98 = 0 * ISNUMBER($N98))</formula>
    </cfRule>
    <cfRule type="expression" dxfId="3727" priority="87">
      <formula>AND($N98 &lt; 0, ISNUMBER($N98))</formula>
    </cfRule>
  </conditionalFormatting>
  <conditionalFormatting sqref="A98:F117">
    <cfRule type="expression" dxfId="3726" priority="94">
      <formula>AND($E98 &gt; 0, ISNUMBER($E98))</formula>
    </cfRule>
    <cfRule type="expression" dxfId="3725" priority="95">
      <formula>AND($E98 = 0 * ISNUMBER($E98))</formula>
    </cfRule>
    <cfRule type="expression" dxfId="3724" priority="96">
      <formula>AND($E98 &lt; 0, ISNUMBER($E98))</formula>
    </cfRule>
  </conditionalFormatting>
  <conditionalFormatting sqref="A98:C117 G98:I117">
    <cfRule type="expression" dxfId="3723" priority="91">
      <formula>AND($H98 &gt; 0, ISNUMBER($H98))</formula>
    </cfRule>
    <cfRule type="expression" dxfId="3722" priority="92">
      <formula>AND($H98 = 0 * ISNUMBER($H98))</formula>
    </cfRule>
    <cfRule type="expression" dxfId="3721" priority="93">
      <formula>AND($H98 &lt; 0, ISNUMBER($H98))</formula>
    </cfRule>
  </conditionalFormatting>
  <conditionalFormatting sqref="A98:C117 J98:L117">
    <cfRule type="expression" dxfId="3720" priority="88">
      <formula>AND($K98 &gt; 0, ISNUMBER($K98))</formula>
    </cfRule>
    <cfRule type="expression" dxfId="3719" priority="89">
      <formula>AND($K98 = 0 * ISNUMBER($K98))</formula>
    </cfRule>
    <cfRule type="expression" dxfId="3718" priority="90">
      <formula>AND($K98 &lt; 0, ISNUMBER($K98))</formula>
    </cfRule>
  </conditionalFormatting>
  <conditionalFormatting sqref="D96:F97 E118:F118">
    <cfRule type="expression" dxfId="3717" priority="82">
      <formula>$E$118 &gt; 0</formula>
    </cfRule>
    <cfRule type="expression" dxfId="3716" priority="83">
      <formula>$E$118 = 0</formula>
    </cfRule>
    <cfRule type="expression" dxfId="3715" priority="84">
      <formula>$E$118 &lt; 0</formula>
    </cfRule>
  </conditionalFormatting>
  <conditionalFormatting sqref="G96:I97 H118:I118">
    <cfRule type="expression" dxfId="3714" priority="79">
      <formula>$H$118 &gt; 0</formula>
    </cfRule>
    <cfRule type="expression" dxfId="3713" priority="80">
      <formula>$H$118 = 0</formula>
    </cfRule>
    <cfRule type="expression" dxfId="3712" priority="81">
      <formula>$H$118 &lt; 0</formula>
    </cfRule>
  </conditionalFormatting>
  <conditionalFormatting sqref="J96:L97 K118:L118">
    <cfRule type="expression" dxfId="3711" priority="76">
      <formula>$K$118 &gt; 0</formula>
    </cfRule>
    <cfRule type="expression" dxfId="3710" priority="77">
      <formula>$K$118 = 0</formula>
    </cfRule>
    <cfRule type="expression" dxfId="3709" priority="78">
      <formula>$K$118 &lt; 0</formula>
    </cfRule>
  </conditionalFormatting>
  <conditionalFormatting sqref="M96:O97 N118:O118">
    <cfRule type="expression" dxfId="3708" priority="73">
      <formula>$N$118 &gt; 0</formula>
    </cfRule>
    <cfRule type="expression" dxfId="3707" priority="74">
      <formula>$N$118 = 0</formula>
    </cfRule>
    <cfRule type="expression" dxfId="3706" priority="75">
      <formula>$N$118 &lt; 0</formula>
    </cfRule>
  </conditionalFormatting>
  <conditionalFormatting sqref="A125:C144 M125:O144">
    <cfRule type="expression" dxfId="3705" priority="61">
      <formula>AND($N125 &gt; 0, ISNUMBER($N125))</formula>
    </cfRule>
    <cfRule type="expression" dxfId="3704" priority="62">
      <formula>AND($N125 = 0 * ISNUMBER($N125))</formula>
    </cfRule>
    <cfRule type="expression" dxfId="3703" priority="63">
      <formula>AND($N125 &lt; 0, ISNUMBER($N125))</formula>
    </cfRule>
  </conditionalFormatting>
  <conditionalFormatting sqref="A125:F144">
    <cfRule type="expression" dxfId="3702" priority="70">
      <formula>AND($E125 &gt; 0, ISNUMBER($E125))</formula>
    </cfRule>
    <cfRule type="expression" dxfId="3701" priority="71">
      <formula>AND($E125 = 0 * ISNUMBER($E125))</formula>
    </cfRule>
    <cfRule type="expression" dxfId="3700" priority="72">
      <formula>AND($E125 &lt; 0, ISNUMBER($E125))</formula>
    </cfRule>
  </conditionalFormatting>
  <conditionalFormatting sqref="A125:C144 G125:I144">
    <cfRule type="expression" dxfId="3699" priority="67">
      <formula>AND($H125 &gt; 0, ISNUMBER($H125))</formula>
    </cfRule>
    <cfRule type="expression" dxfId="3698" priority="68">
      <formula>AND($H125 = 0 * ISNUMBER($H125))</formula>
    </cfRule>
    <cfRule type="expression" dxfId="3697" priority="69">
      <formula>AND($H125 &lt; 0, ISNUMBER($H125))</formula>
    </cfRule>
  </conditionalFormatting>
  <conditionalFormatting sqref="A125:C144 J125:L144">
    <cfRule type="expression" dxfId="3696" priority="64">
      <formula>AND($K125 &gt; 0, ISNUMBER($K125))</formula>
    </cfRule>
    <cfRule type="expression" dxfId="3695" priority="65">
      <formula>AND($K125 = 0 * ISNUMBER($K125))</formula>
    </cfRule>
    <cfRule type="expression" dxfId="3694" priority="66">
      <formula>AND($K125 &lt; 0, ISNUMBER($K125))</formula>
    </cfRule>
  </conditionalFormatting>
  <conditionalFormatting sqref="D123:F124 E145:F145">
    <cfRule type="expression" dxfId="3693" priority="58">
      <formula>$E$145 &gt; 0</formula>
    </cfRule>
    <cfRule type="expression" dxfId="3692" priority="59">
      <formula>$E$145 = 0</formula>
    </cfRule>
    <cfRule type="expression" dxfId="3691" priority="60">
      <formula>$E$145 &lt; 0</formula>
    </cfRule>
  </conditionalFormatting>
  <conditionalFormatting sqref="G123:I124 H145:I145">
    <cfRule type="expression" dxfId="3690" priority="55">
      <formula>$H$145 &gt; 0</formula>
    </cfRule>
    <cfRule type="expression" dxfId="3689" priority="56">
      <formula>$H$145 = 0</formula>
    </cfRule>
    <cfRule type="expression" dxfId="3688" priority="57">
      <formula>$H$145 &lt; 0</formula>
    </cfRule>
  </conditionalFormatting>
  <conditionalFormatting sqref="J123:L124 K145:L145">
    <cfRule type="expression" dxfId="3687" priority="52">
      <formula>$K$145 &gt; 0</formula>
    </cfRule>
    <cfRule type="expression" dxfId="3686" priority="53">
      <formula>$K$145 = 0</formula>
    </cfRule>
    <cfRule type="expression" dxfId="3685" priority="54">
      <formula>$K$145 &lt; 0</formula>
    </cfRule>
  </conditionalFormatting>
  <conditionalFormatting sqref="M123:O124 N145:O145">
    <cfRule type="expression" dxfId="3684" priority="49">
      <formula>$N$145 &gt; 0</formula>
    </cfRule>
    <cfRule type="expression" dxfId="3683" priority="50">
      <formula>$N$145 = 0</formula>
    </cfRule>
    <cfRule type="expression" dxfId="3682" priority="51">
      <formula>$N$145 &lt; 0</formula>
    </cfRule>
  </conditionalFormatting>
  <conditionalFormatting sqref="A152:C171 M152:O171">
    <cfRule type="expression" dxfId="3681" priority="37">
      <formula>AND($N152 &gt; 0, ISNUMBER($N152))</formula>
    </cfRule>
    <cfRule type="expression" dxfId="3680" priority="38">
      <formula>AND($N152 = 0 * ISNUMBER($N152))</formula>
    </cfRule>
    <cfRule type="expression" dxfId="3679" priority="39">
      <formula>AND($N152 &lt; 0, ISNUMBER($N152))</formula>
    </cfRule>
  </conditionalFormatting>
  <conditionalFormatting sqref="A152:F171">
    <cfRule type="expression" dxfId="3678" priority="46">
      <formula>AND($E152 &gt; 0, ISNUMBER($E152))</formula>
    </cfRule>
    <cfRule type="expression" dxfId="3677" priority="47">
      <formula>AND($E152 = 0 * ISNUMBER($E152))</formula>
    </cfRule>
    <cfRule type="expression" dxfId="3676" priority="48">
      <formula>AND($E152 &lt; 0, ISNUMBER($E152))</formula>
    </cfRule>
  </conditionalFormatting>
  <conditionalFormatting sqref="A152:C171 G152:I171">
    <cfRule type="expression" dxfId="3675" priority="43">
      <formula>AND($H152 &gt; 0, ISNUMBER($H152))</formula>
    </cfRule>
    <cfRule type="expression" dxfId="3674" priority="44">
      <formula>AND($H152 = 0 * ISNUMBER($H152))</formula>
    </cfRule>
    <cfRule type="expression" dxfId="3673" priority="45">
      <formula>AND($H152 &lt; 0, ISNUMBER($H152))</formula>
    </cfRule>
  </conditionalFormatting>
  <conditionalFormatting sqref="A152:C171 J152:L171">
    <cfRule type="expression" dxfId="3672" priority="40">
      <formula>AND($K152 &gt; 0, ISNUMBER($K152))</formula>
    </cfRule>
    <cfRule type="expression" dxfId="3671" priority="41">
      <formula>AND($K152 = 0 * ISNUMBER($K152))</formula>
    </cfRule>
    <cfRule type="expression" dxfId="3670" priority="42">
      <formula>AND($K152 &lt; 0, ISNUMBER($K152))</formula>
    </cfRule>
  </conditionalFormatting>
  <conditionalFormatting sqref="D150:F151 E172:F172">
    <cfRule type="expression" dxfId="3669" priority="34">
      <formula>$E$172 &gt; 0</formula>
    </cfRule>
    <cfRule type="expression" dxfId="3668" priority="35">
      <formula>$E$172 = 0</formula>
    </cfRule>
    <cfRule type="expression" dxfId="3667" priority="36">
      <formula>$E$172 &lt; 0</formula>
    </cfRule>
  </conditionalFormatting>
  <conditionalFormatting sqref="G150:I151 H172:I172">
    <cfRule type="expression" dxfId="3666" priority="31">
      <formula>$H$172 &gt; 0</formula>
    </cfRule>
    <cfRule type="expression" dxfId="3665" priority="32">
      <formula>$H$172 = 0</formula>
    </cfRule>
    <cfRule type="expression" dxfId="3664" priority="33">
      <formula>$H$172 &lt; 0</formula>
    </cfRule>
  </conditionalFormatting>
  <conditionalFormatting sqref="J150:L151 K172:L172">
    <cfRule type="expression" dxfId="3663" priority="28">
      <formula>$K$172 &gt; 0</formula>
    </cfRule>
    <cfRule type="expression" dxfId="3662" priority="29">
      <formula>$K$172 = 0</formula>
    </cfRule>
    <cfRule type="expression" dxfId="3661" priority="30">
      <formula>$K$172 &lt; 0</formula>
    </cfRule>
  </conditionalFormatting>
  <conditionalFormatting sqref="M150:O151 N172:O172">
    <cfRule type="expression" dxfId="3660" priority="25">
      <formula>$N$172 &gt; 0</formula>
    </cfRule>
    <cfRule type="expression" dxfId="3659" priority="26">
      <formula>$N$172 = 0</formula>
    </cfRule>
    <cfRule type="expression" dxfId="3658" priority="27">
      <formula>$N$172 &lt; 0</formula>
    </cfRule>
  </conditionalFormatting>
  <conditionalFormatting sqref="A179:C198 M179:O198">
    <cfRule type="expression" dxfId="3657" priority="13">
      <formula>AND($N179 &gt; 0, ISNUMBER($N179))</formula>
    </cfRule>
    <cfRule type="expression" dxfId="3656" priority="14">
      <formula>AND($N179 = 0 * ISNUMBER($N179))</formula>
    </cfRule>
    <cfRule type="expression" dxfId="3655" priority="15">
      <formula>AND($N179 &lt; 0, ISNUMBER($N179))</formula>
    </cfRule>
  </conditionalFormatting>
  <conditionalFormatting sqref="A179:F198">
    <cfRule type="expression" dxfId="3654" priority="22">
      <formula>AND($E179 &gt; 0, ISNUMBER($E179))</formula>
    </cfRule>
    <cfRule type="expression" dxfId="3653" priority="23">
      <formula>AND($E179 = 0 * ISNUMBER($E179))</formula>
    </cfRule>
    <cfRule type="expression" dxfId="3652" priority="24">
      <formula>AND($E179 &lt; 0, ISNUMBER($E179))</formula>
    </cfRule>
  </conditionalFormatting>
  <conditionalFormatting sqref="A179:C198 G179:I198">
    <cfRule type="expression" dxfId="3651" priority="19">
      <formula>AND($H179 &gt; 0, ISNUMBER($H179))</formula>
    </cfRule>
    <cfRule type="expression" dxfId="3650" priority="20">
      <formula>AND($H179 = 0 * ISNUMBER($H179))</formula>
    </cfRule>
    <cfRule type="expression" dxfId="3649" priority="21">
      <formula>AND($H179 &lt; 0, ISNUMBER($H179))</formula>
    </cfRule>
  </conditionalFormatting>
  <conditionalFormatting sqref="A179:C198 J179:L198">
    <cfRule type="expression" dxfId="3648" priority="16">
      <formula>AND($K179 &gt; 0, ISNUMBER($K179))</formula>
    </cfRule>
    <cfRule type="expression" dxfId="3647" priority="17">
      <formula>AND($K179 = 0 * ISNUMBER($K179))</formula>
    </cfRule>
    <cfRule type="expression" dxfId="3646" priority="18">
      <formula>AND($K179 &lt; 0, ISNUMBER($K179))</formula>
    </cfRule>
  </conditionalFormatting>
  <conditionalFormatting sqref="D177:F178 E199:F199">
    <cfRule type="expression" dxfId="3645" priority="10">
      <formula>$E$199 &gt; 0</formula>
    </cfRule>
    <cfRule type="expression" dxfId="3644" priority="11">
      <formula>$E$199 = 0</formula>
    </cfRule>
    <cfRule type="expression" dxfId="3643" priority="12">
      <formula>$E$199 &lt; 0</formula>
    </cfRule>
  </conditionalFormatting>
  <conditionalFormatting sqref="G177:I178 H199:I199">
    <cfRule type="expression" dxfId="3642" priority="7">
      <formula>$H$199 &gt; 0</formula>
    </cfRule>
    <cfRule type="expression" dxfId="3641" priority="8">
      <formula>$H$199 = 0</formula>
    </cfRule>
    <cfRule type="expression" dxfId="3640" priority="9">
      <formula>$H$199 &lt; 0</formula>
    </cfRule>
  </conditionalFormatting>
  <conditionalFormatting sqref="J177:L178 K199:L199">
    <cfRule type="expression" dxfId="3639" priority="4">
      <formula>$K$199 &gt; 0</formula>
    </cfRule>
    <cfRule type="expression" dxfId="3638" priority="5">
      <formula>$K$199 = 0</formula>
    </cfRule>
    <cfRule type="expression" dxfId="3637" priority="6">
      <formula>$K$199 &lt; 0</formula>
    </cfRule>
  </conditionalFormatting>
  <conditionalFormatting sqref="M177:O178 N199:O199">
    <cfRule type="expression" dxfId="3636" priority="1">
      <formula>$N$199 &gt; 0</formula>
    </cfRule>
    <cfRule type="expression" dxfId="3635" priority="2">
      <formula>$N$199 = 0</formula>
    </cfRule>
    <cfRule type="expression" dxfId="36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F1" workbookViewId="0">
      <selection sqref="A1:C11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67</v>
      </c>
      <c r="B2" s="11" t="s">
        <v>68</v>
      </c>
      <c r="C2" s="95">
        <v>3065</v>
      </c>
      <c r="D2" s="92">
        <v>0.1609848485</v>
      </c>
      <c r="E2" s="93">
        <v>88648518.439542532</v>
      </c>
      <c r="F2" s="35"/>
      <c r="G2" s="54"/>
      <c r="H2" s="35"/>
      <c r="I2" s="35"/>
    </row>
    <row r="3" spans="1:18" ht="17.25" thickBot="1">
      <c r="A3" s="40" t="s">
        <v>210</v>
      </c>
      <c r="B3" s="11" t="s">
        <v>211</v>
      </c>
      <c r="C3" s="95">
        <v>15.7</v>
      </c>
      <c r="D3" s="92">
        <v>0.1459854015</v>
      </c>
      <c r="E3" s="93">
        <v>28279178492.66436</v>
      </c>
      <c r="F3" s="35"/>
      <c r="G3" s="264" t="s">
        <v>255</v>
      </c>
      <c r="H3" s="276" t="s">
        <v>351</v>
      </c>
      <c r="I3" s="276"/>
      <c r="K3" s="220" t="s">
        <v>34</v>
      </c>
      <c r="L3" s="221"/>
      <c r="M3" s="221"/>
      <c r="N3" s="222"/>
      <c r="O3" s="220" t="s">
        <v>257</v>
      </c>
      <c r="P3" s="221"/>
      <c r="Q3" s="221"/>
      <c r="R3" s="222"/>
    </row>
    <row r="4" spans="1:18" ht="17.25" thickBot="1">
      <c r="A4" s="40" t="s">
        <v>202</v>
      </c>
      <c r="B4" s="11" t="s">
        <v>203</v>
      </c>
      <c r="C4" s="95">
        <v>10.9</v>
      </c>
      <c r="D4" s="92">
        <v>0.1043566363</v>
      </c>
      <c r="E4" s="93">
        <v>6944716899.7823076</v>
      </c>
      <c r="F4" s="35"/>
      <c r="G4" s="265"/>
      <c r="H4" s="277"/>
      <c r="I4" s="277"/>
      <c r="K4" s="257" t="s">
        <v>54</v>
      </c>
      <c r="L4" s="273">
        <f ca="1">NOW()</f>
        <v>44639.906801273151</v>
      </c>
      <c r="M4" s="274"/>
      <c r="N4" s="275"/>
      <c r="O4" s="272" t="s">
        <v>54</v>
      </c>
      <c r="P4" s="273">
        <f ca="1">NOW()</f>
        <v>44639.906801273151</v>
      </c>
      <c r="Q4" s="274"/>
      <c r="R4" s="275"/>
    </row>
    <row r="5" spans="1:18" ht="17.25" thickBot="1">
      <c r="A5" s="40" t="s">
        <v>135</v>
      </c>
      <c r="B5" s="11" t="s">
        <v>136</v>
      </c>
      <c r="C5" s="95">
        <v>5705</v>
      </c>
      <c r="D5" s="92">
        <v>9.1866028700000005E-2</v>
      </c>
      <c r="E5" s="93">
        <v>13826270.134824419</v>
      </c>
      <c r="F5" s="35"/>
      <c r="K5" s="265"/>
      <c r="L5" s="36" t="s">
        <v>57</v>
      </c>
      <c r="M5" s="73" t="s">
        <v>58</v>
      </c>
      <c r="N5" s="69" t="s">
        <v>259</v>
      </c>
      <c r="O5" s="265"/>
      <c r="P5" s="36" t="s">
        <v>57</v>
      </c>
      <c r="Q5" s="73" t="s">
        <v>58</v>
      </c>
      <c r="R5" s="69" t="s">
        <v>259</v>
      </c>
    </row>
    <row r="6" spans="1:18" ht="17.25" thickBot="1">
      <c r="A6" s="40" t="s">
        <v>117</v>
      </c>
      <c r="B6" s="11" t="s">
        <v>118</v>
      </c>
      <c r="C6" s="95">
        <v>18.8</v>
      </c>
      <c r="D6" s="92">
        <v>6.8181818199999994E-2</v>
      </c>
      <c r="E6" s="93">
        <v>796934983.16583943</v>
      </c>
      <c r="F6" s="35"/>
      <c r="G6" s="220" t="s">
        <v>52</v>
      </c>
      <c r="H6" s="221"/>
      <c r="I6" s="222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세럼</v>
      </c>
      <c r="P6" s="38">
        <f t="shared" ref="P6:P25" si="2">_xlfn.IFNA(VLOOKUP(O6, $B$2:$D$200, 2, FALSE), "")</f>
        <v>3065</v>
      </c>
      <c r="Q6" s="76">
        <f t="shared" ref="Q6:Q25" si="3">_xlfn.IFNA(VLOOKUP(O6, $B$2:$D$200, 3, FALSE), "")</f>
        <v>0.1609848485</v>
      </c>
      <c r="R6" s="85">
        <f>_xlfn.IFNA(VLOOKUP(O6, $B$2:$E$200, 4, FALSE), "")</f>
        <v>88648518.439542532</v>
      </c>
    </row>
    <row r="7" spans="1:18">
      <c r="A7" s="40" t="s">
        <v>98</v>
      </c>
      <c r="B7" s="11" t="s">
        <v>99</v>
      </c>
      <c r="C7" s="95">
        <v>36270</v>
      </c>
      <c r="D7" s="92">
        <v>6.3012895700000002E-2</v>
      </c>
      <c r="E7" s="93">
        <v>1574959.7952483799</v>
      </c>
      <c r="F7" s="35"/>
      <c r="G7" s="248" t="s">
        <v>36</v>
      </c>
      <c r="H7" s="249"/>
      <c r="I7" s="25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무비블록</v>
      </c>
      <c r="P7" s="39">
        <f t="shared" si="2"/>
        <v>15.7</v>
      </c>
      <c r="Q7" s="77">
        <f t="shared" si="3"/>
        <v>0.1459854015</v>
      </c>
      <c r="R7" s="86">
        <f t="shared" ref="R7:R25" si="5">_xlfn.IFNA(VLOOKUP(O7, $B$2:$E$200, 4, FALSE), "")</f>
        <v>28279178492.66436</v>
      </c>
    </row>
    <row r="8" spans="1:18" ht="17.25" thickBot="1">
      <c r="A8" s="40" t="s">
        <v>63</v>
      </c>
      <c r="B8" s="11" t="s">
        <v>64</v>
      </c>
      <c r="C8" s="95">
        <v>30.1</v>
      </c>
      <c r="D8" s="92">
        <v>5.6140350899999997E-2</v>
      </c>
      <c r="E8" s="93">
        <v>305934294.3628099</v>
      </c>
      <c r="F8" s="35"/>
      <c r="G8" s="241"/>
      <c r="H8" s="242"/>
      <c r="I8" s="243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메인프레임</v>
      </c>
      <c r="P8" s="39">
        <f t="shared" si="2"/>
        <v>10.9</v>
      </c>
      <c r="Q8" s="77">
        <f t="shared" si="3"/>
        <v>0.1043566363</v>
      </c>
      <c r="R8" s="86">
        <f t="shared" si="5"/>
        <v>6944716899.7823076</v>
      </c>
    </row>
    <row r="9" spans="1:18" ht="17.25" thickBot="1">
      <c r="A9" s="40" t="s">
        <v>104</v>
      </c>
      <c r="B9" s="11" t="s">
        <v>105</v>
      </c>
      <c r="C9" s="95">
        <v>995</v>
      </c>
      <c r="D9" s="92">
        <v>4.8472075900000001E-2</v>
      </c>
      <c r="E9" s="93">
        <v>32750064.44012443</v>
      </c>
      <c r="F9" s="35"/>
      <c r="G9" s="9" t="s">
        <v>38</v>
      </c>
      <c r="H9" s="221" t="s">
        <v>37</v>
      </c>
      <c r="I9" s="222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오미세고</v>
      </c>
      <c r="P9" s="39">
        <f t="shared" si="2"/>
        <v>5705</v>
      </c>
      <c r="Q9" s="77">
        <f t="shared" si="3"/>
        <v>9.1866028700000005E-2</v>
      </c>
      <c r="R9" s="86">
        <f t="shared" si="5"/>
        <v>13826270.134824419</v>
      </c>
    </row>
    <row r="10" spans="1:18">
      <c r="A10" s="40" t="s">
        <v>141</v>
      </c>
      <c r="B10" s="11" t="s">
        <v>142</v>
      </c>
      <c r="C10" s="95">
        <v>1870</v>
      </c>
      <c r="D10" s="92">
        <v>4.7619047599999999E-2</v>
      </c>
      <c r="E10" s="93">
        <v>13354520.71931814</v>
      </c>
      <c r="F10" s="35"/>
      <c r="G10" s="266">
        <f>_xlfn.IFNA(VLOOKUP(G7, $B$2:$D$200, 3, FALSE), "-")</f>
        <v>1.3393736E-3</v>
      </c>
      <c r="H10" s="268">
        <f>_xlfn.IFNA(VLOOKUP(G7, $B$2:$D$200, 2, FALSE), "-")</f>
        <v>50838000</v>
      </c>
      <c r="I10" s="26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스톰엑스</v>
      </c>
      <c r="P10" s="39">
        <f t="shared" si="2"/>
        <v>18.8</v>
      </c>
      <c r="Q10" s="77">
        <f t="shared" si="3"/>
        <v>6.8181818199999994E-2</v>
      </c>
      <c r="R10" s="90">
        <f t="shared" si="5"/>
        <v>796934983.16583943</v>
      </c>
    </row>
    <row r="11" spans="1:18" ht="17.25" thickBot="1">
      <c r="A11" s="40" t="s">
        <v>153</v>
      </c>
      <c r="B11" s="11" t="s">
        <v>154</v>
      </c>
      <c r="C11" s="95">
        <v>41350</v>
      </c>
      <c r="D11" s="92">
        <v>3.76411543E-2</v>
      </c>
      <c r="E11" s="93">
        <v>6800682.8597620605</v>
      </c>
      <c r="F11" s="35"/>
      <c r="G11" s="267"/>
      <c r="H11" s="270"/>
      <c r="I11" s="27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이더리움클래식</v>
      </c>
      <c r="P11" s="45">
        <f t="shared" si="2"/>
        <v>36270</v>
      </c>
      <c r="Q11" s="80">
        <f t="shared" si="3"/>
        <v>6.3012895700000002E-2</v>
      </c>
      <c r="R11" s="99">
        <f t="shared" si="5"/>
        <v>1574959.7952483799</v>
      </c>
    </row>
    <row r="12" spans="1:18" ht="17.25" thickBot="1">
      <c r="A12" s="40" t="s">
        <v>145</v>
      </c>
      <c r="B12" s="11" t="s">
        <v>146</v>
      </c>
      <c r="C12" s="95">
        <v>9.9600000000000009</v>
      </c>
      <c r="D12" s="92">
        <v>3.64203954E-2</v>
      </c>
      <c r="E12" s="93">
        <v>1875026065.9761481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아이오에스티</v>
      </c>
      <c r="P12" s="39">
        <f t="shared" si="2"/>
        <v>30.1</v>
      </c>
      <c r="Q12" s="77">
        <f t="shared" si="3"/>
        <v>5.6140350899999997E-2</v>
      </c>
      <c r="R12" s="86">
        <f t="shared" si="5"/>
        <v>305934294.3628099</v>
      </c>
    </row>
    <row r="13" spans="1:18" ht="17.25" thickBot="1">
      <c r="A13" s="40" t="s">
        <v>127</v>
      </c>
      <c r="B13" s="11" t="s">
        <v>128</v>
      </c>
      <c r="C13" s="95">
        <v>53.3</v>
      </c>
      <c r="D13" s="92">
        <v>3.4951456300000003E-2</v>
      </c>
      <c r="E13" s="93">
        <v>113617062.81998438</v>
      </c>
      <c r="F13" s="35"/>
      <c r="G13" s="220" t="s">
        <v>69</v>
      </c>
      <c r="H13" s="221"/>
      <c r="I13" s="22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아이콘</v>
      </c>
      <c r="P13" s="39">
        <f t="shared" si="2"/>
        <v>995</v>
      </c>
      <c r="Q13" s="77">
        <f t="shared" si="3"/>
        <v>4.8472075900000001E-2</v>
      </c>
      <c r="R13" s="86">
        <f t="shared" si="5"/>
        <v>32750064.44012443</v>
      </c>
    </row>
    <row r="14" spans="1:18">
      <c r="A14" s="40" t="s">
        <v>179</v>
      </c>
      <c r="B14" s="11" t="s">
        <v>180</v>
      </c>
      <c r="C14" s="95">
        <v>931</v>
      </c>
      <c r="D14" s="92">
        <v>3.4444444400000003E-2</v>
      </c>
      <c r="E14" s="93">
        <v>35521609.837901637</v>
      </c>
      <c r="F14" s="35"/>
      <c r="G14" s="248" t="s">
        <v>36</v>
      </c>
      <c r="H14" s="249"/>
      <c r="I14" s="25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스와이프</v>
      </c>
      <c r="P14" s="39">
        <f t="shared" si="2"/>
        <v>1870</v>
      </c>
      <c r="Q14" s="77">
        <f t="shared" si="3"/>
        <v>4.7619047599999999E-2</v>
      </c>
      <c r="R14" s="86">
        <f t="shared" si="5"/>
        <v>13354520.71931814</v>
      </c>
    </row>
    <row r="15" spans="1:18" ht="17.25" thickBot="1">
      <c r="A15" s="40" t="s">
        <v>108</v>
      </c>
      <c r="B15" s="11" t="s">
        <v>109</v>
      </c>
      <c r="C15" s="95">
        <v>3670</v>
      </c>
      <c r="D15" s="92">
        <v>3.3802816899999998E-2</v>
      </c>
      <c r="E15" s="93">
        <v>1312141.70440085</v>
      </c>
      <c r="F15" s="35"/>
      <c r="G15" s="241"/>
      <c r="H15" s="242"/>
      <c r="I15" s="24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웨이브</v>
      </c>
      <c r="P15" s="37">
        <f t="shared" si="2"/>
        <v>41350</v>
      </c>
      <c r="Q15" s="79">
        <f t="shared" si="3"/>
        <v>3.76411543E-2</v>
      </c>
      <c r="R15" s="87">
        <f t="shared" si="5"/>
        <v>6800682.8597620605</v>
      </c>
    </row>
    <row r="16" spans="1:18" ht="17.25" thickBot="1">
      <c r="A16" s="40" t="s">
        <v>198</v>
      </c>
      <c r="B16" s="11" t="s">
        <v>199</v>
      </c>
      <c r="C16" s="95">
        <v>12.3</v>
      </c>
      <c r="D16" s="92">
        <v>3.3613445399999997E-2</v>
      </c>
      <c r="E16" s="93">
        <v>363833571.26685512</v>
      </c>
      <c r="F16" s="35"/>
      <c r="G16" s="9" t="s">
        <v>38</v>
      </c>
      <c r="H16" s="221" t="s">
        <v>37</v>
      </c>
      <c r="I16" s="22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캐리프로토콜</v>
      </c>
      <c r="P16" s="38">
        <f t="shared" si="2"/>
        <v>9.9600000000000009</v>
      </c>
      <c r="Q16" s="76">
        <f t="shared" si="3"/>
        <v>3.64203954E-2</v>
      </c>
      <c r="R16" s="85">
        <f t="shared" si="5"/>
        <v>1875026065.9761481</v>
      </c>
    </row>
    <row r="17" spans="1:18">
      <c r="A17" s="40" t="s">
        <v>344</v>
      </c>
      <c r="B17" s="11" t="s">
        <v>345</v>
      </c>
      <c r="C17" s="95">
        <v>2005</v>
      </c>
      <c r="D17" s="92">
        <v>3.3505154600000003E-2</v>
      </c>
      <c r="E17" s="93">
        <v>18787578.314628839</v>
      </c>
      <c r="F17" s="35"/>
      <c r="G17" s="266">
        <f>_xlfn.IFNA(VLOOKUP(G14, $B$2:$D$200, 3, FALSE), "-")</f>
        <v>1.3393736E-3</v>
      </c>
      <c r="H17" s="268">
        <f>_xlfn.IFNA(VLOOKUP(G14, $B$2:$D$200, 2, FALSE), "-")</f>
        <v>50838000</v>
      </c>
      <c r="I17" s="26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질리카</v>
      </c>
      <c r="P17" s="39">
        <f t="shared" si="2"/>
        <v>53.3</v>
      </c>
      <c r="Q17" s="77">
        <f t="shared" si="3"/>
        <v>3.4951456300000003E-2</v>
      </c>
      <c r="R17" s="86">
        <f t="shared" si="5"/>
        <v>113617062.81998438</v>
      </c>
    </row>
    <row r="18" spans="1:18" ht="17.25" thickBot="1">
      <c r="A18" s="40" t="s">
        <v>149</v>
      </c>
      <c r="B18" s="11" t="s">
        <v>150</v>
      </c>
      <c r="C18" s="95">
        <v>63490</v>
      </c>
      <c r="D18" s="92">
        <v>3.2357723599999999E-2</v>
      </c>
      <c r="E18" s="93">
        <v>305354.10896181001</v>
      </c>
      <c r="F18" s="35"/>
      <c r="G18" s="267"/>
      <c r="H18" s="270"/>
      <c r="I18" s="27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온톨로지가스</v>
      </c>
      <c r="P18" s="39">
        <f t="shared" si="2"/>
        <v>931</v>
      </c>
      <c r="Q18" s="77">
        <f t="shared" si="3"/>
        <v>3.4444444400000003E-2</v>
      </c>
      <c r="R18" s="86">
        <f t="shared" si="5"/>
        <v>35521609.837901637</v>
      </c>
    </row>
    <row r="19" spans="1:18" ht="17.25" thickBot="1">
      <c r="A19" s="40" t="s">
        <v>342</v>
      </c>
      <c r="B19" s="11" t="s">
        <v>343</v>
      </c>
      <c r="C19" s="95">
        <v>5500</v>
      </c>
      <c r="D19" s="92">
        <v>2.99625468E-2</v>
      </c>
      <c r="E19" s="93">
        <v>7650573.9699065899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쎄타토큰</v>
      </c>
      <c r="P19" s="39">
        <f t="shared" si="2"/>
        <v>3670</v>
      </c>
      <c r="Q19" s="77">
        <f t="shared" si="3"/>
        <v>3.3802816899999998E-2</v>
      </c>
      <c r="R19" s="86">
        <f t="shared" si="5"/>
        <v>1312141.70440085</v>
      </c>
    </row>
    <row r="20" spans="1:18" ht="17.25" thickBot="1">
      <c r="A20" s="40" t="s">
        <v>129</v>
      </c>
      <c r="B20" s="11" t="s">
        <v>130</v>
      </c>
      <c r="C20" s="95">
        <v>23750</v>
      </c>
      <c r="D20" s="92">
        <v>2.99219428E-2</v>
      </c>
      <c r="E20" s="93">
        <v>395017.61817619001</v>
      </c>
      <c r="F20" s="35"/>
      <c r="G20" s="220" t="s">
        <v>251</v>
      </c>
      <c r="H20" s="221"/>
      <c r="I20" s="22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리퍼리움</v>
      </c>
      <c r="P20" s="39">
        <f t="shared" si="2"/>
        <v>12.3</v>
      </c>
      <c r="Q20" s="77">
        <f t="shared" si="3"/>
        <v>3.3613445399999997E-2</v>
      </c>
      <c r="R20" s="90">
        <f t="shared" si="5"/>
        <v>363833571.26685512</v>
      </c>
    </row>
    <row r="21" spans="1:18">
      <c r="A21" s="40" t="s">
        <v>212</v>
      </c>
      <c r="B21" s="11" t="s">
        <v>213</v>
      </c>
      <c r="C21" s="95">
        <v>315</v>
      </c>
      <c r="D21" s="92">
        <v>2.9411764699999999E-2</v>
      </c>
      <c r="E21" s="93">
        <v>29225650.60880987</v>
      </c>
      <c r="F21" s="35"/>
      <c r="G21" s="248" t="s">
        <v>36</v>
      </c>
      <c r="H21" s="249"/>
      <c r="I21" s="25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1인치네트워크</v>
      </c>
      <c r="P21" s="45">
        <f t="shared" si="2"/>
        <v>2005</v>
      </c>
      <c r="Q21" s="80">
        <f t="shared" si="3"/>
        <v>3.3505154600000003E-2</v>
      </c>
      <c r="R21" s="99">
        <f t="shared" si="5"/>
        <v>18787578.314628839</v>
      </c>
    </row>
    <row r="22" spans="1:18" ht="17.25" thickBot="1">
      <c r="A22" s="40" t="s">
        <v>80</v>
      </c>
      <c r="B22" s="11" t="s">
        <v>81</v>
      </c>
      <c r="C22" s="95">
        <v>1065</v>
      </c>
      <c r="D22" s="92">
        <v>2.89855072E-2</v>
      </c>
      <c r="E22" s="93">
        <v>22095626.65934474</v>
      </c>
      <c r="F22" s="35"/>
      <c r="G22" s="241"/>
      <c r="H22" s="242"/>
      <c r="I22" s="24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엑시인피니티</v>
      </c>
      <c r="P22" s="39">
        <f t="shared" si="2"/>
        <v>63490</v>
      </c>
      <c r="Q22" s="77">
        <f t="shared" si="3"/>
        <v>3.2357723599999999E-2</v>
      </c>
      <c r="R22" s="86">
        <f t="shared" si="5"/>
        <v>305354.10896181001</v>
      </c>
    </row>
    <row r="23" spans="1:18" ht="17.25" thickBot="1">
      <c r="A23" s="40" t="s">
        <v>173</v>
      </c>
      <c r="B23" s="11" t="s">
        <v>174</v>
      </c>
      <c r="C23" s="95">
        <v>11.3</v>
      </c>
      <c r="D23" s="92">
        <v>2.7272727300000001E-2</v>
      </c>
      <c r="E23" s="93">
        <v>244779824.40559447</v>
      </c>
      <c r="F23" s="35"/>
      <c r="G23" s="9" t="s">
        <v>38</v>
      </c>
      <c r="H23" s="221" t="s">
        <v>37</v>
      </c>
      <c r="I23" s="22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위믹스</v>
      </c>
      <c r="P23" s="39">
        <f t="shared" si="2"/>
        <v>5500</v>
      </c>
      <c r="Q23" s="77">
        <f t="shared" si="3"/>
        <v>2.99625468E-2</v>
      </c>
      <c r="R23" s="86">
        <f t="shared" si="5"/>
        <v>7650573.9699065899</v>
      </c>
    </row>
    <row r="24" spans="1:18">
      <c r="A24" s="40" t="s">
        <v>328</v>
      </c>
      <c r="B24" s="11" t="s">
        <v>329</v>
      </c>
      <c r="C24" s="95">
        <v>106900</v>
      </c>
      <c r="D24" s="92">
        <v>2.6897214199999998E-2</v>
      </c>
      <c r="E24" s="93">
        <v>103342.24789076</v>
      </c>
      <c r="F24" s="35"/>
      <c r="G24" s="266">
        <f>_xlfn.IFNA(VLOOKUP(G21, $B$2:$D$200, 3, FALSE), "-")</f>
        <v>1.3393736E-3</v>
      </c>
      <c r="H24" s="268">
        <f>_xlfn.IFNA(VLOOKUP(G21, $B$2:$D$200, 2, FALSE), "-")</f>
        <v>50838000</v>
      </c>
      <c r="I24" s="26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폴카닷</v>
      </c>
      <c r="P24" s="39">
        <f t="shared" si="2"/>
        <v>23750</v>
      </c>
      <c r="Q24" s="77">
        <f t="shared" si="3"/>
        <v>2.99219428E-2</v>
      </c>
      <c r="R24" s="86">
        <f t="shared" si="5"/>
        <v>395017.61817619001</v>
      </c>
    </row>
    <row r="25" spans="1:18" ht="17.25" thickBot="1">
      <c r="A25" s="40" t="s">
        <v>167</v>
      </c>
      <c r="B25" s="11" t="s">
        <v>168</v>
      </c>
      <c r="C25" s="95">
        <v>1960</v>
      </c>
      <c r="D25" s="92">
        <v>2.6178010500000001E-2</v>
      </c>
      <c r="E25" s="93">
        <v>2207353.9070757502</v>
      </c>
      <c r="F25" s="35"/>
      <c r="G25" s="267"/>
      <c r="H25" s="270"/>
      <c r="I25" s="27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휴먼스케이프</v>
      </c>
      <c r="P25" s="37">
        <f t="shared" si="2"/>
        <v>315</v>
      </c>
      <c r="Q25" s="79">
        <f t="shared" si="3"/>
        <v>2.9411764699999999E-2</v>
      </c>
      <c r="R25" s="87">
        <f t="shared" si="5"/>
        <v>29225650.60880987</v>
      </c>
    </row>
    <row r="26" spans="1:18">
      <c r="A26" s="40" t="s">
        <v>94</v>
      </c>
      <c r="B26" s="11" t="s">
        <v>95</v>
      </c>
      <c r="C26" s="95">
        <v>3935</v>
      </c>
      <c r="D26" s="92">
        <v>2.6075619299999998E-2</v>
      </c>
      <c r="E26" s="93">
        <v>2552276.0626928601</v>
      </c>
      <c r="F26" s="35"/>
    </row>
    <row r="27" spans="1:18" ht="17.25" thickBot="1">
      <c r="A27" s="40" t="s">
        <v>123</v>
      </c>
      <c r="B27" s="11" t="s">
        <v>124</v>
      </c>
      <c r="C27" s="95">
        <v>61.7</v>
      </c>
      <c r="D27" s="92">
        <v>2.49169435E-2</v>
      </c>
      <c r="E27" s="93">
        <v>124299783.91996358</v>
      </c>
      <c r="F27" s="35"/>
    </row>
    <row r="28" spans="1:18" ht="17.25" thickBot="1">
      <c r="A28" s="40" t="s">
        <v>88</v>
      </c>
      <c r="B28" s="11" t="s">
        <v>89</v>
      </c>
      <c r="C28" s="95">
        <v>994</v>
      </c>
      <c r="D28" s="92">
        <v>2.4742268000000001E-2</v>
      </c>
      <c r="E28" s="93">
        <v>250940213.47161043</v>
      </c>
      <c r="F28" s="35"/>
      <c r="G28" s="220" t="s">
        <v>46</v>
      </c>
      <c r="H28" s="221"/>
      <c r="I28" s="221"/>
      <c r="J28" s="222"/>
      <c r="K28" s="220" t="s">
        <v>44</v>
      </c>
      <c r="L28" s="221"/>
      <c r="M28" s="221"/>
      <c r="N28" s="222"/>
      <c r="O28" s="220" t="s">
        <v>45</v>
      </c>
      <c r="P28" s="221"/>
      <c r="Q28" s="221"/>
      <c r="R28" s="222"/>
    </row>
    <row r="29" spans="1:18" ht="17.25" thickBot="1">
      <c r="A29" s="40" t="s">
        <v>192</v>
      </c>
      <c r="B29" s="11" t="s">
        <v>193</v>
      </c>
      <c r="C29" s="95">
        <v>7050</v>
      </c>
      <c r="D29" s="92">
        <v>2.39651416E-2</v>
      </c>
      <c r="E29" s="93">
        <v>3712890.6915837498</v>
      </c>
      <c r="F29" s="35"/>
      <c r="G29" s="257" t="s">
        <v>54</v>
      </c>
      <c r="H29" s="273">
        <f ca="1">NOW()</f>
        <v>44639.906801273151</v>
      </c>
      <c r="I29" s="274"/>
      <c r="J29" s="275"/>
      <c r="K29" s="272" t="s">
        <v>54</v>
      </c>
      <c r="L29" s="273">
        <f ca="1">NOW()</f>
        <v>44639.906801273151</v>
      </c>
      <c r="M29" s="274"/>
      <c r="N29" s="275"/>
      <c r="O29" s="272" t="s">
        <v>54</v>
      </c>
      <c r="P29" s="273">
        <f ca="1">NOW()</f>
        <v>44639.906801273151</v>
      </c>
      <c r="Q29" s="274"/>
      <c r="R29" s="275"/>
    </row>
    <row r="30" spans="1:18" ht="17.25" thickBot="1">
      <c r="A30" s="40" t="s">
        <v>84</v>
      </c>
      <c r="B30" s="11" t="s">
        <v>85</v>
      </c>
      <c r="C30" s="95">
        <v>259</v>
      </c>
      <c r="D30" s="92">
        <v>2.3715415E-2</v>
      </c>
      <c r="E30" s="93">
        <v>21475703.159997351</v>
      </c>
      <c r="F30" s="35"/>
      <c r="G30" s="265"/>
      <c r="H30" s="36" t="s">
        <v>57</v>
      </c>
      <c r="I30" s="73" t="s">
        <v>58</v>
      </c>
      <c r="J30" s="69" t="s">
        <v>259</v>
      </c>
      <c r="K30" s="265"/>
      <c r="L30" s="36" t="s">
        <v>57</v>
      </c>
      <c r="M30" s="73" t="s">
        <v>58</v>
      </c>
      <c r="N30" s="69" t="s">
        <v>259</v>
      </c>
      <c r="O30" s="265"/>
      <c r="P30" s="36" t="s">
        <v>57</v>
      </c>
      <c r="Q30" s="73" t="s">
        <v>58</v>
      </c>
      <c r="R30" s="69" t="s">
        <v>259</v>
      </c>
    </row>
    <row r="31" spans="1:18">
      <c r="A31" s="40" t="s">
        <v>155</v>
      </c>
      <c r="B31" s="11" t="s">
        <v>156</v>
      </c>
      <c r="C31" s="95">
        <v>1335</v>
      </c>
      <c r="D31" s="92">
        <v>2.2988505699999998E-2</v>
      </c>
      <c r="E31" s="93">
        <v>2181816.47686098</v>
      </c>
      <c r="F31" s="35"/>
      <c r="G31" s="55" t="str">
        <f ca="1">IFERROR(OFFSET(INDIRECT($H$3 &amp; "!A98"), 0, 0), "")</f>
        <v>무비블록</v>
      </c>
      <c r="H31" s="38">
        <f t="shared" ref="H31:H50" ca="1" si="7">_xlfn.IFNA(VLOOKUP(G31, $B$2:$D$200, 2, FALSE), "")</f>
        <v>15.7</v>
      </c>
      <c r="I31" s="76">
        <f t="shared" ref="I31:I50" ca="1" si="8">_xlfn.IFNA(VLOOKUP(G31, $B$2:$D$200, 3, FALSE), "")</f>
        <v>0.1459854015</v>
      </c>
      <c r="J31" s="85">
        <f ca="1">_xlfn.IFNA(VLOOKUP(G31, $B$2:$E$200, 4, FALSE), "")</f>
        <v>28279178492.66436</v>
      </c>
      <c r="K31" s="55" t="str">
        <f ca="1">IFERROR(OFFSET(INDIRECT($H$3 &amp; "!A44"), 0, 0), "")</f>
        <v>무비블록</v>
      </c>
      <c r="L31" s="38">
        <f t="shared" ref="L31:L50" ca="1" si="9">_xlfn.IFNA(VLOOKUP(K31, $B$2:$D$200, 2, FALSE), "")</f>
        <v>15.7</v>
      </c>
      <c r="M31" s="76">
        <f t="shared" ref="M31:M50" ca="1" si="10">_xlfn.IFNA(VLOOKUP(K31, $B$2:$D$200, 3, FALSE), "")</f>
        <v>0.1459854015</v>
      </c>
      <c r="N31" s="85">
        <f ca="1">_xlfn.IFNA(VLOOKUP(K31, $B$2:$E$200, 4, FALSE), "")</f>
        <v>28279178492.66436</v>
      </c>
      <c r="O31" s="55" t="str">
        <f ca="1">IFERROR(OFFSET(INDIRECT($H$3 &amp; "!A71"), 0, 0), "")</f>
        <v>엘프</v>
      </c>
      <c r="P31" s="38">
        <f t="shared" ref="P31:P50" ca="1" si="11">_xlfn.IFNA(VLOOKUP(O31, $B$2:$D$200, 2, FALSE), "")</f>
        <v>406</v>
      </c>
      <c r="Q31" s="76">
        <f t="shared" ref="Q31:Q50" ca="1" si="12">_xlfn.IFNA(VLOOKUP(O31, $B$2:$D$200, 3, FALSE), "")</f>
        <v>-7.3349632999999996E-3</v>
      </c>
      <c r="R31" s="85">
        <f ca="1">_xlfn.IFNA(VLOOKUP(O31, $B$2:$E$200, 4, FALSE), "")</f>
        <v>12571932.369816961</v>
      </c>
    </row>
    <row r="32" spans="1:18">
      <c r="A32" s="40" t="s">
        <v>171</v>
      </c>
      <c r="B32" s="11" t="s">
        <v>172</v>
      </c>
      <c r="C32" s="95">
        <v>907</v>
      </c>
      <c r="D32" s="92">
        <v>2.2547914299999999E-2</v>
      </c>
      <c r="E32" s="93">
        <v>3032571.4640899599</v>
      </c>
      <c r="F32" s="35"/>
      <c r="G32" s="56" t="str">
        <f ca="1">IFERROR(OFFSET(INDIRECT($H$3 &amp; "!A98"), 1, 0), "")</f>
        <v>세럼</v>
      </c>
      <c r="H32" s="39">
        <f t="shared" ca="1" si="7"/>
        <v>3065</v>
      </c>
      <c r="I32" s="77">
        <f t="shared" ca="1" si="8"/>
        <v>0.1609848485</v>
      </c>
      <c r="J32" s="86">
        <f t="shared" ref="J32:J50" ca="1" si="13">_xlfn.IFNA(VLOOKUP(G32, $B$2:$E$200, 4, FALSE), "")</f>
        <v>88648518.439542532</v>
      </c>
      <c r="K32" s="56" t="str">
        <f ca="1">IFERROR(OFFSET(INDIRECT($H$3 &amp; "!A44"), 1, 0), "")</f>
        <v>메인프레임</v>
      </c>
      <c r="L32" s="39">
        <f t="shared" ca="1" si="9"/>
        <v>10.9</v>
      </c>
      <c r="M32" s="77">
        <f t="shared" ca="1" si="10"/>
        <v>0.1043566363</v>
      </c>
      <c r="N32" s="86">
        <f t="shared" ref="N32:N50" ca="1" si="14">_xlfn.IFNA(VLOOKUP(K32, $B$2:$E$200, 4, FALSE), "")</f>
        <v>6944716899.7823076</v>
      </c>
      <c r="O32" s="56" t="str">
        <f ca="1">IFERROR(OFFSET(INDIRECT($H$3 &amp; "!A71"), 1, 0), "")</f>
        <v>아르고</v>
      </c>
      <c r="P32" s="39">
        <f t="shared" ca="1" si="11"/>
        <v>273</v>
      </c>
      <c r="Q32" s="77">
        <f t="shared" ca="1" si="12"/>
        <v>1.11111111E-2</v>
      </c>
      <c r="R32" s="86">
        <f t="shared" ref="R32:R50" ca="1" si="15">_xlfn.IFNA(VLOOKUP(O32, $B$2:$E$200, 4, FALSE), "")</f>
        <v>18693681.466713089</v>
      </c>
    </row>
    <row r="33" spans="1:18">
      <c r="A33" s="40" t="s">
        <v>188</v>
      </c>
      <c r="B33" s="11" t="s">
        <v>189</v>
      </c>
      <c r="C33" s="95">
        <v>95.3</v>
      </c>
      <c r="D33" s="92">
        <v>2.2532188799999998E-2</v>
      </c>
      <c r="E33" s="93">
        <v>224077135.05159295</v>
      </c>
      <c r="F33" s="35"/>
      <c r="G33" s="56" t="str">
        <f ca="1">IFERROR(OFFSET(INDIRECT($H$3 &amp; "!A98"), 2, 0), "")</f>
        <v>스와이프</v>
      </c>
      <c r="H33" s="39">
        <f t="shared" ca="1" si="7"/>
        <v>1870</v>
      </c>
      <c r="I33" s="77">
        <f t="shared" ca="1" si="8"/>
        <v>4.7619047599999999E-2</v>
      </c>
      <c r="J33" s="86">
        <f t="shared" ca="1" si="13"/>
        <v>13354520.71931814</v>
      </c>
      <c r="K33" s="56" t="str">
        <f ca="1">IFERROR(OFFSET(INDIRECT($H$3 &amp; "!A44"), 2, 0), "")</f>
        <v>캐리프로토콜</v>
      </c>
      <c r="L33" s="39">
        <f t="shared" ca="1" si="9"/>
        <v>9.9600000000000009</v>
      </c>
      <c r="M33" s="77">
        <f t="shared" ca="1" si="10"/>
        <v>3.64203954E-2</v>
      </c>
      <c r="N33" s="86">
        <f t="shared" ca="1" si="14"/>
        <v>1875026065.9761481</v>
      </c>
      <c r="O33" s="56" t="str">
        <f ca="1">IFERROR(OFFSET(INDIRECT($H$3 &amp; "!A71"), 2, 0), "")</f>
        <v>아이콘</v>
      </c>
      <c r="P33" s="39">
        <f t="shared" ca="1" si="11"/>
        <v>995</v>
      </c>
      <c r="Q33" s="77">
        <f t="shared" ca="1" si="12"/>
        <v>4.8472075900000001E-2</v>
      </c>
      <c r="R33" s="86">
        <f t="shared" ca="1" si="15"/>
        <v>32750064.44012443</v>
      </c>
    </row>
    <row r="34" spans="1:18">
      <c r="A34" s="40" t="s">
        <v>139</v>
      </c>
      <c r="B34" s="11" t="s">
        <v>140</v>
      </c>
      <c r="C34" s="95">
        <v>91</v>
      </c>
      <c r="D34" s="92">
        <v>2.2471910099999999E-2</v>
      </c>
      <c r="E34" s="93">
        <v>70770458.870384187</v>
      </c>
      <c r="F34" s="35"/>
      <c r="G34" s="56" t="str">
        <f ca="1">IFERROR(OFFSET(INDIRECT($H$3 &amp; "!A98"), 3, 0), "")</f>
        <v>웨이브</v>
      </c>
      <c r="H34" s="39">
        <f t="shared" ca="1" si="7"/>
        <v>41350</v>
      </c>
      <c r="I34" s="77">
        <f t="shared" ca="1" si="8"/>
        <v>3.76411543E-2</v>
      </c>
      <c r="J34" s="86">
        <f t="shared" ca="1" si="13"/>
        <v>6800682.8597620605</v>
      </c>
      <c r="K34" s="56" t="str">
        <f ca="1">IFERROR(OFFSET(INDIRECT($H$3 &amp; "!A44"), 3, 0), "")</f>
        <v>이캐시</v>
      </c>
      <c r="L34" s="39">
        <f t="shared" ca="1" si="9"/>
        <v>0.10100000000000001</v>
      </c>
      <c r="M34" s="77">
        <f t="shared" ca="1" si="10"/>
        <v>2.02020202E-2</v>
      </c>
      <c r="N34" s="86">
        <f t="shared" ca="1" si="14"/>
        <v>83420570219.383896</v>
      </c>
      <c r="O34" s="56" t="str">
        <f ca="1">IFERROR(OFFSET(INDIRECT($H$3 &amp; "!A71"), 3, 0), "")</f>
        <v>제로엑스</v>
      </c>
      <c r="P34" s="39">
        <f t="shared" ca="1" si="11"/>
        <v>660</v>
      </c>
      <c r="Q34" s="77">
        <f t="shared" ca="1" si="12"/>
        <v>9.1743119000000008E-3</v>
      </c>
      <c r="R34" s="86">
        <f t="shared" ca="1" si="15"/>
        <v>2683478.1690756101</v>
      </c>
    </row>
    <row r="35" spans="1:18">
      <c r="A35" s="40" t="s">
        <v>76</v>
      </c>
      <c r="B35" s="11" t="s">
        <v>77</v>
      </c>
      <c r="C35" s="95">
        <v>379300</v>
      </c>
      <c r="D35" s="92">
        <v>2.2234200199999998E-2</v>
      </c>
      <c r="E35" s="93">
        <v>6675.8321669999996</v>
      </c>
      <c r="F35" s="35"/>
      <c r="G35" s="58" t="str">
        <f ca="1">IFERROR(OFFSET(INDIRECT($H$3 &amp; "!A98"), 4, 0), "")</f>
        <v>메인프레임</v>
      </c>
      <c r="H35" s="44">
        <f t="shared" ca="1" si="7"/>
        <v>10.9</v>
      </c>
      <c r="I35" s="78">
        <f t="shared" ca="1" si="8"/>
        <v>0.1043566363</v>
      </c>
      <c r="J35" s="90">
        <f t="shared" ca="1" si="13"/>
        <v>6944716899.7823076</v>
      </c>
      <c r="K35" s="58" t="str">
        <f ca="1">IFERROR(OFFSET(INDIRECT($H$3 &amp; "!A44"), 4, 0), "")</f>
        <v>에브리피디아</v>
      </c>
      <c r="L35" s="44">
        <f t="shared" ca="1" si="9"/>
        <v>11.3</v>
      </c>
      <c r="M35" s="78">
        <f t="shared" ca="1" si="10"/>
        <v>2.7272727300000001E-2</v>
      </c>
      <c r="N35" s="90">
        <f t="shared" ca="1" si="14"/>
        <v>244779824.40559447</v>
      </c>
      <c r="O35" s="58" t="str">
        <f ca="1">IFERROR(OFFSET(INDIRECT($H$3 &amp; "!A71"), 4, 0), "")</f>
        <v>스팀</v>
      </c>
      <c r="P35" s="44">
        <f t="shared" ca="1" si="11"/>
        <v>405</v>
      </c>
      <c r="Q35" s="78">
        <f t="shared" ca="1" si="12"/>
        <v>9.9750623000000004E-3</v>
      </c>
      <c r="R35" s="90">
        <f t="shared" ca="1" si="15"/>
        <v>2332131.2302925601</v>
      </c>
    </row>
    <row r="36" spans="1:18">
      <c r="A36" s="40" t="s">
        <v>330</v>
      </c>
      <c r="B36" s="11" t="s">
        <v>331</v>
      </c>
      <c r="C36" s="95">
        <v>938</v>
      </c>
      <c r="D36" s="92">
        <v>2.1786492399999999E-2</v>
      </c>
      <c r="E36" s="93">
        <v>7571787.6699151304</v>
      </c>
      <c r="F36" s="35"/>
      <c r="G36" s="56" t="str">
        <f ca="1">IFERROR(OFFSET(INDIRECT($H$3 &amp; "!A98"), 5, 0), "")</f>
        <v>1인치네트워크</v>
      </c>
      <c r="H36" s="39">
        <f t="shared" ca="1" si="7"/>
        <v>2005</v>
      </c>
      <c r="I36" s="77">
        <f t="shared" ca="1" si="8"/>
        <v>3.3505154600000003E-2</v>
      </c>
      <c r="J36" s="99">
        <f t="shared" ca="1" si="13"/>
        <v>18787578.314628839</v>
      </c>
      <c r="K36" s="56" t="str">
        <f ca="1">IFERROR(OFFSET(INDIRECT($H$3 &amp; "!A44"), 5, 0), "")</f>
        <v>시아코인</v>
      </c>
      <c r="L36" s="39">
        <f t="shared" ca="1" si="9"/>
        <v>11.4</v>
      </c>
      <c r="M36" s="77">
        <f t="shared" ca="1" si="10"/>
        <v>1.7857142900000001E-2</v>
      </c>
      <c r="N36" s="99">
        <f t="shared" ca="1" si="14"/>
        <v>208746415.47877991</v>
      </c>
      <c r="O36" s="56" t="str">
        <f ca="1">IFERROR(OFFSET(INDIRECT($H$3 &amp; "!A71"), 5, 0), "")</f>
        <v>휴먼스케이프</v>
      </c>
      <c r="P36" s="39">
        <f t="shared" ca="1" si="11"/>
        <v>315</v>
      </c>
      <c r="Q36" s="77">
        <f t="shared" ca="1" si="12"/>
        <v>2.9411764699999999E-2</v>
      </c>
      <c r="R36" s="99">
        <f t="shared" ca="1" si="15"/>
        <v>29225650.60880987</v>
      </c>
    </row>
    <row r="37" spans="1:18">
      <c r="A37" s="40" t="s">
        <v>260</v>
      </c>
      <c r="B37" s="11" t="s">
        <v>261</v>
      </c>
      <c r="C37" s="95">
        <v>151</v>
      </c>
      <c r="D37" s="92">
        <v>2.02702703E-2</v>
      </c>
      <c r="E37" s="93">
        <v>76734001.221376255</v>
      </c>
      <c r="F37" s="35"/>
      <c r="G37" s="56" t="str">
        <f ca="1">IFERROR(OFFSET(INDIRECT($H$3 &amp; "!A98"), 6, 0), "")</f>
        <v>체인링크</v>
      </c>
      <c r="H37" s="39">
        <f t="shared" ca="1" si="7"/>
        <v>18360</v>
      </c>
      <c r="I37" s="77">
        <f t="shared" ca="1" si="8"/>
        <v>5.4764512999999999E-3</v>
      </c>
      <c r="J37" s="86">
        <f t="shared" ca="1" si="13"/>
        <v>297356.38062986999</v>
      </c>
      <c r="K37" s="56" t="str">
        <f ca="1">IFERROR(OFFSET(INDIRECT($H$3 &amp; "!A44"), 6, 0), "")</f>
        <v>썬더코어</v>
      </c>
      <c r="L37" s="39">
        <f t="shared" ca="1" si="9"/>
        <v>10</v>
      </c>
      <c r="M37" s="77">
        <f t="shared" ca="1" si="10"/>
        <v>1.2145749000000001E-2</v>
      </c>
      <c r="N37" s="86">
        <f t="shared" ca="1" si="14"/>
        <v>562988918.17375815</v>
      </c>
      <c r="O37" s="56" t="str">
        <f ca="1">IFERROR(OFFSET(INDIRECT($H$3 &amp; "!A71"), 6, 0), "")</f>
        <v>펀디엑스</v>
      </c>
      <c r="P37" s="39">
        <f t="shared" ca="1" si="11"/>
        <v>927</v>
      </c>
      <c r="Q37" s="77">
        <f t="shared" ca="1" si="12"/>
        <v>6.5146580000000004E-3</v>
      </c>
      <c r="R37" s="86">
        <f t="shared" ca="1" si="15"/>
        <v>2119320.6342919799</v>
      </c>
    </row>
    <row r="38" spans="1:18">
      <c r="A38" s="40" t="s">
        <v>340</v>
      </c>
      <c r="B38" s="11" t="s">
        <v>341</v>
      </c>
      <c r="C38" s="95">
        <v>0.10100000000000001</v>
      </c>
      <c r="D38" s="92">
        <v>2.02020202E-2</v>
      </c>
      <c r="E38" s="93">
        <v>83420570219.383896</v>
      </c>
      <c r="F38" s="35"/>
      <c r="G38" s="56" t="str">
        <f ca="1">IFERROR(OFFSET(INDIRECT($H$3 &amp; "!A98"), 7, 0), "")</f>
        <v>스택스</v>
      </c>
      <c r="H38" s="39">
        <f t="shared" ca="1" si="7"/>
        <v>1595</v>
      </c>
      <c r="I38" s="77">
        <f t="shared" ca="1" si="8"/>
        <v>9.4936709000000008E-3</v>
      </c>
      <c r="J38" s="86">
        <f t="shared" ca="1" si="13"/>
        <v>8330646.01538321</v>
      </c>
      <c r="K38" s="56" t="str">
        <f ca="1">IFERROR(OFFSET(INDIRECT($H$3 &amp; "!A44"), 7, 0), "")</f>
        <v>아이오에스티</v>
      </c>
      <c r="L38" s="39">
        <f t="shared" ca="1" si="9"/>
        <v>30.1</v>
      </c>
      <c r="M38" s="77">
        <f t="shared" ca="1" si="10"/>
        <v>5.6140350899999997E-2</v>
      </c>
      <c r="N38" s="86">
        <f t="shared" ca="1" si="14"/>
        <v>305934294.3628099</v>
      </c>
      <c r="O38" s="56" t="str">
        <f ca="1">IFERROR(OFFSET(INDIRECT($H$3 &amp; "!A71"), 7, 0), "")</f>
        <v>알고랜드</v>
      </c>
      <c r="P38" s="39">
        <f t="shared" ca="1" si="11"/>
        <v>938</v>
      </c>
      <c r="Q38" s="77">
        <f t="shared" ca="1" si="12"/>
        <v>2.1786492399999999E-2</v>
      </c>
      <c r="R38" s="86">
        <f t="shared" ca="1" si="15"/>
        <v>7571787.6699151304</v>
      </c>
    </row>
    <row r="39" spans="1:18">
      <c r="A39" s="40" t="s">
        <v>151</v>
      </c>
      <c r="B39" s="11" t="s">
        <v>152</v>
      </c>
      <c r="C39" s="95">
        <v>1805</v>
      </c>
      <c r="D39" s="92">
        <v>1.9774011300000002E-2</v>
      </c>
      <c r="E39" s="93">
        <v>2320433.44439768</v>
      </c>
      <c r="F39" s="35"/>
      <c r="G39" s="56" t="str">
        <f ca="1">IFERROR(OFFSET(INDIRECT($H$3 &amp; "!A98"), 8, 0), "")</f>
        <v>셀로</v>
      </c>
      <c r="H39" s="39">
        <f t="shared" ca="1" si="7"/>
        <v>3720</v>
      </c>
      <c r="I39" s="77">
        <f t="shared" ca="1" si="8"/>
        <v>-1.19521912E-2</v>
      </c>
      <c r="J39" s="86">
        <f t="shared" ca="1" si="13"/>
        <v>13204972.40410753</v>
      </c>
      <c r="K39" s="56" t="str">
        <f ca="1">IFERROR(OFFSET(INDIRECT($H$3 &amp; "!A44"), 8, 0), "")</f>
        <v>질리카</v>
      </c>
      <c r="L39" s="39">
        <f t="shared" ca="1" si="9"/>
        <v>53.3</v>
      </c>
      <c r="M39" s="77">
        <f t="shared" ca="1" si="10"/>
        <v>3.4951456300000003E-2</v>
      </c>
      <c r="N39" s="86">
        <f t="shared" ca="1" si="14"/>
        <v>113617062.81998438</v>
      </c>
      <c r="O39" s="56" t="str">
        <f ca="1">IFERROR(OFFSET(INDIRECT($H$3 &amp; "!A71"), 8, 0), "")</f>
        <v>쓰레스홀드</v>
      </c>
      <c r="P39" s="39">
        <f t="shared" ca="1" si="11"/>
        <v>156</v>
      </c>
      <c r="Q39" s="77">
        <f t="shared" ca="1" si="12"/>
        <v>-1.26582278E-2</v>
      </c>
      <c r="R39" s="86">
        <f t="shared" ca="1" si="15"/>
        <v>69983288.45108439</v>
      </c>
    </row>
    <row r="40" spans="1:18" ht="17.25" thickBot="1">
      <c r="A40" s="40" t="s">
        <v>175</v>
      </c>
      <c r="B40" s="11" t="s">
        <v>176</v>
      </c>
      <c r="C40" s="95">
        <v>7575</v>
      </c>
      <c r="D40" s="92">
        <v>1.95154778E-2</v>
      </c>
      <c r="E40" s="93">
        <v>778888.37403946999</v>
      </c>
      <c r="F40" s="35"/>
      <c r="G40" s="57" t="str">
        <f ca="1">IFERROR(OFFSET(INDIRECT($H$3 &amp; "!A98"), 9, 0), "")</f>
        <v>엘프</v>
      </c>
      <c r="H40" s="37">
        <f t="shared" ca="1" si="7"/>
        <v>406</v>
      </c>
      <c r="I40" s="79">
        <f t="shared" ca="1" si="8"/>
        <v>-7.3349632999999996E-3</v>
      </c>
      <c r="J40" s="87">
        <f t="shared" ca="1" si="13"/>
        <v>12571932.369816961</v>
      </c>
      <c r="K40" s="57" t="str">
        <f ca="1">IFERROR(OFFSET(INDIRECT($H$3 &amp; "!A44"), 9, 0), "")</f>
        <v>리퍼리움</v>
      </c>
      <c r="L40" s="37">
        <f t="shared" ca="1" si="9"/>
        <v>12.3</v>
      </c>
      <c r="M40" s="79">
        <f t="shared" ca="1" si="10"/>
        <v>3.3613445399999997E-2</v>
      </c>
      <c r="N40" s="87">
        <f t="shared" ca="1" si="14"/>
        <v>363833571.26685512</v>
      </c>
      <c r="O40" s="57" t="str">
        <f ca="1">IFERROR(OFFSET(INDIRECT($H$3 &amp; "!A71"), 9, 0), "")</f>
        <v>룸네트워크</v>
      </c>
      <c r="P40" s="37">
        <f t="shared" ca="1" si="11"/>
        <v>100</v>
      </c>
      <c r="Q40" s="79">
        <f t="shared" ca="1" si="12"/>
        <v>-1.9607843100000001E-2</v>
      </c>
      <c r="R40" s="87">
        <f t="shared" ca="1" si="15"/>
        <v>36334534.519236468</v>
      </c>
    </row>
    <row r="41" spans="1:18">
      <c r="A41" s="40" t="s">
        <v>59</v>
      </c>
      <c r="B41" s="11" t="s">
        <v>60</v>
      </c>
      <c r="C41" s="95">
        <v>3040</v>
      </c>
      <c r="D41" s="92">
        <v>1.8425460599999999E-2</v>
      </c>
      <c r="E41" s="93">
        <v>6539270.8781379797</v>
      </c>
      <c r="F41" s="35"/>
      <c r="G41" s="59" t="str">
        <f ca="1">IFERROR(OFFSET(INDIRECT($H$3 &amp; "!A98"), 10, 0), "")</f>
        <v>캐리프로토콜</v>
      </c>
      <c r="H41" s="38">
        <f t="shared" ca="1" si="7"/>
        <v>9.9600000000000009</v>
      </c>
      <c r="I41" s="76">
        <f t="shared" ca="1" si="8"/>
        <v>3.64203954E-2</v>
      </c>
      <c r="J41" s="85">
        <f t="shared" ca="1" si="13"/>
        <v>1875026065.9761481</v>
      </c>
      <c r="K41" s="55" t="str">
        <f ca="1">IFERROR(OFFSET(INDIRECT($H$3 &amp; "!A44"), 10, 0), "")</f>
        <v>비트토렌트</v>
      </c>
      <c r="L41" s="38">
        <f t="shared" ca="1" si="9"/>
        <v>2.3E-3</v>
      </c>
      <c r="M41" s="76">
        <f t="shared" ca="1" si="10"/>
        <v>0</v>
      </c>
      <c r="N41" s="85">
        <f t="shared" ca="1" si="14"/>
        <v>497203679555.69147</v>
      </c>
      <c r="O41" s="55" t="str">
        <f ca="1">IFERROR(OFFSET(INDIRECT($H$3 &amp; "!A71"), 10, 0), "")</f>
        <v>골렘</v>
      </c>
      <c r="P41" s="38">
        <f t="shared" ca="1" si="11"/>
        <v>589</v>
      </c>
      <c r="Q41" s="76">
        <f t="shared" ca="1" si="12"/>
        <v>3.4071549999999998E-3</v>
      </c>
      <c r="R41" s="85">
        <f t="shared" ca="1" si="15"/>
        <v>17682468.664171569</v>
      </c>
    </row>
    <row r="42" spans="1:18">
      <c r="A42" s="40" t="s">
        <v>114</v>
      </c>
      <c r="B42" s="11" t="s">
        <v>339</v>
      </c>
      <c r="C42" s="95">
        <v>503</v>
      </c>
      <c r="D42" s="92">
        <v>1.8218623499999999E-2</v>
      </c>
      <c r="E42" s="93">
        <v>1459932.4373548001</v>
      </c>
      <c r="F42" s="35"/>
      <c r="G42" s="56" t="str">
        <f ca="1">IFERROR(OFFSET(INDIRECT($H$3 &amp; "!A98"), 11, 0), "")</f>
        <v>이캐시</v>
      </c>
      <c r="H42" s="39">
        <f t="shared" ca="1" si="7"/>
        <v>0.10100000000000001</v>
      </c>
      <c r="I42" s="77">
        <f t="shared" ca="1" si="8"/>
        <v>2.02020202E-2</v>
      </c>
      <c r="J42" s="86">
        <f t="shared" ca="1" si="13"/>
        <v>83420570219.383896</v>
      </c>
      <c r="K42" s="56" t="str">
        <f ca="1">IFERROR(OFFSET(INDIRECT($H$3 &amp; "!A44"), 11, 0), "")</f>
        <v>스톰엑스</v>
      </c>
      <c r="L42" s="39">
        <f t="shared" ca="1" si="9"/>
        <v>18.8</v>
      </c>
      <c r="M42" s="77">
        <f t="shared" ca="1" si="10"/>
        <v>6.8181818199999994E-2</v>
      </c>
      <c r="N42" s="86">
        <f t="shared" ca="1" si="14"/>
        <v>796934983.16583943</v>
      </c>
      <c r="O42" s="56" t="str">
        <f ca="1">IFERROR(OFFSET(INDIRECT($H$3 &amp; "!A71"), 11, 0), "")</f>
        <v>밀크</v>
      </c>
      <c r="P42" s="39">
        <f t="shared" ca="1" si="11"/>
        <v>1000</v>
      </c>
      <c r="Q42" s="77">
        <f t="shared" ca="1" si="12"/>
        <v>0</v>
      </c>
      <c r="R42" s="86">
        <f t="shared" ca="1" si="15"/>
        <v>5683022.3150888197</v>
      </c>
    </row>
    <row r="43" spans="1:18">
      <c r="A43" s="40" t="s">
        <v>143</v>
      </c>
      <c r="B43" s="11" t="s">
        <v>144</v>
      </c>
      <c r="C43" s="95">
        <v>11.4</v>
      </c>
      <c r="D43" s="92">
        <v>1.7857142900000001E-2</v>
      </c>
      <c r="E43" s="93">
        <v>208746415.47877991</v>
      </c>
      <c r="F43" s="35"/>
      <c r="G43" s="56" t="str">
        <f ca="1">IFERROR(OFFSET(INDIRECT($H$3 &amp; "!A98"), 12, 0), "")</f>
        <v>이더리움</v>
      </c>
      <c r="H43" s="39">
        <f t="shared" ca="1" si="7"/>
        <v>3599000</v>
      </c>
      <c r="I43" s="77">
        <f t="shared" ca="1" si="8"/>
        <v>6.7132867000000004E-3</v>
      </c>
      <c r="J43" s="86">
        <f t="shared" ca="1" si="13"/>
        <v>23576.122846900002</v>
      </c>
      <c r="K43" s="56" t="str">
        <f ca="1">IFERROR(OFFSET(INDIRECT($H$3 &amp; "!A44"), 12, 0), "")</f>
        <v>아하토큰</v>
      </c>
      <c r="L43" s="39">
        <f t="shared" ca="1" si="9"/>
        <v>12.3</v>
      </c>
      <c r="M43" s="77">
        <f t="shared" ca="1" si="10"/>
        <v>8.1967212999999994E-3</v>
      </c>
      <c r="N43" s="86">
        <f t="shared" ca="1" si="14"/>
        <v>166416811.59645689</v>
      </c>
      <c r="O43" s="56" t="str">
        <f ca="1">IFERROR(OFFSET(INDIRECT($H$3 &amp; "!A71"), 12, 0), "")</f>
        <v>누사이퍼</v>
      </c>
      <c r="P43" s="39">
        <f t="shared" ca="1" si="11"/>
        <v>525</v>
      </c>
      <c r="Q43" s="77">
        <f t="shared" ca="1" si="12"/>
        <v>-5.6818182E-3</v>
      </c>
      <c r="R43" s="86">
        <f t="shared" ca="1" si="15"/>
        <v>13789791.37611278</v>
      </c>
    </row>
    <row r="44" spans="1:18">
      <c r="A44" s="40" t="s">
        <v>181</v>
      </c>
      <c r="B44" s="11" t="s">
        <v>182</v>
      </c>
      <c r="C44" s="95">
        <v>4560</v>
      </c>
      <c r="D44" s="92">
        <v>1.7857142900000001E-2</v>
      </c>
      <c r="E44" s="93">
        <v>2004914.2715810901</v>
      </c>
      <c r="F44" s="35"/>
      <c r="G44" s="56" t="str">
        <f ca="1">IFERROR(OFFSET(INDIRECT($H$3 &amp; "!A98"), 13, 0), "")</f>
        <v>아르고</v>
      </c>
      <c r="H44" s="39">
        <f t="shared" ca="1" si="7"/>
        <v>273</v>
      </c>
      <c r="I44" s="77">
        <f t="shared" ca="1" si="8"/>
        <v>1.11111111E-2</v>
      </c>
      <c r="J44" s="86">
        <f t="shared" ca="1" si="13"/>
        <v>18693681.466713089</v>
      </c>
      <c r="K44" s="56" t="str">
        <f ca="1">IFERROR(OFFSET(INDIRECT($H$3 &amp; "!A44"), 13, 0), "")</f>
        <v>엠블</v>
      </c>
      <c r="L44" s="39">
        <f t="shared" ca="1" si="9"/>
        <v>10.5</v>
      </c>
      <c r="M44" s="77">
        <f t="shared" ca="1" si="10"/>
        <v>9.6153846000000005E-3</v>
      </c>
      <c r="N44" s="86">
        <f t="shared" ca="1" si="14"/>
        <v>311122980.37305295</v>
      </c>
      <c r="O44" s="56" t="str">
        <f ca="1">IFERROR(OFFSET(INDIRECT($H$3 &amp; "!A71"), 13, 0), "")</f>
        <v>파워렛저</v>
      </c>
      <c r="P44" s="39">
        <f t="shared" ca="1" si="11"/>
        <v>629</v>
      </c>
      <c r="Q44" s="77">
        <f t="shared" ca="1" si="12"/>
        <v>6.4000000000000003E-3</v>
      </c>
      <c r="R44" s="86">
        <f t="shared" ca="1" si="15"/>
        <v>16868917.156734291</v>
      </c>
    </row>
    <row r="45" spans="1:18">
      <c r="A45" s="40" t="s">
        <v>82</v>
      </c>
      <c r="B45" s="11" t="s">
        <v>83</v>
      </c>
      <c r="C45" s="95">
        <v>2635</v>
      </c>
      <c r="D45" s="92">
        <v>1.7374517400000001E-2</v>
      </c>
      <c r="E45" s="93">
        <v>5875002.6813712995</v>
      </c>
      <c r="F45" s="35"/>
      <c r="G45" s="58" t="str">
        <f ca="1">IFERROR(OFFSET(INDIRECT($H$3 &amp; "!A98"), 14, 0), "")</f>
        <v>오미세고</v>
      </c>
      <c r="H45" s="44">
        <f t="shared" ca="1" si="7"/>
        <v>5705</v>
      </c>
      <c r="I45" s="78">
        <f t="shared" ca="1" si="8"/>
        <v>9.1866028700000005E-2</v>
      </c>
      <c r="J45" s="90">
        <f t="shared" ca="1" si="13"/>
        <v>13826270.134824419</v>
      </c>
      <c r="K45" s="58" t="str">
        <f ca="1">IFERROR(OFFSET(INDIRECT($H$3 &amp; "!A44"), 14, 0), "")</f>
        <v>오브스</v>
      </c>
      <c r="L45" s="44">
        <f t="shared" ca="1" si="9"/>
        <v>88.7</v>
      </c>
      <c r="M45" s="78">
        <f t="shared" ca="1" si="10"/>
        <v>1.1286682000000001E-3</v>
      </c>
      <c r="N45" s="90">
        <f t="shared" ca="1" si="14"/>
        <v>25058248.75140702</v>
      </c>
      <c r="O45" s="58" t="str">
        <f ca="1">IFERROR(OFFSET(INDIRECT($H$3 &amp; "!A71"), 14, 0), "")</f>
        <v>센티넬프로토콜</v>
      </c>
      <c r="P45" s="44">
        <f t="shared" ca="1" si="11"/>
        <v>143</v>
      </c>
      <c r="Q45" s="78">
        <f t="shared" ca="1" si="12"/>
        <v>7.0422534999999998E-3</v>
      </c>
      <c r="R45" s="90">
        <f t="shared" ca="1" si="15"/>
        <v>16260054.940658489</v>
      </c>
    </row>
    <row r="46" spans="1:18">
      <c r="A46" s="40" t="s">
        <v>50</v>
      </c>
      <c r="B46" s="11" t="s">
        <v>51</v>
      </c>
      <c r="C46" s="95">
        <v>238</v>
      </c>
      <c r="D46" s="92">
        <v>1.7094017100000001E-2</v>
      </c>
      <c r="E46" s="93">
        <v>16591497.00568302</v>
      </c>
      <c r="F46" s="35"/>
      <c r="G46" s="56" t="str">
        <f ca="1">IFERROR(OFFSET(INDIRECT($H$3 &amp; "!A98"), 15, 0), "")</f>
        <v>아이콘</v>
      </c>
      <c r="H46" s="39">
        <f t="shared" ca="1" si="7"/>
        <v>995</v>
      </c>
      <c r="I46" s="77">
        <f t="shared" ca="1" si="8"/>
        <v>4.8472075900000001E-2</v>
      </c>
      <c r="J46" s="99">
        <f t="shared" ca="1" si="13"/>
        <v>32750064.44012443</v>
      </c>
      <c r="K46" s="56" t="str">
        <f ca="1">IFERROR(OFFSET(INDIRECT($H$3 &amp; "!A44"), 15, 0), "")</f>
        <v>메디블록</v>
      </c>
      <c r="L46" s="39">
        <f t="shared" ca="1" si="9"/>
        <v>49.9</v>
      </c>
      <c r="M46" s="77">
        <f t="shared" ca="1" si="10"/>
        <v>1.01214575E-2</v>
      </c>
      <c r="N46" s="99">
        <f t="shared" ca="1" si="14"/>
        <v>90296161.397134274</v>
      </c>
      <c r="O46" s="56" t="str">
        <f ca="1">IFERROR(OFFSET(INDIRECT($H$3 &amp; "!A71"), 15, 0), "")</f>
        <v>왁스</v>
      </c>
      <c r="P46" s="39">
        <f t="shared" ca="1" si="11"/>
        <v>348</v>
      </c>
      <c r="Q46" s="77">
        <f t="shared" ca="1" si="12"/>
        <v>8.6956522000000008E-3</v>
      </c>
      <c r="R46" s="99">
        <f t="shared" ca="1" si="15"/>
        <v>8471663.3995562997</v>
      </c>
    </row>
    <row r="47" spans="1:18">
      <c r="A47" s="40" t="s">
        <v>61</v>
      </c>
      <c r="B47" s="11" t="s">
        <v>62</v>
      </c>
      <c r="C47" s="95">
        <v>26050</v>
      </c>
      <c r="D47" s="92">
        <v>1.67837627E-2</v>
      </c>
      <c r="E47" s="93">
        <v>231630.22705384999</v>
      </c>
      <c r="F47" s="35"/>
      <c r="G47" s="56" t="str">
        <f ca="1">IFERROR(OFFSET(INDIRECT($H$3 &amp; "!A98"), 16, 0), "")</f>
        <v>제로엑스</v>
      </c>
      <c r="H47" s="39">
        <f t="shared" ca="1" si="7"/>
        <v>660</v>
      </c>
      <c r="I47" s="77">
        <f t="shared" ca="1" si="8"/>
        <v>9.1743119000000008E-3</v>
      </c>
      <c r="J47" s="86">
        <f t="shared" ca="1" si="13"/>
        <v>2683478.1690756101</v>
      </c>
      <c r="K47" s="56" t="str">
        <f ca="1">IFERROR(OFFSET(INDIRECT($H$3 &amp; "!A44"), 16, 0), "")</f>
        <v>메타디움</v>
      </c>
      <c r="L47" s="39">
        <f t="shared" ca="1" si="9"/>
        <v>95.3</v>
      </c>
      <c r="M47" s="77">
        <f t="shared" ca="1" si="10"/>
        <v>2.2532188799999998E-2</v>
      </c>
      <c r="N47" s="86">
        <f t="shared" ca="1" si="14"/>
        <v>224077135.05159295</v>
      </c>
      <c r="O47" s="56" t="str">
        <f ca="1">IFERROR(OFFSET(INDIRECT($H$3 &amp; "!A71"), 16, 0), "")</f>
        <v>디카르고</v>
      </c>
      <c r="P47" s="39">
        <f t="shared" ca="1" si="11"/>
        <v>116</v>
      </c>
      <c r="Q47" s="77">
        <f t="shared" ca="1" si="12"/>
        <v>0</v>
      </c>
      <c r="R47" s="86">
        <f t="shared" ca="1" si="15"/>
        <v>10950073.279859729</v>
      </c>
    </row>
    <row r="48" spans="1:18">
      <c r="A48" s="40" t="s">
        <v>55</v>
      </c>
      <c r="B48" s="11" t="s">
        <v>56</v>
      </c>
      <c r="C48" s="95">
        <v>123</v>
      </c>
      <c r="D48" s="92">
        <v>1.6528925600000001E-2</v>
      </c>
      <c r="E48" s="93">
        <v>9096255.1160986908</v>
      </c>
      <c r="F48" s="35"/>
      <c r="G48" s="56" t="str">
        <f ca="1">IFERROR(OFFSET(INDIRECT($H$3 &amp; "!A98"), 17, 0), "")</f>
        <v>스팀</v>
      </c>
      <c r="H48" s="39">
        <f t="shared" ca="1" si="7"/>
        <v>405</v>
      </c>
      <c r="I48" s="77">
        <f t="shared" ca="1" si="8"/>
        <v>9.9750623000000004E-3</v>
      </c>
      <c r="J48" s="86">
        <f t="shared" ca="1" si="13"/>
        <v>2332131.2302925601</v>
      </c>
      <c r="K48" s="56" t="str">
        <f ca="1">IFERROR(OFFSET(INDIRECT($H$3 &amp; "!A44"), 17, 0), "")</f>
        <v>비체인</v>
      </c>
      <c r="L48" s="39">
        <f t="shared" ca="1" si="9"/>
        <v>61.7</v>
      </c>
      <c r="M48" s="77">
        <f t="shared" ca="1" si="10"/>
        <v>2.49169435E-2</v>
      </c>
      <c r="N48" s="86">
        <f t="shared" ca="1" si="14"/>
        <v>124299783.91996358</v>
      </c>
      <c r="O48" s="56" t="str">
        <f ca="1">IFERROR(OFFSET(INDIRECT($H$3 &amp; "!A71"), 17, 0), "")</f>
        <v>크로노스</v>
      </c>
      <c r="P48" s="39">
        <f t="shared" ca="1" si="11"/>
        <v>503</v>
      </c>
      <c r="Q48" s="77">
        <f t="shared" ca="1" si="12"/>
        <v>1.8218623499999999E-2</v>
      </c>
      <c r="R48" s="86">
        <f t="shared" ca="1" si="15"/>
        <v>1459932.4373548001</v>
      </c>
    </row>
    <row r="49" spans="1:18">
      <c r="A49" s="40" t="s">
        <v>324</v>
      </c>
      <c r="B49" s="11" t="s">
        <v>325</v>
      </c>
      <c r="C49" s="95">
        <v>111150</v>
      </c>
      <c r="D49" s="92">
        <v>1.5996343699999999E-2</v>
      </c>
      <c r="E49" s="93">
        <v>282294.75061888999</v>
      </c>
      <c r="F49" s="35"/>
      <c r="G49" s="56" t="str">
        <f ca="1">IFERROR(OFFSET(INDIRECT($H$3 &amp; "!A98"), 18, 0), "")</f>
        <v>휴먼스케이프</v>
      </c>
      <c r="H49" s="39">
        <f t="shared" ca="1" si="7"/>
        <v>315</v>
      </c>
      <c r="I49" s="77">
        <f t="shared" ca="1" si="8"/>
        <v>2.9411764699999999E-2</v>
      </c>
      <c r="J49" s="86">
        <f t="shared" ca="1" si="13"/>
        <v>29225650.60880987</v>
      </c>
      <c r="K49" s="56" t="str">
        <f ca="1">IFERROR(OFFSET(INDIRECT($H$3 &amp; "!A44"), 18, 0), "")</f>
        <v>쿼크체인</v>
      </c>
      <c r="L49" s="39">
        <f t="shared" ca="1" si="9"/>
        <v>20</v>
      </c>
      <c r="M49" s="77">
        <f t="shared" ca="1" si="10"/>
        <v>1.52284264E-2</v>
      </c>
      <c r="N49" s="86">
        <f t="shared" ca="1" si="14"/>
        <v>126020708.40083525</v>
      </c>
      <c r="O49" s="56" t="str">
        <f ca="1">IFERROR(OFFSET(INDIRECT($H$3 &amp; "!A71"), 18, 0), "")</f>
        <v>피르마체인</v>
      </c>
      <c r="P49" s="39">
        <f t="shared" ca="1" si="11"/>
        <v>120</v>
      </c>
      <c r="Q49" s="77">
        <f t="shared" ca="1" si="12"/>
        <v>8.4033613000000004E-3</v>
      </c>
      <c r="R49" s="86">
        <f t="shared" ca="1" si="15"/>
        <v>13488402.875108751</v>
      </c>
    </row>
    <row r="50" spans="1:18" ht="17.25" thickBot="1">
      <c r="A50" s="40" t="s">
        <v>53</v>
      </c>
      <c r="B50" s="11" t="s">
        <v>338</v>
      </c>
      <c r="C50" s="95">
        <v>257</v>
      </c>
      <c r="D50" s="92">
        <v>1.5810276700000001E-2</v>
      </c>
      <c r="E50" s="93">
        <v>13888411.24511545</v>
      </c>
      <c r="F50" s="35"/>
      <c r="G50" s="57" t="str">
        <f ca="1">IFERROR(OFFSET(INDIRECT($H$3 &amp; "!A98"), 19, 0), "")</f>
        <v>펀디엑스</v>
      </c>
      <c r="H50" s="37">
        <f t="shared" ca="1" si="7"/>
        <v>927</v>
      </c>
      <c r="I50" s="79">
        <f t="shared" ca="1" si="8"/>
        <v>6.5146580000000004E-3</v>
      </c>
      <c r="J50" s="87">
        <f t="shared" ca="1" si="13"/>
        <v>2119320.6342919799</v>
      </c>
      <c r="K50" s="57" t="str">
        <f ca="1">IFERROR(OFFSET(INDIRECT($H$3 &amp; "!A44"), 19, 0), "")</f>
        <v>트론</v>
      </c>
      <c r="L50" s="37">
        <f t="shared" ca="1" si="9"/>
        <v>75.2</v>
      </c>
      <c r="M50" s="79">
        <f t="shared" ca="1" si="10"/>
        <v>2.6666667000000001E-3</v>
      </c>
      <c r="N50" s="87">
        <f t="shared" ca="1" si="14"/>
        <v>218126817.33755794</v>
      </c>
      <c r="O50" s="57" t="str">
        <f ca="1">IFERROR(OFFSET(INDIRECT($H$3 &amp; "!A71"), 19, 0), "")</f>
        <v>아더</v>
      </c>
      <c r="P50" s="37">
        <f t="shared" ca="1" si="11"/>
        <v>244</v>
      </c>
      <c r="Q50" s="79">
        <f t="shared" ca="1" si="12"/>
        <v>8.2644628000000005E-3</v>
      </c>
      <c r="R50" s="87">
        <f t="shared" ca="1" si="15"/>
        <v>9474778.2505930495</v>
      </c>
    </row>
    <row r="51" spans="1:18">
      <c r="A51" s="40" t="s">
        <v>86</v>
      </c>
      <c r="B51" s="11" t="s">
        <v>87</v>
      </c>
      <c r="C51" s="95">
        <v>99060</v>
      </c>
      <c r="D51" s="92">
        <v>1.56874808E-2</v>
      </c>
      <c r="E51" s="93">
        <v>53121.681382950002</v>
      </c>
      <c r="F51" s="35"/>
    </row>
    <row r="52" spans="1:18" ht="17.25" thickBot="1">
      <c r="A52" s="40" t="s">
        <v>70</v>
      </c>
      <c r="B52" s="11" t="s">
        <v>71</v>
      </c>
      <c r="C52" s="95">
        <v>20</v>
      </c>
      <c r="D52" s="92">
        <v>1.52284264E-2</v>
      </c>
      <c r="E52" s="93">
        <v>126020708.40083525</v>
      </c>
      <c r="F52" s="35"/>
    </row>
    <row r="53" spans="1:18" ht="17.25" thickBot="1">
      <c r="A53" s="40" t="s">
        <v>90</v>
      </c>
      <c r="B53" s="11" t="s">
        <v>91</v>
      </c>
      <c r="C53" s="95">
        <v>37260</v>
      </c>
      <c r="D53" s="92">
        <v>1.47058824E-2</v>
      </c>
      <c r="E53" s="93">
        <v>165125.41307074</v>
      </c>
      <c r="F53" s="35"/>
      <c r="G53" s="220" t="s">
        <v>250</v>
      </c>
      <c r="H53" s="221"/>
      <c r="I53" s="221"/>
      <c r="J53" s="222"/>
      <c r="K53" s="220" t="s">
        <v>253</v>
      </c>
      <c r="L53" s="221"/>
      <c r="M53" s="221"/>
      <c r="N53" s="222"/>
      <c r="O53" s="220" t="s">
        <v>254</v>
      </c>
      <c r="P53" s="221"/>
      <c r="Q53" s="221"/>
      <c r="R53" s="222"/>
    </row>
    <row r="54" spans="1:18" ht="17.25" thickBot="1">
      <c r="A54" s="40" t="s">
        <v>78</v>
      </c>
      <c r="B54" s="11" t="s">
        <v>79</v>
      </c>
      <c r="C54" s="95">
        <v>1035</v>
      </c>
      <c r="D54" s="92">
        <v>1.47058824E-2</v>
      </c>
      <c r="E54" s="93">
        <v>30007053.131757431</v>
      </c>
      <c r="F54" s="35"/>
      <c r="G54" s="257" t="s">
        <v>54</v>
      </c>
      <c r="H54" s="273">
        <f ca="1">NOW()</f>
        <v>44639.906801273151</v>
      </c>
      <c r="I54" s="274"/>
      <c r="J54" s="275"/>
      <c r="K54" s="272" t="s">
        <v>54</v>
      </c>
      <c r="L54" s="273">
        <f ca="1">NOW()</f>
        <v>44639.906801273151</v>
      </c>
      <c r="M54" s="274"/>
      <c r="N54" s="275"/>
      <c r="O54" s="272" t="s">
        <v>54</v>
      </c>
      <c r="P54" s="273">
        <f ca="1">NOW()</f>
        <v>44639.906801273151</v>
      </c>
      <c r="Q54" s="274"/>
      <c r="R54" s="275"/>
    </row>
    <row r="55" spans="1:18" ht="17.25" thickBot="1">
      <c r="A55" s="40" t="s">
        <v>161</v>
      </c>
      <c r="B55" s="11" t="s">
        <v>162</v>
      </c>
      <c r="C55" s="95">
        <v>1040</v>
      </c>
      <c r="D55" s="92">
        <v>1.4634146299999999E-2</v>
      </c>
      <c r="E55" s="93">
        <v>35196671.784461036</v>
      </c>
      <c r="F55" s="35"/>
      <c r="G55" s="265"/>
      <c r="H55" s="36" t="s">
        <v>57</v>
      </c>
      <c r="I55" s="73" t="s">
        <v>58</v>
      </c>
      <c r="J55" s="69" t="s">
        <v>259</v>
      </c>
      <c r="K55" s="265"/>
      <c r="L55" s="36" t="s">
        <v>57</v>
      </c>
      <c r="M55" s="73" t="s">
        <v>58</v>
      </c>
      <c r="N55" s="69" t="s">
        <v>259</v>
      </c>
      <c r="O55" s="265"/>
      <c r="P55" s="36" t="s">
        <v>57</v>
      </c>
      <c r="Q55" s="73" t="s">
        <v>58</v>
      </c>
      <c r="R55" s="69" t="s">
        <v>259</v>
      </c>
    </row>
    <row r="56" spans="1:18">
      <c r="A56" s="40" t="s">
        <v>112</v>
      </c>
      <c r="B56" s="11" t="s">
        <v>113</v>
      </c>
      <c r="C56" s="95">
        <v>4190</v>
      </c>
      <c r="D56" s="92">
        <v>1.4527844999999999E-2</v>
      </c>
      <c r="E56" s="93">
        <v>814761.10247997998</v>
      </c>
      <c r="F56" s="35"/>
      <c r="G56" s="55" t="str">
        <f ca="1">IFERROR(OFFSET(INDIRECT($H$3 &amp; "!A179"), 0, 0), "")</f>
        <v>폴리매쓰</v>
      </c>
      <c r="H56" s="38">
        <f t="shared" ref="H56:H65" ca="1" si="16">_xlfn.IFNA(VLOOKUP(G56, $B$2:$D$200, 2, FALSE), "")</f>
        <v>491</v>
      </c>
      <c r="I56" s="76">
        <f t="shared" ref="I56:I65" ca="1" si="17">_xlfn.IFNA(VLOOKUP(G56, $B$2:$D$200, 3, FALSE), "")</f>
        <v>8.2135524000000008E-3</v>
      </c>
      <c r="J56" s="85">
        <f ca="1">_xlfn.IFNA(VLOOKUP(G56, $B$2:$E$200, 4, FALSE), "")</f>
        <v>7170828.2330611404</v>
      </c>
      <c r="K56" s="55" t="str">
        <f ca="1">IFERROR(OFFSET(INDIRECT($H$3 &amp; "!A125"), 0, 0), "")</f>
        <v>에브리피디아</v>
      </c>
      <c r="L56" s="38">
        <f t="shared" ref="L56:L75" ca="1" si="18">_xlfn.IFNA(VLOOKUP(K56, $B$2:$D$200, 2, FALSE), "")</f>
        <v>11.3</v>
      </c>
      <c r="M56" s="76">
        <f t="shared" ref="M56:M75" ca="1" si="19">_xlfn.IFNA(VLOOKUP(K56, $B$2:$D$200, 3, FALSE), "")</f>
        <v>2.7272727300000001E-2</v>
      </c>
      <c r="N56" s="85">
        <f ca="1">_xlfn.IFNA(VLOOKUP(K56, $B$2:$E$200, 4, FALSE), "")</f>
        <v>244779824.40559447</v>
      </c>
      <c r="O56" s="55" t="str">
        <f ca="1">IFERROR(OFFSET(INDIRECT($H$3 &amp; "!A152"), 0, 0), "")</f>
        <v>피르마체인</v>
      </c>
      <c r="P56" s="38">
        <f t="shared" ref="P56:P75" ca="1" si="20">_xlfn.IFNA(VLOOKUP(O56, $B$2:$D$200, 2, FALSE), "")</f>
        <v>120</v>
      </c>
      <c r="Q56" s="76">
        <f t="shared" ref="Q56:Q75" ca="1" si="21">_xlfn.IFNA(VLOOKUP(O56, $B$2:$D$200, 3, FALSE), "")</f>
        <v>8.4033613000000004E-3</v>
      </c>
      <c r="R56" s="85">
        <f ca="1">_xlfn.IFNA(VLOOKUP(O56, $B$2:$E$200, 4, FALSE), "")</f>
        <v>13488402.875108751</v>
      </c>
    </row>
    <row r="57" spans="1:18">
      <c r="A57" s="40" t="s">
        <v>334</v>
      </c>
      <c r="B57" s="11" t="s">
        <v>335</v>
      </c>
      <c r="C57" s="95">
        <v>1845</v>
      </c>
      <c r="D57" s="92">
        <v>1.3736263699999999E-2</v>
      </c>
      <c r="E57" s="93">
        <v>5708488.3570135199</v>
      </c>
      <c r="F57" s="35"/>
      <c r="G57" s="56" t="str">
        <f ca="1">IFERROR(OFFSET(INDIRECT($H$3 &amp; "!A179"), 1, 0), "")</f>
        <v>스토리지</v>
      </c>
      <c r="H57" s="39">
        <f t="shared" ca="1" si="16"/>
        <v>1335</v>
      </c>
      <c r="I57" s="77">
        <f t="shared" ca="1" si="17"/>
        <v>2.2988505699999998E-2</v>
      </c>
      <c r="J57" s="86">
        <f t="shared" ref="J57:J75" ca="1" si="22">_xlfn.IFNA(VLOOKUP(G57, $B$2:$E$200, 4, FALSE), "")</f>
        <v>2181816.47686098</v>
      </c>
      <c r="K57" s="56" t="str">
        <f ca="1">IFERROR(OFFSET(INDIRECT($H$3 &amp; "!A125"), 1, 0), "")</f>
        <v>시아코인</v>
      </c>
      <c r="L57" s="39">
        <f t="shared" ca="1" si="18"/>
        <v>11.4</v>
      </c>
      <c r="M57" s="77">
        <f t="shared" ca="1" si="19"/>
        <v>1.7857142900000001E-2</v>
      </c>
      <c r="N57" s="86">
        <f t="shared" ref="N57:N75" ca="1" si="23">_xlfn.IFNA(VLOOKUP(K57, $B$2:$E$200, 4, FALSE), "")</f>
        <v>208746415.47877991</v>
      </c>
      <c r="O57" s="56" t="str">
        <f ca="1">IFERROR(OFFSET(INDIRECT($H$3 &amp; "!A152"), 1, 0), "")</f>
        <v>아더</v>
      </c>
      <c r="P57" s="39">
        <f t="shared" ca="1" si="20"/>
        <v>244</v>
      </c>
      <c r="Q57" s="77">
        <f t="shared" ca="1" si="21"/>
        <v>8.2644628000000005E-3</v>
      </c>
      <c r="R57" s="86">
        <f t="shared" ref="R57:R75" ca="1" si="24">_xlfn.IFNA(VLOOKUP(O57, $B$2:$E$200, 4, FALSE), "")</f>
        <v>9474778.2505930495</v>
      </c>
    </row>
    <row r="58" spans="1:18">
      <c r="A58" s="40" t="s">
        <v>332</v>
      </c>
      <c r="B58" s="11" t="s">
        <v>333</v>
      </c>
      <c r="C58" s="95">
        <v>197050</v>
      </c>
      <c r="D58" s="92">
        <v>1.3371046500000001E-2</v>
      </c>
      <c r="E58" s="93">
        <v>28752.321347379999</v>
      </c>
      <c r="F58" s="35"/>
      <c r="G58" s="56" t="str">
        <f ca="1">IFERROR(OFFSET(INDIRECT($H$3 &amp; "!A179"), 2, 0), "")</f>
        <v>비트코인골드</v>
      </c>
      <c r="H58" s="39">
        <f t="shared" ca="1" si="16"/>
        <v>37260</v>
      </c>
      <c r="I58" s="77">
        <f t="shared" ca="1" si="17"/>
        <v>1.47058824E-2</v>
      </c>
      <c r="J58" s="86">
        <f t="shared" ca="1" si="22"/>
        <v>165125.41307074</v>
      </c>
      <c r="K58" s="56" t="str">
        <f ca="1">IFERROR(OFFSET(INDIRECT($H$3 &amp; "!A125"), 2, 0), "")</f>
        <v>썬더코어</v>
      </c>
      <c r="L58" s="39">
        <f t="shared" ca="1" si="18"/>
        <v>10</v>
      </c>
      <c r="M58" s="77">
        <f t="shared" ca="1" si="19"/>
        <v>1.2145749000000001E-2</v>
      </c>
      <c r="N58" s="86">
        <f t="shared" ca="1" si="23"/>
        <v>562988918.17375815</v>
      </c>
      <c r="O58" s="56" t="str">
        <f ca="1">IFERROR(OFFSET(INDIRECT($H$3 &amp; "!A152"), 2, 0), "")</f>
        <v>스텔라루멘</v>
      </c>
      <c r="P58" s="39">
        <f t="shared" ca="1" si="20"/>
        <v>238</v>
      </c>
      <c r="Q58" s="77">
        <f t="shared" ca="1" si="21"/>
        <v>1.7094017100000001E-2</v>
      </c>
      <c r="R58" s="86">
        <f t="shared" ca="1" si="24"/>
        <v>16591497.00568302</v>
      </c>
    </row>
    <row r="59" spans="1:18">
      <c r="A59" s="40" t="s">
        <v>242</v>
      </c>
      <c r="B59" s="11" t="s">
        <v>243</v>
      </c>
      <c r="C59" s="95">
        <v>1180</v>
      </c>
      <c r="D59" s="92">
        <v>1.28755365E-2</v>
      </c>
      <c r="E59" s="93">
        <v>1626671.6619812499</v>
      </c>
      <c r="F59" s="35"/>
      <c r="G59" s="56" t="str">
        <f ca="1">IFERROR(OFFSET(INDIRECT($H$3 &amp; "!A179"), 3, 0), "")</f>
        <v>플레이댑</v>
      </c>
      <c r="H59" s="39">
        <f t="shared" ca="1" si="16"/>
        <v>994</v>
      </c>
      <c r="I59" s="77">
        <f t="shared" ca="1" si="17"/>
        <v>4.040404E-3</v>
      </c>
      <c r="J59" s="86">
        <f t="shared" ca="1" si="22"/>
        <v>9024011.6534611899</v>
      </c>
      <c r="K59" s="56" t="str">
        <f ca="1">IFERROR(OFFSET(INDIRECT($H$3 &amp; "!A125"), 3, 0), "")</f>
        <v>아이오에스티</v>
      </c>
      <c r="L59" s="39">
        <f t="shared" ca="1" si="18"/>
        <v>30.1</v>
      </c>
      <c r="M59" s="77">
        <f t="shared" ca="1" si="19"/>
        <v>5.6140350899999997E-2</v>
      </c>
      <c r="N59" s="86">
        <f t="shared" ca="1" si="23"/>
        <v>305934294.3628099</v>
      </c>
      <c r="O59" s="56" t="str">
        <f ca="1">IFERROR(OFFSET(INDIRECT($H$3 &amp; "!A152"), 3, 0), "")</f>
        <v>그로스톨코인</v>
      </c>
      <c r="P59" s="39">
        <f t="shared" ca="1" si="20"/>
        <v>742</v>
      </c>
      <c r="Q59" s="77">
        <f t="shared" ca="1" si="21"/>
        <v>4.0595398999999999E-3</v>
      </c>
      <c r="R59" s="86">
        <f t="shared" ca="1" si="24"/>
        <v>10655743.02612808</v>
      </c>
    </row>
    <row r="60" spans="1:18">
      <c r="A60" s="40" t="s">
        <v>183</v>
      </c>
      <c r="B60" s="11" t="s">
        <v>346</v>
      </c>
      <c r="C60" s="95">
        <v>10</v>
      </c>
      <c r="D60" s="92">
        <v>1.2145749000000001E-2</v>
      </c>
      <c r="E60" s="93">
        <v>562988918.17375815</v>
      </c>
      <c r="F60" s="35"/>
      <c r="G60" s="56" t="str">
        <f ca="1">IFERROR(OFFSET(INDIRECT($H$3 &amp; "!A179"), 4, 0), "")</f>
        <v>에이브</v>
      </c>
      <c r="H60" s="39">
        <f t="shared" ca="1" si="16"/>
        <v>197050</v>
      </c>
      <c r="I60" s="77">
        <f t="shared" ca="1" si="17"/>
        <v>1.3371046500000001E-2</v>
      </c>
      <c r="J60" s="90">
        <f t="shared" ca="1" si="22"/>
        <v>28752.321347379999</v>
      </c>
      <c r="K60" s="58" t="str">
        <f ca="1">IFERROR(OFFSET(INDIRECT($H$3 &amp; "!A125"), 4, 0), "")</f>
        <v>질리카</v>
      </c>
      <c r="L60" s="44">
        <f t="shared" ca="1" si="18"/>
        <v>53.3</v>
      </c>
      <c r="M60" s="78">
        <f t="shared" ca="1" si="19"/>
        <v>3.4951456300000003E-2</v>
      </c>
      <c r="N60" s="90">
        <f t="shared" ca="1" si="23"/>
        <v>113617062.81998438</v>
      </c>
      <c r="O60" s="58" t="str">
        <f ca="1">IFERROR(OFFSET(INDIRECT($H$3 &amp; "!A152"), 4, 0), "")</f>
        <v>온톨로지가스</v>
      </c>
      <c r="P60" s="44">
        <f t="shared" ca="1" si="20"/>
        <v>931</v>
      </c>
      <c r="Q60" s="78">
        <f t="shared" ca="1" si="21"/>
        <v>3.4444444400000003E-2</v>
      </c>
      <c r="R60" s="90">
        <f t="shared" ca="1" si="24"/>
        <v>35521609.837901637</v>
      </c>
    </row>
    <row r="61" spans="1:18">
      <c r="A61" s="40" t="s">
        <v>115</v>
      </c>
      <c r="B61" s="11" t="s">
        <v>116</v>
      </c>
      <c r="C61" s="95">
        <v>3100</v>
      </c>
      <c r="D61" s="92">
        <v>1.14192496E-2</v>
      </c>
      <c r="E61" s="93">
        <v>1287125.1110011099</v>
      </c>
      <c r="F61" s="35"/>
      <c r="G61" s="60" t="str">
        <f ca="1">IFERROR(OFFSET(INDIRECT($H$3 &amp; "!A179"), 5, 0), "")</f>
        <v>넴</v>
      </c>
      <c r="H61" s="45">
        <f t="shared" ca="1" si="16"/>
        <v>123</v>
      </c>
      <c r="I61" s="80">
        <f t="shared" ca="1" si="17"/>
        <v>1.6528925600000001E-2</v>
      </c>
      <c r="J61" s="99">
        <f t="shared" ca="1" si="22"/>
        <v>9096255.1160986908</v>
      </c>
      <c r="K61" s="56" t="str">
        <f ca="1">IFERROR(OFFSET(INDIRECT($H$3 &amp; "!A125"), 5, 0), "")</f>
        <v>리퍼리움</v>
      </c>
      <c r="L61" s="39">
        <f t="shared" ca="1" si="18"/>
        <v>12.3</v>
      </c>
      <c r="M61" s="77">
        <f t="shared" ca="1" si="19"/>
        <v>3.3613445399999997E-2</v>
      </c>
      <c r="N61" s="99">
        <f t="shared" ca="1" si="23"/>
        <v>363833571.26685512</v>
      </c>
      <c r="O61" s="56" t="str">
        <f ca="1">IFERROR(OFFSET(INDIRECT($H$3 &amp; "!A152"), 5, 0), "")</f>
        <v>아이오타</v>
      </c>
      <c r="P61" s="39">
        <f t="shared" ca="1" si="20"/>
        <v>907</v>
      </c>
      <c r="Q61" s="77">
        <f t="shared" ca="1" si="21"/>
        <v>2.2547914299999999E-2</v>
      </c>
      <c r="R61" s="99">
        <f t="shared" ca="1" si="24"/>
        <v>3032571.4640899599</v>
      </c>
    </row>
    <row r="62" spans="1:18">
      <c r="A62" s="40" t="s">
        <v>186</v>
      </c>
      <c r="B62" s="11" t="s">
        <v>187</v>
      </c>
      <c r="C62" s="95">
        <v>273</v>
      </c>
      <c r="D62" s="92">
        <v>1.11111111E-2</v>
      </c>
      <c r="E62" s="93">
        <v>18693681.466713089</v>
      </c>
      <c r="F62" s="35"/>
      <c r="G62" s="56" t="str">
        <f ca="1">IFERROR(OFFSET(INDIRECT($H$3 &amp; "!A179"), 6, 0), "")</f>
        <v>플로우</v>
      </c>
      <c r="H62" s="39">
        <f t="shared" ca="1" si="16"/>
        <v>7050</v>
      </c>
      <c r="I62" s="77">
        <f t="shared" ca="1" si="17"/>
        <v>2.39651416E-2</v>
      </c>
      <c r="J62" s="86">
        <f t="shared" ca="1" si="22"/>
        <v>3712890.6915837498</v>
      </c>
      <c r="K62" s="56" t="str">
        <f ca="1">IFERROR(OFFSET(INDIRECT($H$3 &amp; "!A125"), 6, 0), "")</f>
        <v>비트토렌트</v>
      </c>
      <c r="L62" s="39">
        <f t="shared" ca="1" si="18"/>
        <v>2.3E-3</v>
      </c>
      <c r="M62" s="77">
        <f t="shared" ca="1" si="19"/>
        <v>0</v>
      </c>
      <c r="N62" s="86">
        <f t="shared" ca="1" si="23"/>
        <v>497203679555.69147</v>
      </c>
      <c r="O62" s="56" t="str">
        <f ca="1">IFERROR(OFFSET(INDIRECT($H$3 &amp; "!A152"), 6, 0), "")</f>
        <v>온톨로지</v>
      </c>
      <c r="P62" s="39">
        <f t="shared" ca="1" si="20"/>
        <v>628</v>
      </c>
      <c r="Q62" s="77">
        <f t="shared" ca="1" si="21"/>
        <v>8.0256822000000002E-3</v>
      </c>
      <c r="R62" s="86">
        <f t="shared" ca="1" si="24"/>
        <v>3611468.3727225098</v>
      </c>
    </row>
    <row r="63" spans="1:18">
      <c r="A63" s="40" t="s">
        <v>196</v>
      </c>
      <c r="B63" s="11" t="s">
        <v>197</v>
      </c>
      <c r="C63" s="95">
        <v>49.9</v>
      </c>
      <c r="D63" s="92">
        <v>1.01214575E-2</v>
      </c>
      <c r="E63" s="93">
        <v>90296161.397134274</v>
      </c>
      <c r="F63" s="35"/>
      <c r="G63" s="56" t="str">
        <f ca="1">IFERROR(OFFSET(INDIRECT($H$3 &amp; "!A179"), 7, 0), "")</f>
        <v>코스모스</v>
      </c>
      <c r="H63" s="39">
        <f t="shared" ca="1" si="16"/>
        <v>35060</v>
      </c>
      <c r="I63" s="77">
        <f t="shared" ca="1" si="17"/>
        <v>7.1818443000000003E-3</v>
      </c>
      <c r="J63" s="86">
        <f t="shared" ca="1" si="22"/>
        <v>584833.52596781997</v>
      </c>
      <c r="K63" s="56" t="str">
        <f ca="1">IFERROR(OFFSET(INDIRECT($H$3 &amp; "!A125"), 7, 0), "")</f>
        <v>스톰엑스</v>
      </c>
      <c r="L63" s="39">
        <f t="shared" ca="1" si="18"/>
        <v>18.8</v>
      </c>
      <c r="M63" s="77">
        <f t="shared" ca="1" si="19"/>
        <v>6.8181818199999994E-2</v>
      </c>
      <c r="N63" s="86">
        <f t="shared" ca="1" si="23"/>
        <v>796934983.16583943</v>
      </c>
      <c r="O63" s="56" t="str">
        <f ca="1">IFERROR(OFFSET(INDIRECT($H$3 &amp; "!A152"), 7, 0), "")</f>
        <v>쎄타퓨엘</v>
      </c>
      <c r="P63" s="39">
        <f t="shared" ca="1" si="20"/>
        <v>205</v>
      </c>
      <c r="Q63" s="77">
        <f t="shared" ca="1" si="21"/>
        <v>9.8522166999999994E-3</v>
      </c>
      <c r="R63" s="86">
        <f t="shared" ca="1" si="24"/>
        <v>17425525.490299921</v>
      </c>
    </row>
    <row r="64" spans="1:18">
      <c r="A64" s="40" t="s">
        <v>230</v>
      </c>
      <c r="B64" s="11" t="s">
        <v>231</v>
      </c>
      <c r="C64" s="95">
        <v>405</v>
      </c>
      <c r="D64" s="92">
        <v>9.9750623000000004E-3</v>
      </c>
      <c r="E64" s="93">
        <v>2332131.2302925601</v>
      </c>
      <c r="F64" s="35"/>
      <c r="G64" s="56" t="str">
        <f ca="1">IFERROR(OFFSET(INDIRECT($H$3 &amp; "!A179"), 8, 0), "")</f>
        <v>에스티피</v>
      </c>
      <c r="H64" s="39">
        <f t="shared" ca="1" si="16"/>
        <v>109</v>
      </c>
      <c r="I64" s="77">
        <f t="shared" ca="1" si="17"/>
        <v>-9.0909091000000008E-3</v>
      </c>
      <c r="J64" s="86">
        <f t="shared" ca="1" si="22"/>
        <v>22333473.579318762</v>
      </c>
      <c r="K64" s="56" t="str">
        <f ca="1">IFERROR(OFFSET(INDIRECT($H$3 &amp; "!A125"), 8, 0), "")</f>
        <v>아하토큰</v>
      </c>
      <c r="L64" s="39">
        <f t="shared" ca="1" si="18"/>
        <v>12.3</v>
      </c>
      <c r="M64" s="77">
        <f t="shared" ca="1" si="19"/>
        <v>8.1967212999999994E-3</v>
      </c>
      <c r="N64" s="86">
        <f t="shared" ca="1" si="23"/>
        <v>166416811.59645689</v>
      </c>
      <c r="O64" s="56" t="str">
        <f ca="1">IFERROR(OFFSET(INDIRECT($H$3 &amp; "!A152"), 8, 0), "")</f>
        <v>모스코인</v>
      </c>
      <c r="P64" s="39">
        <f t="shared" ca="1" si="20"/>
        <v>198</v>
      </c>
      <c r="Q64" s="77">
        <f t="shared" ca="1" si="21"/>
        <v>5.0761421000000001E-3</v>
      </c>
      <c r="R64" s="86">
        <f t="shared" ca="1" si="24"/>
        <v>10388133.75452337</v>
      </c>
    </row>
    <row r="65" spans="1:18" ht="17.25" thickBot="1">
      <c r="A65" s="40" t="s">
        <v>133</v>
      </c>
      <c r="B65" s="11" t="s">
        <v>134</v>
      </c>
      <c r="C65" s="95">
        <v>205</v>
      </c>
      <c r="D65" s="92">
        <v>9.8522166999999994E-3</v>
      </c>
      <c r="E65" s="93">
        <v>17425525.490299921</v>
      </c>
      <c r="F65" s="35"/>
      <c r="G65" s="57" t="str">
        <f ca="1">IFERROR(OFFSET(INDIRECT($H$3 &amp; "!A179"), 9, 0), "")</f>
        <v>엑시인피니티</v>
      </c>
      <c r="H65" s="37">
        <f t="shared" ca="1" si="16"/>
        <v>63490</v>
      </c>
      <c r="I65" s="79">
        <f t="shared" ca="1" si="17"/>
        <v>3.2357723599999999E-2</v>
      </c>
      <c r="J65" s="87">
        <f t="shared" ca="1" si="22"/>
        <v>305354.10896181001</v>
      </c>
      <c r="K65" s="57" t="str">
        <f ca="1">IFERROR(OFFSET(INDIRECT($H$3 &amp; "!A125"), 9, 0), "")</f>
        <v>엠블</v>
      </c>
      <c r="L65" s="37">
        <f t="shared" ca="1" si="18"/>
        <v>10.5</v>
      </c>
      <c r="M65" s="79">
        <f t="shared" ca="1" si="19"/>
        <v>9.6153846000000005E-3</v>
      </c>
      <c r="N65" s="87">
        <f t="shared" ca="1" si="23"/>
        <v>311122980.37305295</v>
      </c>
      <c r="O65" s="57" t="str">
        <f ca="1">IFERROR(OFFSET(INDIRECT($H$3 &amp; "!A152"), 9, 0), "")</f>
        <v>리플</v>
      </c>
      <c r="P65" s="37">
        <f t="shared" ca="1" si="20"/>
        <v>994</v>
      </c>
      <c r="Q65" s="79">
        <f t="shared" ca="1" si="21"/>
        <v>2.4742268000000001E-2</v>
      </c>
      <c r="R65" s="87">
        <f t="shared" ca="1" si="24"/>
        <v>250940213.47161043</v>
      </c>
    </row>
    <row r="66" spans="1:18">
      <c r="A66" s="40" t="s">
        <v>184</v>
      </c>
      <c r="B66" s="11" t="s">
        <v>185</v>
      </c>
      <c r="C66" s="95">
        <v>10.5</v>
      </c>
      <c r="D66" s="92">
        <v>9.6153846000000005E-3</v>
      </c>
      <c r="E66" s="93">
        <v>311122980.37305295</v>
      </c>
      <c r="F66" s="35"/>
      <c r="G66" s="56" t="str">
        <f ca="1">IFERROR(OFFSET(INDIRECT($H$3 &amp; "!A179"), 10, 0), "")</f>
        <v>앵커</v>
      </c>
      <c r="H66" s="38">
        <f t="shared" ref="H66:H75" ca="1" si="25">_xlfn.IFNA(VLOOKUP(G66, $B$2:$D$200, 2, FALSE), "")</f>
        <v>91</v>
      </c>
      <c r="I66" s="76">
        <f t="shared" ref="I66:I75" ca="1" si="26">_xlfn.IFNA(VLOOKUP(G66, $B$2:$D$200, 3, FALSE), "")</f>
        <v>2.2471910099999999E-2</v>
      </c>
      <c r="J66" s="85">
        <f t="shared" ca="1" si="22"/>
        <v>70770458.870384187</v>
      </c>
      <c r="K66" s="55" t="str">
        <f ca="1">IFERROR(OFFSET(INDIRECT($H$3 &amp; "!A125"), 10, 0), "")</f>
        <v>오브스</v>
      </c>
      <c r="L66" s="38">
        <f t="shared" ca="1" si="18"/>
        <v>88.7</v>
      </c>
      <c r="M66" s="76">
        <f t="shared" ca="1" si="19"/>
        <v>1.1286682000000001E-3</v>
      </c>
      <c r="N66" s="85">
        <f t="shared" ca="1" si="23"/>
        <v>25058248.75140702</v>
      </c>
      <c r="O66" s="55" t="str">
        <f ca="1">IFERROR(OFFSET(INDIRECT($H$3 &amp; "!A152"), 10, 0), "")</f>
        <v>시빅</v>
      </c>
      <c r="P66" s="38">
        <f t="shared" ca="1" si="20"/>
        <v>364</v>
      </c>
      <c r="Q66" s="76">
        <f t="shared" ca="1" si="21"/>
        <v>2.7548209000000001E-3</v>
      </c>
      <c r="R66" s="85">
        <f t="shared" ca="1" si="24"/>
        <v>5296488.2888225904</v>
      </c>
    </row>
    <row r="67" spans="1:18">
      <c r="A67" s="40" t="s">
        <v>163</v>
      </c>
      <c r="B67" s="11" t="s">
        <v>164</v>
      </c>
      <c r="C67" s="95">
        <v>1595</v>
      </c>
      <c r="D67" s="92">
        <v>9.4936709000000008E-3</v>
      </c>
      <c r="E67" s="93">
        <v>8330646.01538321</v>
      </c>
      <c r="F67" s="35"/>
      <c r="G67" s="56" t="str">
        <f ca="1">IFERROR(OFFSET(INDIRECT($H$3 &amp; "!A179"), 11, 0), "")</f>
        <v>스테이터스네트워크토큰</v>
      </c>
      <c r="H67" s="39">
        <f t="shared" ca="1" si="25"/>
        <v>71.599999999999994</v>
      </c>
      <c r="I67" s="77">
        <f t="shared" ca="1" si="26"/>
        <v>8.4507042000000008E-3</v>
      </c>
      <c r="J67" s="86">
        <f t="shared" ca="1" si="22"/>
        <v>118822293.27699231</v>
      </c>
      <c r="K67" s="56" t="str">
        <f ca="1">IFERROR(OFFSET(INDIRECT($H$3 &amp; "!A125"), 11, 0), "")</f>
        <v>메디블록</v>
      </c>
      <c r="L67" s="39">
        <f t="shared" ca="1" si="18"/>
        <v>49.9</v>
      </c>
      <c r="M67" s="77">
        <f t="shared" ca="1" si="19"/>
        <v>1.01214575E-2</v>
      </c>
      <c r="N67" s="86">
        <f t="shared" ca="1" si="23"/>
        <v>90296161.397134274</v>
      </c>
      <c r="O67" s="56" t="str">
        <f ca="1">IFERROR(OFFSET(INDIRECT($H$3 &amp; "!A152"), 11, 0), "")</f>
        <v>헤데라</v>
      </c>
      <c r="P67" s="39">
        <f t="shared" ca="1" si="20"/>
        <v>257</v>
      </c>
      <c r="Q67" s="77">
        <f t="shared" ca="1" si="21"/>
        <v>1.5810276700000001E-2</v>
      </c>
      <c r="R67" s="86">
        <f t="shared" ca="1" si="24"/>
        <v>13888411.24511545</v>
      </c>
    </row>
    <row r="68" spans="1:18">
      <c r="A68" s="40" t="s">
        <v>238</v>
      </c>
      <c r="B68" s="11" t="s">
        <v>239</v>
      </c>
      <c r="C68" s="95">
        <v>1070</v>
      </c>
      <c r="D68" s="92">
        <v>9.4339622999999994E-3</v>
      </c>
      <c r="E68" s="93">
        <v>1818045.1310306401</v>
      </c>
      <c r="F68" s="35"/>
      <c r="G68" s="56" t="str">
        <f ca="1">IFERROR(OFFSET(INDIRECT($H$3 &amp; "!A179"), 12, 0), "")</f>
        <v>위믹스</v>
      </c>
      <c r="H68" s="39">
        <f t="shared" ca="1" si="25"/>
        <v>5500</v>
      </c>
      <c r="I68" s="77">
        <f t="shared" ca="1" si="26"/>
        <v>2.99625468E-2</v>
      </c>
      <c r="J68" s="86">
        <f t="shared" ca="1" si="22"/>
        <v>7650573.9699065899</v>
      </c>
      <c r="K68" s="56" t="str">
        <f ca="1">IFERROR(OFFSET(INDIRECT($H$3 &amp; "!A125"), 12, 0), "")</f>
        <v>메타디움</v>
      </c>
      <c r="L68" s="39">
        <f t="shared" ca="1" si="18"/>
        <v>95.3</v>
      </c>
      <c r="M68" s="77">
        <f t="shared" ca="1" si="19"/>
        <v>2.2532188799999998E-2</v>
      </c>
      <c r="N68" s="86">
        <f t="shared" ca="1" si="23"/>
        <v>224077135.05159295</v>
      </c>
      <c r="O68" s="56" t="str">
        <f ca="1">IFERROR(OFFSET(INDIRECT($H$3 &amp; "!A152"), 12, 0), "")</f>
        <v>도지코인</v>
      </c>
      <c r="P68" s="39">
        <f t="shared" ca="1" si="20"/>
        <v>151</v>
      </c>
      <c r="Q68" s="77">
        <f t="shared" ca="1" si="21"/>
        <v>2.02702703E-2</v>
      </c>
      <c r="R68" s="86">
        <f t="shared" ca="1" si="24"/>
        <v>76734001.221376255</v>
      </c>
    </row>
    <row r="69" spans="1:18">
      <c r="A69" s="40" t="s">
        <v>102</v>
      </c>
      <c r="B69" s="11" t="s">
        <v>103</v>
      </c>
      <c r="C69" s="95">
        <v>660</v>
      </c>
      <c r="D69" s="92">
        <v>9.1743119000000008E-3</v>
      </c>
      <c r="E69" s="93">
        <v>2683478.1690756101</v>
      </c>
      <c r="F69" s="35"/>
      <c r="G69" s="56" t="str">
        <f ca="1">IFERROR(OFFSET(INDIRECT($H$3 &amp; "!A179"), 13, 0), "")</f>
        <v>하이브</v>
      </c>
      <c r="H69" s="39">
        <f t="shared" ca="1" si="25"/>
        <v>1120</v>
      </c>
      <c r="I69" s="77">
        <f t="shared" ca="1" si="26"/>
        <v>0</v>
      </c>
      <c r="J69" s="86">
        <f t="shared" ca="1" si="22"/>
        <v>3604320.9847484902</v>
      </c>
      <c r="K69" s="56" t="str">
        <f ca="1">IFERROR(OFFSET(INDIRECT($H$3 &amp; "!A125"), 13, 0), "")</f>
        <v>비체인</v>
      </c>
      <c r="L69" s="39">
        <f t="shared" ca="1" si="18"/>
        <v>61.7</v>
      </c>
      <c r="M69" s="77">
        <f t="shared" ca="1" si="19"/>
        <v>2.49169435E-2</v>
      </c>
      <c r="N69" s="86">
        <f t="shared" ca="1" si="23"/>
        <v>124299783.91996358</v>
      </c>
      <c r="O69" s="56" t="str">
        <f ca="1">IFERROR(OFFSET(INDIRECT($H$3 &amp; "!A152"), 13, 0), "")</f>
        <v>폴리매쓰</v>
      </c>
      <c r="P69" s="39">
        <f t="shared" ca="1" si="20"/>
        <v>491</v>
      </c>
      <c r="Q69" s="77">
        <f t="shared" ca="1" si="21"/>
        <v>8.2135524000000008E-3</v>
      </c>
      <c r="R69" s="86">
        <f t="shared" ca="1" si="24"/>
        <v>7170828.2330611404</v>
      </c>
    </row>
    <row r="70" spans="1:18">
      <c r="A70" s="40" t="s">
        <v>224</v>
      </c>
      <c r="B70" s="11" t="s">
        <v>225</v>
      </c>
      <c r="C70" s="95">
        <v>348</v>
      </c>
      <c r="D70" s="92">
        <v>8.6956522000000008E-3</v>
      </c>
      <c r="E70" s="93">
        <v>8471663.3995562997</v>
      </c>
      <c r="F70" s="35"/>
      <c r="G70" s="56" t="str">
        <f ca="1">IFERROR(OFFSET(INDIRECT($H$3 &amp; "!A179"), 14, 0), "")</f>
        <v>디센트럴랜드</v>
      </c>
      <c r="H70" s="39">
        <f t="shared" ca="1" si="25"/>
        <v>3040</v>
      </c>
      <c r="I70" s="77">
        <f t="shared" ca="1" si="26"/>
        <v>1.8425460599999999E-2</v>
      </c>
      <c r="J70" s="90">
        <f t="shared" ca="1" si="22"/>
        <v>6539270.8781379797</v>
      </c>
      <c r="K70" s="58" t="str">
        <f ca="1">IFERROR(OFFSET(INDIRECT($H$3 &amp; "!A125"), 14, 0), "")</f>
        <v>쿼크체인</v>
      </c>
      <c r="L70" s="44">
        <f t="shared" ca="1" si="18"/>
        <v>20</v>
      </c>
      <c r="M70" s="78">
        <f t="shared" ca="1" si="19"/>
        <v>1.52284264E-2</v>
      </c>
      <c r="N70" s="90">
        <f t="shared" ca="1" si="23"/>
        <v>126020708.40083525</v>
      </c>
      <c r="O70" s="58" t="str">
        <f ca="1">IFERROR(OFFSET(INDIRECT($H$3 &amp; "!A152"), 14, 0), "")</f>
        <v>플레이댑</v>
      </c>
      <c r="P70" s="44">
        <f t="shared" ca="1" si="20"/>
        <v>994</v>
      </c>
      <c r="Q70" s="78">
        <f t="shared" ca="1" si="21"/>
        <v>4.040404E-3</v>
      </c>
      <c r="R70" s="90">
        <f t="shared" ca="1" si="24"/>
        <v>9024011.6534611899</v>
      </c>
    </row>
    <row r="71" spans="1:18">
      <c r="A71" s="40" t="s">
        <v>157</v>
      </c>
      <c r="B71" s="11" t="s">
        <v>158</v>
      </c>
      <c r="C71" s="95">
        <v>71.599999999999994</v>
      </c>
      <c r="D71" s="92">
        <v>8.4507042000000008E-3</v>
      </c>
      <c r="E71" s="93">
        <v>118822293.27699231</v>
      </c>
      <c r="F71" s="35"/>
      <c r="G71" s="60" t="str">
        <f ca="1">IFERROR(OFFSET(INDIRECT($H$3 &amp; "!A179"), 15, 0), "")</f>
        <v>헌트</v>
      </c>
      <c r="H71" s="45">
        <f t="shared" ca="1" si="25"/>
        <v>990</v>
      </c>
      <c r="I71" s="80">
        <f t="shared" ca="1" si="26"/>
        <v>-0.01</v>
      </c>
      <c r="J71" s="99">
        <f t="shared" ca="1" si="22"/>
        <v>19975360.012768779</v>
      </c>
      <c r="K71" s="56" t="str">
        <f ca="1">IFERROR(OFFSET(INDIRECT($H$3 &amp; "!A125"), 15, 0), "")</f>
        <v>트론</v>
      </c>
      <c r="L71" s="39">
        <f t="shared" ca="1" si="18"/>
        <v>75.2</v>
      </c>
      <c r="M71" s="77">
        <f t="shared" ca="1" si="19"/>
        <v>2.6666667000000001E-3</v>
      </c>
      <c r="N71" s="99">
        <f t="shared" ca="1" si="23"/>
        <v>218126817.33755794</v>
      </c>
      <c r="O71" s="56" t="str">
        <f ca="1">IFERROR(OFFSET(INDIRECT($H$3 &amp; "!A152"), 15, 0), "")</f>
        <v>넴</v>
      </c>
      <c r="P71" s="39">
        <f t="shared" ca="1" si="20"/>
        <v>123</v>
      </c>
      <c r="Q71" s="77">
        <f t="shared" ca="1" si="21"/>
        <v>1.6528925600000001E-2</v>
      </c>
      <c r="R71" s="99">
        <f t="shared" ca="1" si="24"/>
        <v>9096255.1160986908</v>
      </c>
    </row>
    <row r="72" spans="1:18">
      <c r="A72" s="40" t="s">
        <v>194</v>
      </c>
      <c r="B72" s="11" t="s">
        <v>195</v>
      </c>
      <c r="C72" s="95">
        <v>120</v>
      </c>
      <c r="D72" s="92">
        <v>8.4033613000000004E-3</v>
      </c>
      <c r="E72" s="93">
        <v>13488402.875108751</v>
      </c>
      <c r="F72" s="35"/>
      <c r="G72" s="56" t="str">
        <f ca="1">IFERROR(OFFSET(INDIRECT($H$3 &amp; "!A179"), 16, 0), "")</f>
        <v>칠리즈</v>
      </c>
      <c r="H72" s="39">
        <f t="shared" ca="1" si="25"/>
        <v>259</v>
      </c>
      <c r="I72" s="77">
        <f t="shared" ca="1" si="26"/>
        <v>2.3715415E-2</v>
      </c>
      <c r="J72" s="86">
        <f t="shared" ca="1" si="22"/>
        <v>21475703.159997351</v>
      </c>
      <c r="K72" s="56" t="str">
        <f ca="1">IFERROR(OFFSET(INDIRECT($H$3 &amp; "!A125"), 16, 0), "")</f>
        <v>썸씽</v>
      </c>
      <c r="L72" s="39">
        <f t="shared" ca="1" si="18"/>
        <v>52.7</v>
      </c>
      <c r="M72" s="77">
        <f t="shared" ca="1" si="19"/>
        <v>5.7251908000000001E-3</v>
      </c>
      <c r="N72" s="86">
        <f t="shared" ca="1" si="23"/>
        <v>47331892.458353318</v>
      </c>
      <c r="O72" s="56" t="str">
        <f ca="1">IFERROR(OFFSET(INDIRECT($H$3 &amp; "!A152"), 16, 0), "")</f>
        <v>에스티피</v>
      </c>
      <c r="P72" s="39">
        <f t="shared" ca="1" si="20"/>
        <v>109</v>
      </c>
      <c r="Q72" s="77">
        <f t="shared" ca="1" si="21"/>
        <v>-9.0909091000000008E-3</v>
      </c>
      <c r="R72" s="86">
        <f t="shared" ca="1" si="24"/>
        <v>22333473.579318762</v>
      </c>
    </row>
    <row r="73" spans="1:18">
      <c r="A73" s="40" t="s">
        <v>248</v>
      </c>
      <c r="B73" s="11" t="s">
        <v>249</v>
      </c>
      <c r="C73" s="95">
        <v>244</v>
      </c>
      <c r="D73" s="92">
        <v>8.2644628000000005E-3</v>
      </c>
      <c r="E73" s="93">
        <v>9474778.2505930495</v>
      </c>
      <c r="F73" s="35"/>
      <c r="G73" s="56" t="str">
        <f ca="1">IFERROR(OFFSET(INDIRECT($H$3 &amp; "!A179"), 17, 0), "")</f>
        <v>샌드박스</v>
      </c>
      <c r="H73" s="39">
        <f t="shared" ca="1" si="25"/>
        <v>3910</v>
      </c>
      <c r="I73" s="77">
        <f t="shared" ca="1" si="26"/>
        <v>1.2804097E-3</v>
      </c>
      <c r="J73" s="86">
        <f t="shared" ca="1" si="22"/>
        <v>25300743.237418391</v>
      </c>
      <c r="K73" s="56" t="str">
        <f ca="1">IFERROR(OFFSET(INDIRECT($H$3 &amp; "!A125"), 17, 0), "")</f>
        <v>저스트</v>
      </c>
      <c r="L73" s="39">
        <f t="shared" ca="1" si="18"/>
        <v>63.3</v>
      </c>
      <c r="M73" s="77">
        <f t="shared" ca="1" si="19"/>
        <v>6.3593004999999998E-3</v>
      </c>
      <c r="N73" s="86">
        <f t="shared" ca="1" si="23"/>
        <v>92008348.481654868</v>
      </c>
      <c r="O73" s="56" t="str">
        <f ca="1">IFERROR(OFFSET(INDIRECT($H$3 &amp; "!A152"), 17, 0), "")</f>
        <v>헌트</v>
      </c>
      <c r="P73" s="39">
        <f t="shared" ca="1" si="20"/>
        <v>990</v>
      </c>
      <c r="Q73" s="77">
        <f t="shared" ca="1" si="21"/>
        <v>-0.01</v>
      </c>
      <c r="R73" s="86">
        <f t="shared" ca="1" si="24"/>
        <v>19975360.012768779</v>
      </c>
    </row>
    <row r="74" spans="1:18">
      <c r="A74" s="40" t="s">
        <v>200</v>
      </c>
      <c r="B74" s="11" t="s">
        <v>201</v>
      </c>
      <c r="C74" s="95">
        <v>491</v>
      </c>
      <c r="D74" s="92">
        <v>8.2135524000000008E-3</v>
      </c>
      <c r="E74" s="93">
        <v>7170828.2330611404</v>
      </c>
      <c r="F74" s="35"/>
      <c r="G74" s="56" t="str">
        <f ca="1">IFERROR(OFFSET(INDIRECT($H$3 &amp; "!A179"), 18, 0), "")</f>
        <v>카바</v>
      </c>
      <c r="H74" s="39">
        <f t="shared" ca="1" si="25"/>
        <v>4190</v>
      </c>
      <c r="I74" s="77">
        <f t="shared" ca="1" si="26"/>
        <v>1.4527844999999999E-2</v>
      </c>
      <c r="J74" s="86">
        <f t="shared" ca="1" si="22"/>
        <v>814761.10247997998</v>
      </c>
      <c r="K74" s="56" t="str">
        <f ca="1">IFERROR(OFFSET(INDIRECT($H$3 &amp; "!A125"), 18, 0), "")</f>
        <v>앵커</v>
      </c>
      <c r="L74" s="39">
        <f t="shared" ca="1" si="18"/>
        <v>91</v>
      </c>
      <c r="M74" s="77">
        <f t="shared" ca="1" si="19"/>
        <v>2.2471910099999999E-2</v>
      </c>
      <c r="N74" s="86">
        <f t="shared" ca="1" si="23"/>
        <v>70770458.870384187</v>
      </c>
      <c r="O74" s="56" t="str">
        <f ca="1">IFERROR(OFFSET(INDIRECT($H$3 &amp; "!A152"), 18, 0), "")</f>
        <v>칠리즈</v>
      </c>
      <c r="P74" s="39">
        <f t="shared" ca="1" si="20"/>
        <v>259</v>
      </c>
      <c r="Q74" s="77">
        <f t="shared" ca="1" si="21"/>
        <v>2.3715415E-2</v>
      </c>
      <c r="R74" s="86">
        <f t="shared" ca="1" si="24"/>
        <v>21475703.159997351</v>
      </c>
    </row>
    <row r="75" spans="1:18" ht="17.25" thickBot="1">
      <c r="A75" s="40" t="s">
        <v>204</v>
      </c>
      <c r="B75" s="11" t="s">
        <v>205</v>
      </c>
      <c r="C75" s="95">
        <v>12.3</v>
      </c>
      <c r="D75" s="92">
        <v>8.1967212999999994E-3</v>
      </c>
      <c r="E75" s="93">
        <v>166416811.59645689</v>
      </c>
      <c r="F75" s="35"/>
      <c r="G75" s="57" t="str">
        <f ca="1">IFERROR(OFFSET(INDIRECT($H$3 &amp; "!A179"), 19, 0), "")</f>
        <v>베이직어텐션토큰</v>
      </c>
      <c r="H75" s="37">
        <f t="shared" ca="1" si="25"/>
        <v>1035</v>
      </c>
      <c r="I75" s="79">
        <f t="shared" ca="1" si="26"/>
        <v>1.47058824E-2</v>
      </c>
      <c r="J75" s="87">
        <f t="shared" ca="1" si="22"/>
        <v>30007053.131757431</v>
      </c>
      <c r="K75" s="57" t="str">
        <f ca="1">IFERROR(OFFSET(INDIRECT($H$3 &amp; "!A125"), 19, 0), "")</f>
        <v>스테이터스네트워크토큰</v>
      </c>
      <c r="L75" s="37">
        <f t="shared" ca="1" si="18"/>
        <v>71.599999999999994</v>
      </c>
      <c r="M75" s="79">
        <f t="shared" ca="1" si="19"/>
        <v>8.4507042000000008E-3</v>
      </c>
      <c r="N75" s="87">
        <f t="shared" ca="1" si="23"/>
        <v>118822293.27699231</v>
      </c>
      <c r="O75" s="57" t="str">
        <f ca="1">IFERROR(OFFSET(INDIRECT($H$3 &amp; "!A152"), 19, 0), "")</f>
        <v>베이직어텐션토큰</v>
      </c>
      <c r="P75" s="37">
        <f t="shared" ca="1" si="20"/>
        <v>1035</v>
      </c>
      <c r="Q75" s="79">
        <f t="shared" ca="1" si="21"/>
        <v>1.47058824E-2</v>
      </c>
      <c r="R75" s="87">
        <f t="shared" ca="1" si="24"/>
        <v>30007053.131757431</v>
      </c>
    </row>
    <row r="76" spans="1:18">
      <c r="A76" s="40" t="s">
        <v>100</v>
      </c>
      <c r="B76" s="11" t="s">
        <v>101</v>
      </c>
      <c r="C76" s="95">
        <v>628</v>
      </c>
      <c r="D76" s="92">
        <v>8.0256822000000002E-3</v>
      </c>
      <c r="E76" s="93">
        <v>3611468.3727225098</v>
      </c>
      <c r="F76" s="35"/>
      <c r="G76" s="35"/>
      <c r="H76" s="35"/>
      <c r="I76" s="35"/>
    </row>
    <row r="77" spans="1:18">
      <c r="A77" s="40" t="s">
        <v>218</v>
      </c>
      <c r="B77" s="11" t="s">
        <v>219</v>
      </c>
      <c r="C77" s="95">
        <v>2610</v>
      </c>
      <c r="D77" s="92">
        <v>7.7220077000000002E-3</v>
      </c>
      <c r="E77" s="93">
        <v>1174539.62371875</v>
      </c>
      <c r="F77" s="35"/>
      <c r="G77" s="35"/>
      <c r="H77" s="35"/>
      <c r="I77" s="35"/>
    </row>
    <row r="78" spans="1:18">
      <c r="A78" s="40" t="s">
        <v>65</v>
      </c>
      <c r="B78" s="11" t="s">
        <v>66</v>
      </c>
      <c r="C78" s="95">
        <v>2685</v>
      </c>
      <c r="D78" s="92">
        <v>7.5046903999999998E-3</v>
      </c>
      <c r="E78" s="93">
        <v>1606129.81334286</v>
      </c>
      <c r="F78" s="35"/>
      <c r="G78" s="35"/>
      <c r="H78" s="35"/>
      <c r="I78" s="35"/>
    </row>
    <row r="79" spans="1:18">
      <c r="A79" s="40" t="s">
        <v>72</v>
      </c>
      <c r="B79" s="11" t="s">
        <v>73</v>
      </c>
      <c r="C79" s="95">
        <v>35060</v>
      </c>
      <c r="D79" s="92">
        <v>7.1818443000000003E-3</v>
      </c>
      <c r="E79" s="93">
        <v>584833.52596781997</v>
      </c>
      <c r="F79" s="35"/>
      <c r="G79" s="35"/>
      <c r="H79" s="35"/>
      <c r="I79" s="35"/>
    </row>
    <row r="80" spans="1:18">
      <c r="A80" s="40" t="s">
        <v>190</v>
      </c>
      <c r="B80" s="11" t="s">
        <v>191</v>
      </c>
      <c r="C80" s="95">
        <v>2135</v>
      </c>
      <c r="D80" s="92">
        <v>7.0754716999999996E-3</v>
      </c>
      <c r="E80" s="93">
        <v>1123720.5439116899</v>
      </c>
      <c r="F80" s="35"/>
      <c r="G80" s="35"/>
      <c r="H80" s="35"/>
      <c r="I80" s="35"/>
    </row>
    <row r="81" spans="1:9">
      <c r="A81" s="40" t="s">
        <v>214</v>
      </c>
      <c r="B81" s="11" t="s">
        <v>215</v>
      </c>
      <c r="C81" s="95">
        <v>143</v>
      </c>
      <c r="D81" s="92">
        <v>7.0422534999999998E-3</v>
      </c>
      <c r="E81" s="93">
        <v>16260054.940658489</v>
      </c>
      <c r="F81" s="35"/>
      <c r="G81" s="35"/>
      <c r="H81" s="35"/>
      <c r="I81" s="35"/>
    </row>
    <row r="82" spans="1:9">
      <c r="A82" s="40" t="s">
        <v>121</v>
      </c>
      <c r="B82" s="11" t="s">
        <v>122</v>
      </c>
      <c r="C82" s="95">
        <v>137200</v>
      </c>
      <c r="D82" s="92">
        <v>6.9724771E-3</v>
      </c>
      <c r="E82" s="93">
        <v>12946.834598990001</v>
      </c>
      <c r="F82" s="35"/>
      <c r="G82" s="35"/>
      <c r="H82" s="35"/>
      <c r="I82" s="35"/>
    </row>
    <row r="83" spans="1:9">
      <c r="A83" s="40" t="s">
        <v>92</v>
      </c>
      <c r="B83" s="11" t="s">
        <v>93</v>
      </c>
      <c r="C83" s="95">
        <v>3599000</v>
      </c>
      <c r="D83" s="92">
        <v>6.7132867000000004E-3</v>
      </c>
      <c r="E83" s="93">
        <v>23576.122846900002</v>
      </c>
      <c r="F83" s="35"/>
      <c r="G83" s="35"/>
      <c r="H83" s="35"/>
      <c r="I83" s="35"/>
    </row>
    <row r="84" spans="1:9">
      <c r="A84" s="40" t="s">
        <v>220</v>
      </c>
      <c r="B84" s="11" t="s">
        <v>221</v>
      </c>
      <c r="C84" s="95">
        <v>927</v>
      </c>
      <c r="D84" s="92">
        <v>6.5146580000000004E-3</v>
      </c>
      <c r="E84" s="93">
        <v>2119320.6342919799</v>
      </c>
      <c r="F84" s="35"/>
      <c r="G84" s="35"/>
      <c r="H84" s="35"/>
      <c r="I84" s="35"/>
    </row>
    <row r="85" spans="1:9">
      <c r="A85" s="40" t="s">
        <v>169</v>
      </c>
      <c r="B85" s="11" t="s">
        <v>170</v>
      </c>
      <c r="C85" s="95">
        <v>629</v>
      </c>
      <c r="D85" s="92">
        <v>6.4000000000000003E-3</v>
      </c>
      <c r="E85" s="93">
        <v>16868917.156734291</v>
      </c>
      <c r="F85" s="35"/>
      <c r="G85" s="35"/>
      <c r="H85" s="35"/>
      <c r="I85" s="35"/>
    </row>
    <row r="86" spans="1:9">
      <c r="A86" s="40" t="s">
        <v>244</v>
      </c>
      <c r="B86" s="11" t="s">
        <v>245</v>
      </c>
      <c r="C86" s="95">
        <v>63.3</v>
      </c>
      <c r="D86" s="92">
        <v>6.3593004999999998E-3</v>
      </c>
      <c r="E86" s="93">
        <v>92008348.481654868</v>
      </c>
      <c r="F86" s="35"/>
      <c r="G86" s="35"/>
      <c r="H86" s="35"/>
      <c r="I86" s="35"/>
    </row>
    <row r="87" spans="1:9">
      <c r="A87" s="40" t="s">
        <v>228</v>
      </c>
      <c r="B87" s="11" t="s">
        <v>229</v>
      </c>
      <c r="C87" s="95">
        <v>52.7</v>
      </c>
      <c r="D87" s="92">
        <v>5.7251908000000001E-3</v>
      </c>
      <c r="E87" s="93">
        <v>47331892.458353318</v>
      </c>
      <c r="F87" s="35"/>
      <c r="G87" s="35"/>
      <c r="H87" s="35"/>
      <c r="I87" s="35"/>
    </row>
    <row r="88" spans="1:9">
      <c r="A88" s="40" t="s">
        <v>74</v>
      </c>
      <c r="B88" s="11" t="s">
        <v>75</v>
      </c>
      <c r="C88" s="95">
        <v>18360</v>
      </c>
      <c r="D88" s="92">
        <v>5.4764512999999999E-3</v>
      </c>
      <c r="E88" s="93">
        <v>297356.38062986999</v>
      </c>
      <c r="F88" s="35"/>
      <c r="G88" s="35"/>
      <c r="H88" s="35"/>
      <c r="I88" s="35"/>
    </row>
    <row r="89" spans="1:9">
      <c r="A89" s="40" t="s">
        <v>165</v>
      </c>
      <c r="B89" s="11" t="s">
        <v>166</v>
      </c>
      <c r="C89" s="95">
        <v>16900</v>
      </c>
      <c r="D89" s="92">
        <v>5.353956E-3</v>
      </c>
      <c r="E89" s="93">
        <v>380417.55029678001</v>
      </c>
      <c r="F89" s="35"/>
      <c r="G89" s="35"/>
      <c r="H89" s="35"/>
      <c r="I89" s="35"/>
    </row>
    <row r="90" spans="1:9">
      <c r="A90" s="40" t="s">
        <v>137</v>
      </c>
      <c r="B90" s="11" t="s">
        <v>138</v>
      </c>
      <c r="C90" s="95">
        <v>5660</v>
      </c>
      <c r="D90" s="92">
        <v>5.3285968E-3</v>
      </c>
      <c r="E90" s="93">
        <v>481651.60509417002</v>
      </c>
      <c r="F90" s="35"/>
      <c r="G90" s="35"/>
      <c r="H90" s="35"/>
      <c r="I90" s="35"/>
    </row>
    <row r="91" spans="1:9">
      <c r="A91" s="40" t="s">
        <v>216</v>
      </c>
      <c r="B91" s="11" t="s">
        <v>217</v>
      </c>
      <c r="C91" s="95">
        <v>198</v>
      </c>
      <c r="D91" s="92">
        <v>5.0761421000000001E-3</v>
      </c>
      <c r="E91" s="93">
        <v>10388133.75452337</v>
      </c>
      <c r="F91" s="35"/>
      <c r="G91" s="35"/>
      <c r="H91" s="35"/>
      <c r="I91" s="35"/>
    </row>
    <row r="92" spans="1:9">
      <c r="A92" s="40" t="s">
        <v>246</v>
      </c>
      <c r="B92" s="11" t="s">
        <v>247</v>
      </c>
      <c r="C92" s="95">
        <v>742</v>
      </c>
      <c r="D92" s="92">
        <v>4.0595398999999999E-3</v>
      </c>
      <c r="E92" s="93">
        <v>10655743.02612808</v>
      </c>
      <c r="F92" s="35"/>
      <c r="G92" s="35"/>
      <c r="H92" s="35"/>
      <c r="I92" s="35"/>
    </row>
    <row r="93" spans="1:9">
      <c r="A93" s="40" t="s">
        <v>208</v>
      </c>
      <c r="B93" s="11" t="s">
        <v>209</v>
      </c>
      <c r="C93" s="95">
        <v>994</v>
      </c>
      <c r="D93" s="92">
        <v>4.040404E-3</v>
      </c>
      <c r="E93" s="93">
        <v>9024011.6534611899</v>
      </c>
      <c r="F93" s="35"/>
      <c r="G93" s="35"/>
      <c r="H93" s="35"/>
      <c r="I93" s="35"/>
    </row>
    <row r="94" spans="1:9">
      <c r="A94" s="40" t="s">
        <v>240</v>
      </c>
      <c r="B94" s="11" t="s">
        <v>241</v>
      </c>
      <c r="C94" s="95">
        <v>5145</v>
      </c>
      <c r="D94" s="92">
        <v>3.9024390000000002E-3</v>
      </c>
      <c r="E94" s="93">
        <v>202972.28411927001</v>
      </c>
      <c r="F94" s="35"/>
      <c r="G94" s="35"/>
      <c r="H94" s="35"/>
      <c r="I94" s="35"/>
    </row>
    <row r="95" spans="1:9">
      <c r="A95" s="40" t="s">
        <v>131</v>
      </c>
      <c r="B95" s="11" t="s">
        <v>132</v>
      </c>
      <c r="C95" s="95">
        <v>4130</v>
      </c>
      <c r="D95" s="92">
        <v>3.6452005000000001E-3</v>
      </c>
      <c r="E95" s="93">
        <v>12090440.59959067</v>
      </c>
      <c r="F95" s="35"/>
      <c r="G95" s="35"/>
      <c r="H95" s="35"/>
      <c r="I95" s="35"/>
    </row>
    <row r="96" spans="1:9">
      <c r="A96" s="40" t="s">
        <v>236</v>
      </c>
      <c r="B96" s="11" t="s">
        <v>237</v>
      </c>
      <c r="C96" s="95">
        <v>589</v>
      </c>
      <c r="D96" s="92">
        <v>3.4071549999999998E-3</v>
      </c>
      <c r="E96" s="93">
        <v>17682468.664171569</v>
      </c>
      <c r="F96" s="35"/>
      <c r="G96" s="35"/>
      <c r="H96" s="35"/>
      <c r="I96" s="35"/>
    </row>
    <row r="97" spans="1:9">
      <c r="A97" s="40" t="s">
        <v>119</v>
      </c>
      <c r="B97" s="11" t="s">
        <v>120</v>
      </c>
      <c r="C97" s="95">
        <v>364</v>
      </c>
      <c r="D97" s="92">
        <v>2.7548209000000001E-3</v>
      </c>
      <c r="E97" s="93">
        <v>5296488.2888225904</v>
      </c>
      <c r="F97" s="35"/>
      <c r="G97" s="35"/>
      <c r="H97" s="35"/>
      <c r="I97" s="35"/>
    </row>
    <row r="98" spans="1:9">
      <c r="A98" s="40" t="s">
        <v>147</v>
      </c>
      <c r="B98" s="11" t="s">
        <v>148</v>
      </c>
      <c r="C98" s="95">
        <v>75.2</v>
      </c>
      <c r="D98" s="92">
        <v>2.6666667000000001E-3</v>
      </c>
      <c r="E98" s="93">
        <v>218126817.33755794</v>
      </c>
      <c r="F98" s="35"/>
      <c r="G98" s="35"/>
      <c r="H98" s="35"/>
      <c r="I98" s="35"/>
    </row>
    <row r="99" spans="1:9">
      <c r="A99" s="40" t="s">
        <v>48</v>
      </c>
      <c r="B99" s="11" t="s">
        <v>49</v>
      </c>
      <c r="C99" s="95">
        <v>50838000</v>
      </c>
      <c r="D99" s="92">
        <v>1.3393736E-3</v>
      </c>
      <c r="E99" s="93">
        <v>2747.5947952800002</v>
      </c>
      <c r="F99" s="35"/>
      <c r="G99" s="35"/>
      <c r="H99" s="35"/>
      <c r="I99" s="35"/>
    </row>
    <row r="100" spans="1:9">
      <c r="A100" s="40" t="s">
        <v>110</v>
      </c>
      <c r="B100" s="11" t="s">
        <v>111</v>
      </c>
      <c r="C100" s="95">
        <v>3910</v>
      </c>
      <c r="D100" s="92">
        <v>1.2804097E-3</v>
      </c>
      <c r="E100" s="93">
        <v>25300743.237418391</v>
      </c>
      <c r="F100" s="35"/>
      <c r="G100" s="35"/>
      <c r="H100" s="35"/>
      <c r="I100" s="35"/>
    </row>
    <row r="101" spans="1:9">
      <c r="A101" s="40" t="s">
        <v>125</v>
      </c>
      <c r="B101" s="11" t="s">
        <v>126</v>
      </c>
      <c r="C101" s="95">
        <v>88.7</v>
      </c>
      <c r="D101" s="92">
        <v>1.1286682000000001E-3</v>
      </c>
      <c r="E101" s="93">
        <v>25058248.75140702</v>
      </c>
      <c r="F101" s="35"/>
      <c r="G101" s="35"/>
      <c r="H101" s="35"/>
      <c r="I101" s="35"/>
    </row>
    <row r="102" spans="1:9">
      <c r="A102" s="40" t="s">
        <v>96</v>
      </c>
      <c r="B102" s="11" t="s">
        <v>97</v>
      </c>
      <c r="C102" s="95">
        <v>2.3E-3</v>
      </c>
      <c r="D102" s="92">
        <v>0</v>
      </c>
      <c r="E102" s="93">
        <v>497203679555.69147</v>
      </c>
      <c r="F102" s="35"/>
      <c r="G102" s="35"/>
      <c r="H102" s="35"/>
      <c r="I102" s="35"/>
    </row>
    <row r="103" spans="1:9">
      <c r="A103" s="40" t="s">
        <v>206</v>
      </c>
      <c r="B103" s="11" t="s">
        <v>207</v>
      </c>
      <c r="C103" s="95">
        <v>1000</v>
      </c>
      <c r="D103" s="92">
        <v>0</v>
      </c>
      <c r="E103" s="93">
        <v>5683022.3150888197</v>
      </c>
      <c r="F103" s="35"/>
      <c r="G103" s="35"/>
      <c r="H103" s="35"/>
      <c r="I103" s="35"/>
    </row>
    <row r="104" spans="1:9">
      <c r="A104" s="40" t="s">
        <v>106</v>
      </c>
      <c r="B104" s="11" t="s">
        <v>107</v>
      </c>
      <c r="C104" s="95">
        <v>116</v>
      </c>
      <c r="D104" s="92">
        <v>0</v>
      </c>
      <c r="E104" s="93">
        <v>10950073.279859729</v>
      </c>
      <c r="F104" s="35"/>
      <c r="G104" s="35"/>
      <c r="H104" s="35"/>
      <c r="I104" s="35"/>
    </row>
    <row r="105" spans="1:9">
      <c r="A105" s="40" t="s">
        <v>226</v>
      </c>
      <c r="B105" s="11" t="s">
        <v>227</v>
      </c>
      <c r="C105" s="95">
        <v>1120</v>
      </c>
      <c r="D105" s="92">
        <v>0</v>
      </c>
      <c r="E105" s="93">
        <v>3604320.9847484902</v>
      </c>
      <c r="F105" s="35"/>
      <c r="G105" s="35"/>
      <c r="H105" s="35"/>
      <c r="I105" s="35"/>
    </row>
    <row r="106" spans="1:9">
      <c r="A106" s="40" t="s">
        <v>336</v>
      </c>
      <c r="B106" s="11" t="s">
        <v>337</v>
      </c>
      <c r="C106" s="95">
        <v>13750</v>
      </c>
      <c r="D106" s="92">
        <v>-3.6231884E-3</v>
      </c>
      <c r="E106" s="93">
        <v>2047870.4595624299</v>
      </c>
      <c r="F106" s="35"/>
      <c r="G106" s="35"/>
      <c r="H106" s="35"/>
      <c r="I106" s="35"/>
    </row>
    <row r="107" spans="1:9">
      <c r="A107" s="40" t="s">
        <v>326</v>
      </c>
      <c r="B107" s="11" t="s">
        <v>327</v>
      </c>
      <c r="C107" s="95">
        <v>525</v>
      </c>
      <c r="D107" s="92">
        <v>-5.6818182E-3</v>
      </c>
      <c r="E107" s="93">
        <v>13789791.37611278</v>
      </c>
      <c r="F107" s="35"/>
      <c r="G107" s="35"/>
      <c r="H107" s="35"/>
      <c r="I107" s="35"/>
    </row>
    <row r="108" spans="1:9">
      <c r="A108" s="40" t="s">
        <v>159</v>
      </c>
      <c r="B108" s="11" t="s">
        <v>160</v>
      </c>
      <c r="C108" s="95">
        <v>406</v>
      </c>
      <c r="D108" s="92">
        <v>-7.3349632999999996E-3</v>
      </c>
      <c r="E108" s="93">
        <v>12571932.369816961</v>
      </c>
      <c r="F108" s="35"/>
      <c r="G108" s="35"/>
      <c r="H108" s="35"/>
      <c r="I108" s="35"/>
    </row>
    <row r="109" spans="1:9">
      <c r="A109" s="40" t="s">
        <v>234</v>
      </c>
      <c r="B109" s="11" t="s">
        <v>235</v>
      </c>
      <c r="C109" s="95">
        <v>109</v>
      </c>
      <c r="D109" s="92">
        <v>-9.0909091000000008E-3</v>
      </c>
      <c r="E109" s="41">
        <v>22333473.579318762</v>
      </c>
    </row>
    <row r="110" spans="1:9">
      <c r="A110" s="40" t="s">
        <v>222</v>
      </c>
      <c r="B110" s="11" t="s">
        <v>223</v>
      </c>
      <c r="C110" s="95">
        <v>990</v>
      </c>
      <c r="D110" s="92">
        <v>-0.01</v>
      </c>
      <c r="E110" s="41">
        <v>19975360.012768779</v>
      </c>
    </row>
    <row r="111" spans="1:9">
      <c r="A111" s="40" t="s">
        <v>349</v>
      </c>
      <c r="B111" s="11" t="s">
        <v>350</v>
      </c>
      <c r="C111" s="95">
        <v>3720</v>
      </c>
      <c r="D111" s="92">
        <v>-1.19521912E-2</v>
      </c>
      <c r="E111" s="41">
        <v>13204972.40410753</v>
      </c>
    </row>
    <row r="112" spans="1:9">
      <c r="A112" s="40" t="s">
        <v>347</v>
      </c>
      <c r="B112" s="11" t="s">
        <v>348</v>
      </c>
      <c r="C112" s="95">
        <v>156</v>
      </c>
      <c r="D112" s="92">
        <v>-1.26582278E-2</v>
      </c>
      <c r="E112" s="41">
        <v>69983288.45108439</v>
      </c>
    </row>
    <row r="113" spans="1:5">
      <c r="A113" s="40" t="s">
        <v>177</v>
      </c>
      <c r="B113" s="11" t="s">
        <v>178</v>
      </c>
      <c r="C113" s="95">
        <v>48370</v>
      </c>
      <c r="D113" s="92">
        <v>-1.62700834E-2</v>
      </c>
      <c r="E113" s="41">
        <v>244854.27118710001</v>
      </c>
    </row>
    <row r="114" spans="1:5">
      <c r="A114" s="40" t="s">
        <v>232</v>
      </c>
      <c r="B114" s="11" t="s">
        <v>233</v>
      </c>
      <c r="C114" s="95">
        <v>100</v>
      </c>
      <c r="D114" s="92">
        <v>-1.9607843100000001E-2</v>
      </c>
      <c r="E114" s="41">
        <v>36334534.519236468</v>
      </c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67</v>
      </c>
      <c r="B2" s="11" t="s">
        <v>68</v>
      </c>
      <c r="C2" s="95">
        <v>3065</v>
      </c>
      <c r="D2" s="92">
        <v>0.1609848485</v>
      </c>
      <c r="E2" s="93">
        <v>88648518.439542532</v>
      </c>
      <c r="F2" s="35"/>
      <c r="G2" s="54"/>
      <c r="H2" s="35"/>
      <c r="I2" s="35"/>
    </row>
    <row r="3" spans="1:18" ht="17.25" thickBot="1">
      <c r="A3" s="40" t="s">
        <v>210</v>
      </c>
      <c r="B3" s="11" t="s">
        <v>211</v>
      </c>
      <c r="C3" s="95">
        <v>15.7</v>
      </c>
      <c r="D3" s="92">
        <v>0.1459854015</v>
      </c>
      <c r="E3" s="93">
        <v>28279178492.66436</v>
      </c>
      <c r="F3" s="35"/>
      <c r="G3" s="264" t="s">
        <v>255</v>
      </c>
      <c r="H3" s="276" t="s">
        <v>351</v>
      </c>
      <c r="I3" s="276"/>
      <c r="K3" s="220" t="s">
        <v>34</v>
      </c>
      <c r="L3" s="221"/>
      <c r="M3" s="221"/>
      <c r="N3" s="222"/>
      <c r="O3" s="220" t="s">
        <v>256</v>
      </c>
      <c r="P3" s="221"/>
      <c r="Q3" s="221"/>
      <c r="R3" s="222"/>
    </row>
    <row r="4" spans="1:18" ht="17.25" thickBot="1">
      <c r="A4" s="40" t="s">
        <v>202</v>
      </c>
      <c r="B4" s="11" t="s">
        <v>203</v>
      </c>
      <c r="C4" s="95">
        <v>10.9</v>
      </c>
      <c r="D4" s="92">
        <v>0.1043566363</v>
      </c>
      <c r="E4" s="93">
        <v>6944716899.7823076</v>
      </c>
      <c r="F4" s="35"/>
      <c r="G4" s="265"/>
      <c r="H4" s="277"/>
      <c r="I4" s="277"/>
      <c r="K4" s="257" t="s">
        <v>54</v>
      </c>
      <c r="L4" s="273">
        <f ca="1">NOW()</f>
        <v>44639.906801273151</v>
      </c>
      <c r="M4" s="274"/>
      <c r="N4" s="275"/>
      <c r="O4" s="272" t="s">
        <v>54</v>
      </c>
      <c r="P4" s="273">
        <f ca="1">NOW()</f>
        <v>44639.906801273151</v>
      </c>
      <c r="Q4" s="274"/>
      <c r="R4" s="275"/>
    </row>
    <row r="5" spans="1:18" ht="17.25" thickBot="1">
      <c r="A5" s="40" t="s">
        <v>135</v>
      </c>
      <c r="B5" s="11" t="s">
        <v>136</v>
      </c>
      <c r="C5" s="95">
        <v>5705</v>
      </c>
      <c r="D5" s="92">
        <v>9.1866028700000005E-2</v>
      </c>
      <c r="E5" s="93">
        <v>13826270.134824419</v>
      </c>
      <c r="F5" s="35"/>
      <c r="K5" s="265"/>
      <c r="L5" s="51" t="s">
        <v>57</v>
      </c>
      <c r="M5" s="73" t="s">
        <v>58</v>
      </c>
      <c r="N5" s="69" t="s">
        <v>259</v>
      </c>
      <c r="O5" s="243"/>
      <c r="P5" s="51" t="s">
        <v>57</v>
      </c>
      <c r="Q5" s="73" t="s">
        <v>58</v>
      </c>
      <c r="R5" s="91" t="s">
        <v>259</v>
      </c>
    </row>
    <row r="6" spans="1:18" ht="17.25" thickBot="1">
      <c r="A6" s="40" t="s">
        <v>117</v>
      </c>
      <c r="B6" s="11" t="s">
        <v>118</v>
      </c>
      <c r="C6" s="95">
        <v>18.8</v>
      </c>
      <c r="D6" s="92">
        <v>6.8181818199999994E-2</v>
      </c>
      <c r="E6" s="93">
        <v>796934983.16583943</v>
      </c>
      <c r="F6" s="35"/>
      <c r="G6" s="220" t="s">
        <v>52</v>
      </c>
      <c r="H6" s="221"/>
      <c r="I6" s="222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68</v>
      </c>
      <c r="P6" s="38">
        <f t="shared" ref="P6:P25" si="2">_xlfn.IFNA(VLOOKUP(O6, $B$2:$D$200, 2, FALSE), "")</f>
        <v>3065</v>
      </c>
      <c r="Q6" s="76">
        <f t="shared" ref="Q6:Q25" si="3">_xlfn.IFNA(VLOOKUP(O6, $B$2:$D$200, 3, FALSE), "")</f>
        <v>0.1609848485</v>
      </c>
      <c r="R6" s="85">
        <f>_xlfn.IFNA(VLOOKUP(O6, $B$2:$E$200, 4, FALSE), "")</f>
        <v>88648518.439542532</v>
      </c>
    </row>
    <row r="7" spans="1:18">
      <c r="A7" s="40" t="s">
        <v>98</v>
      </c>
      <c r="B7" s="11" t="s">
        <v>99</v>
      </c>
      <c r="C7" s="95">
        <v>36270</v>
      </c>
      <c r="D7" s="92">
        <v>6.3012895700000002E-2</v>
      </c>
      <c r="E7" s="93">
        <v>1574959.7952483799</v>
      </c>
      <c r="F7" s="35"/>
      <c r="G7" s="248" t="s">
        <v>36</v>
      </c>
      <c r="H7" s="249"/>
      <c r="I7" s="25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211</v>
      </c>
      <c r="P7" s="39">
        <f t="shared" si="2"/>
        <v>15.7</v>
      </c>
      <c r="Q7" s="77">
        <f t="shared" si="3"/>
        <v>0.1459854015</v>
      </c>
      <c r="R7" s="86">
        <f t="shared" ref="R7:R25" si="5">_xlfn.IFNA(VLOOKUP(O7, $B$2:$E$200, 4, FALSE), "")</f>
        <v>28279178492.66436</v>
      </c>
    </row>
    <row r="8" spans="1:18" ht="17.25" thickBot="1">
      <c r="A8" s="40" t="s">
        <v>63</v>
      </c>
      <c r="B8" s="11" t="s">
        <v>64</v>
      </c>
      <c r="C8" s="95">
        <v>30.1</v>
      </c>
      <c r="D8" s="92">
        <v>5.6140350899999997E-2</v>
      </c>
      <c r="E8" s="93">
        <v>305934294.3628099</v>
      </c>
      <c r="F8" s="35"/>
      <c r="G8" s="241"/>
      <c r="H8" s="242"/>
      <c r="I8" s="243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203</v>
      </c>
      <c r="P8" s="39">
        <f t="shared" si="2"/>
        <v>10.9</v>
      </c>
      <c r="Q8" s="77">
        <f t="shared" si="3"/>
        <v>0.1043566363</v>
      </c>
      <c r="R8" s="86">
        <f t="shared" si="5"/>
        <v>6944716899.7823076</v>
      </c>
    </row>
    <row r="9" spans="1:18" ht="17.25" thickBot="1">
      <c r="A9" s="40" t="s">
        <v>104</v>
      </c>
      <c r="B9" s="11" t="s">
        <v>105</v>
      </c>
      <c r="C9" s="95">
        <v>995</v>
      </c>
      <c r="D9" s="92">
        <v>4.8472075900000001E-2</v>
      </c>
      <c r="E9" s="93">
        <v>32750064.44012443</v>
      </c>
      <c r="F9" s="35"/>
      <c r="G9" s="50" t="s">
        <v>38</v>
      </c>
      <c r="H9" s="221" t="s">
        <v>37</v>
      </c>
      <c r="I9" s="222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136</v>
      </c>
      <c r="P9" s="39">
        <f t="shared" si="2"/>
        <v>5705</v>
      </c>
      <c r="Q9" s="77">
        <f t="shared" si="3"/>
        <v>9.1866028700000005E-2</v>
      </c>
      <c r="R9" s="86">
        <f t="shared" si="5"/>
        <v>13826270.134824419</v>
      </c>
    </row>
    <row r="10" spans="1:18">
      <c r="A10" s="40" t="s">
        <v>141</v>
      </c>
      <c r="B10" s="11" t="s">
        <v>142</v>
      </c>
      <c r="C10" s="95">
        <v>1870</v>
      </c>
      <c r="D10" s="92">
        <v>4.7619047599999999E-2</v>
      </c>
      <c r="E10" s="93">
        <v>13354520.71931814</v>
      </c>
      <c r="F10" s="35"/>
      <c r="G10" s="266">
        <f>_xlfn.IFNA(VLOOKUP(G7, $B$2:$D$200, 3, FALSE), "-")</f>
        <v>1.3393736E-3</v>
      </c>
      <c r="H10" s="268">
        <f>_xlfn.IFNA(VLOOKUP(G7, $B$2:$D$200, 2, FALSE), "-")</f>
        <v>50838000</v>
      </c>
      <c r="I10" s="26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118</v>
      </c>
      <c r="P10" s="39">
        <f t="shared" si="2"/>
        <v>18.8</v>
      </c>
      <c r="Q10" s="77">
        <f t="shared" si="3"/>
        <v>6.8181818199999994E-2</v>
      </c>
      <c r="R10" s="90">
        <f t="shared" si="5"/>
        <v>796934983.16583943</v>
      </c>
    </row>
    <row r="11" spans="1:18" ht="17.25" thickBot="1">
      <c r="A11" s="40" t="s">
        <v>153</v>
      </c>
      <c r="B11" s="11" t="s">
        <v>154</v>
      </c>
      <c r="C11" s="95">
        <v>41350</v>
      </c>
      <c r="D11" s="92">
        <v>3.76411543E-2</v>
      </c>
      <c r="E11" s="93">
        <v>6800682.8597620605</v>
      </c>
      <c r="F11" s="35"/>
      <c r="G11" s="267"/>
      <c r="H11" s="270"/>
      <c r="I11" s="27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99</v>
      </c>
      <c r="P11" s="45">
        <f t="shared" si="2"/>
        <v>36270</v>
      </c>
      <c r="Q11" s="80">
        <f t="shared" si="3"/>
        <v>6.3012895700000002E-2</v>
      </c>
      <c r="R11" s="99">
        <f t="shared" si="5"/>
        <v>1574959.7952483799</v>
      </c>
    </row>
    <row r="12" spans="1:18" ht="17.25" thickBot="1">
      <c r="A12" s="40" t="s">
        <v>145</v>
      </c>
      <c r="B12" s="11" t="s">
        <v>146</v>
      </c>
      <c r="C12" s="95">
        <v>9.9600000000000009</v>
      </c>
      <c r="D12" s="92">
        <v>3.64203954E-2</v>
      </c>
      <c r="E12" s="93">
        <v>1875026065.9761481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64</v>
      </c>
      <c r="P12" s="39">
        <f t="shared" si="2"/>
        <v>30.1</v>
      </c>
      <c r="Q12" s="77">
        <f t="shared" si="3"/>
        <v>5.6140350899999997E-2</v>
      </c>
      <c r="R12" s="86">
        <f t="shared" si="5"/>
        <v>305934294.3628099</v>
      </c>
    </row>
    <row r="13" spans="1:18" ht="17.25" thickBot="1">
      <c r="A13" s="40" t="s">
        <v>127</v>
      </c>
      <c r="B13" s="11" t="s">
        <v>128</v>
      </c>
      <c r="C13" s="95">
        <v>53.3</v>
      </c>
      <c r="D13" s="92">
        <v>3.4951456300000003E-2</v>
      </c>
      <c r="E13" s="93">
        <v>113617062.81998438</v>
      </c>
      <c r="F13" s="35"/>
      <c r="G13" s="220" t="s">
        <v>69</v>
      </c>
      <c r="H13" s="221"/>
      <c r="I13" s="22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105</v>
      </c>
      <c r="P13" s="39">
        <f t="shared" si="2"/>
        <v>995</v>
      </c>
      <c r="Q13" s="77">
        <f t="shared" si="3"/>
        <v>4.8472075900000001E-2</v>
      </c>
      <c r="R13" s="86">
        <f t="shared" si="5"/>
        <v>32750064.44012443</v>
      </c>
    </row>
    <row r="14" spans="1:18">
      <c r="A14" s="40" t="s">
        <v>179</v>
      </c>
      <c r="B14" s="11" t="s">
        <v>180</v>
      </c>
      <c r="C14" s="95">
        <v>931</v>
      </c>
      <c r="D14" s="92">
        <v>3.4444444400000003E-2</v>
      </c>
      <c r="E14" s="93">
        <v>35521609.837901637</v>
      </c>
      <c r="F14" s="35"/>
      <c r="G14" s="248" t="s">
        <v>36</v>
      </c>
      <c r="H14" s="249"/>
      <c r="I14" s="25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142</v>
      </c>
      <c r="P14" s="39">
        <f t="shared" si="2"/>
        <v>1870</v>
      </c>
      <c r="Q14" s="77">
        <f t="shared" si="3"/>
        <v>4.7619047599999999E-2</v>
      </c>
      <c r="R14" s="86">
        <f t="shared" si="5"/>
        <v>13354520.71931814</v>
      </c>
    </row>
    <row r="15" spans="1:18" ht="17.25" thickBot="1">
      <c r="A15" s="40" t="s">
        <v>108</v>
      </c>
      <c r="B15" s="11" t="s">
        <v>109</v>
      </c>
      <c r="C15" s="95">
        <v>3670</v>
      </c>
      <c r="D15" s="92">
        <v>3.3802816899999998E-2</v>
      </c>
      <c r="E15" s="93">
        <v>1312141.70440085</v>
      </c>
      <c r="F15" s="35"/>
      <c r="G15" s="241"/>
      <c r="H15" s="242"/>
      <c r="I15" s="24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154</v>
      </c>
      <c r="P15" s="37">
        <f t="shared" si="2"/>
        <v>41350</v>
      </c>
      <c r="Q15" s="79">
        <f t="shared" si="3"/>
        <v>3.76411543E-2</v>
      </c>
      <c r="R15" s="87">
        <f t="shared" si="5"/>
        <v>6800682.8597620605</v>
      </c>
    </row>
    <row r="16" spans="1:18" ht="17.25" thickBot="1">
      <c r="A16" s="40" t="s">
        <v>198</v>
      </c>
      <c r="B16" s="11" t="s">
        <v>199</v>
      </c>
      <c r="C16" s="95">
        <v>12.3</v>
      </c>
      <c r="D16" s="92">
        <v>3.3613445399999997E-2</v>
      </c>
      <c r="E16" s="93">
        <v>363833571.26685512</v>
      </c>
      <c r="F16" s="35"/>
      <c r="G16" s="50" t="s">
        <v>38</v>
      </c>
      <c r="H16" s="221" t="s">
        <v>37</v>
      </c>
      <c r="I16" s="22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146</v>
      </c>
      <c r="P16" s="38">
        <f t="shared" si="2"/>
        <v>9.9600000000000009</v>
      </c>
      <c r="Q16" s="76">
        <f t="shared" si="3"/>
        <v>3.64203954E-2</v>
      </c>
      <c r="R16" s="85">
        <f t="shared" si="5"/>
        <v>1875026065.9761481</v>
      </c>
    </row>
    <row r="17" spans="1:18">
      <c r="A17" s="40" t="s">
        <v>344</v>
      </c>
      <c r="B17" s="11" t="s">
        <v>345</v>
      </c>
      <c r="C17" s="95">
        <v>2005</v>
      </c>
      <c r="D17" s="92">
        <v>3.3505154600000003E-2</v>
      </c>
      <c r="E17" s="93">
        <v>18787578.314628839</v>
      </c>
      <c r="F17" s="35"/>
      <c r="G17" s="266">
        <f>_xlfn.IFNA(VLOOKUP(G14, $B$2:$D$200, 3, FALSE), "-")</f>
        <v>1.3393736E-3</v>
      </c>
      <c r="H17" s="268">
        <f>_xlfn.IFNA(VLOOKUP(G14, $B$2:$D$200, 2, FALSE), "-")</f>
        <v>50838000</v>
      </c>
      <c r="I17" s="26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128</v>
      </c>
      <c r="P17" s="39">
        <f t="shared" si="2"/>
        <v>53.3</v>
      </c>
      <c r="Q17" s="77">
        <f t="shared" si="3"/>
        <v>3.4951456300000003E-2</v>
      </c>
      <c r="R17" s="86">
        <f t="shared" si="5"/>
        <v>113617062.81998438</v>
      </c>
    </row>
    <row r="18" spans="1:18" ht="17.25" thickBot="1">
      <c r="A18" s="40" t="s">
        <v>149</v>
      </c>
      <c r="B18" s="11" t="s">
        <v>150</v>
      </c>
      <c r="C18" s="95">
        <v>63490</v>
      </c>
      <c r="D18" s="92">
        <v>3.2357723599999999E-2</v>
      </c>
      <c r="E18" s="93">
        <v>305354.10896181001</v>
      </c>
      <c r="F18" s="35"/>
      <c r="G18" s="267"/>
      <c r="H18" s="270"/>
      <c r="I18" s="27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180</v>
      </c>
      <c r="P18" s="39">
        <f t="shared" si="2"/>
        <v>931</v>
      </c>
      <c r="Q18" s="77">
        <f t="shared" si="3"/>
        <v>3.4444444400000003E-2</v>
      </c>
      <c r="R18" s="86">
        <f t="shared" si="5"/>
        <v>35521609.837901637</v>
      </c>
    </row>
    <row r="19" spans="1:18" ht="17.25" thickBot="1">
      <c r="A19" s="40" t="s">
        <v>342</v>
      </c>
      <c r="B19" s="11" t="s">
        <v>343</v>
      </c>
      <c r="C19" s="95">
        <v>5500</v>
      </c>
      <c r="D19" s="92">
        <v>2.99625468E-2</v>
      </c>
      <c r="E19" s="93">
        <v>7650573.9699065899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109</v>
      </c>
      <c r="P19" s="39">
        <f t="shared" si="2"/>
        <v>3670</v>
      </c>
      <c r="Q19" s="77">
        <f t="shared" si="3"/>
        <v>3.3802816899999998E-2</v>
      </c>
      <c r="R19" s="86">
        <f t="shared" si="5"/>
        <v>1312141.70440085</v>
      </c>
    </row>
    <row r="20" spans="1:18" ht="17.25" thickBot="1">
      <c r="A20" s="40" t="s">
        <v>129</v>
      </c>
      <c r="B20" s="11" t="s">
        <v>130</v>
      </c>
      <c r="C20" s="95">
        <v>23750</v>
      </c>
      <c r="D20" s="92">
        <v>2.99219428E-2</v>
      </c>
      <c r="E20" s="93">
        <v>395017.61817619001</v>
      </c>
      <c r="F20" s="35"/>
      <c r="G20" s="220" t="s">
        <v>251</v>
      </c>
      <c r="H20" s="221"/>
      <c r="I20" s="22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199</v>
      </c>
      <c r="P20" s="39">
        <f t="shared" si="2"/>
        <v>12.3</v>
      </c>
      <c r="Q20" s="77">
        <f t="shared" si="3"/>
        <v>3.3613445399999997E-2</v>
      </c>
      <c r="R20" s="90">
        <f t="shared" si="5"/>
        <v>363833571.26685512</v>
      </c>
    </row>
    <row r="21" spans="1:18">
      <c r="A21" s="40" t="s">
        <v>212</v>
      </c>
      <c r="B21" s="11" t="s">
        <v>213</v>
      </c>
      <c r="C21" s="95">
        <v>315</v>
      </c>
      <c r="D21" s="92">
        <v>2.9411764699999999E-2</v>
      </c>
      <c r="E21" s="93">
        <v>29225650.60880987</v>
      </c>
      <c r="F21" s="35"/>
      <c r="G21" s="248" t="s">
        <v>36</v>
      </c>
      <c r="H21" s="249"/>
      <c r="I21" s="25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345</v>
      </c>
      <c r="P21" s="45">
        <f t="shared" si="2"/>
        <v>2005</v>
      </c>
      <c r="Q21" s="80">
        <f t="shared" si="3"/>
        <v>3.3505154600000003E-2</v>
      </c>
      <c r="R21" s="99">
        <f t="shared" si="5"/>
        <v>18787578.314628839</v>
      </c>
    </row>
    <row r="22" spans="1:18" ht="17.25" thickBot="1">
      <c r="A22" s="40" t="s">
        <v>80</v>
      </c>
      <c r="B22" s="11" t="s">
        <v>81</v>
      </c>
      <c r="C22" s="95">
        <v>1065</v>
      </c>
      <c r="D22" s="92">
        <v>2.89855072E-2</v>
      </c>
      <c r="E22" s="93">
        <v>22095626.65934474</v>
      </c>
      <c r="F22" s="35"/>
      <c r="G22" s="241"/>
      <c r="H22" s="242"/>
      <c r="I22" s="24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150</v>
      </c>
      <c r="P22" s="39">
        <f t="shared" si="2"/>
        <v>63490</v>
      </c>
      <c r="Q22" s="77">
        <f t="shared" si="3"/>
        <v>3.2357723599999999E-2</v>
      </c>
      <c r="R22" s="86">
        <f t="shared" si="5"/>
        <v>305354.10896181001</v>
      </c>
    </row>
    <row r="23" spans="1:18" ht="17.25" thickBot="1">
      <c r="A23" s="40" t="s">
        <v>173</v>
      </c>
      <c r="B23" s="11" t="s">
        <v>174</v>
      </c>
      <c r="C23" s="95">
        <v>11.3</v>
      </c>
      <c r="D23" s="92">
        <v>2.7272727300000001E-2</v>
      </c>
      <c r="E23" s="93">
        <v>244779824.40559447</v>
      </c>
      <c r="F23" s="35"/>
      <c r="G23" s="50" t="s">
        <v>38</v>
      </c>
      <c r="H23" s="221" t="s">
        <v>37</v>
      </c>
      <c r="I23" s="22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343</v>
      </c>
      <c r="P23" s="39">
        <f t="shared" si="2"/>
        <v>5500</v>
      </c>
      <c r="Q23" s="77">
        <f t="shared" si="3"/>
        <v>2.99625468E-2</v>
      </c>
      <c r="R23" s="86">
        <f t="shared" si="5"/>
        <v>7650573.9699065899</v>
      </c>
    </row>
    <row r="24" spans="1:18">
      <c r="A24" s="40" t="s">
        <v>328</v>
      </c>
      <c r="B24" s="11" t="s">
        <v>329</v>
      </c>
      <c r="C24" s="95">
        <v>106900</v>
      </c>
      <c r="D24" s="92">
        <v>2.6897214199999998E-2</v>
      </c>
      <c r="E24" s="93">
        <v>103342.24789076</v>
      </c>
      <c r="F24" s="35"/>
      <c r="G24" s="266">
        <f>_xlfn.IFNA(VLOOKUP(G21, $B$2:$D$200, 3, FALSE), "-")</f>
        <v>1.3393736E-3</v>
      </c>
      <c r="H24" s="268">
        <f>_xlfn.IFNA(VLOOKUP(G21, $B$2:$D$200, 2, FALSE), "-")</f>
        <v>50838000</v>
      </c>
      <c r="I24" s="26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130</v>
      </c>
      <c r="P24" s="39">
        <f t="shared" si="2"/>
        <v>23750</v>
      </c>
      <c r="Q24" s="77">
        <f t="shared" si="3"/>
        <v>2.99219428E-2</v>
      </c>
      <c r="R24" s="86">
        <f t="shared" si="5"/>
        <v>395017.61817619001</v>
      </c>
    </row>
    <row r="25" spans="1:18" ht="17.25" thickBot="1">
      <c r="A25" s="40" t="s">
        <v>167</v>
      </c>
      <c r="B25" s="11" t="s">
        <v>168</v>
      </c>
      <c r="C25" s="95">
        <v>1960</v>
      </c>
      <c r="D25" s="92">
        <v>2.6178010500000001E-2</v>
      </c>
      <c r="E25" s="93">
        <v>2207353.9070757502</v>
      </c>
      <c r="F25" s="35"/>
      <c r="G25" s="267"/>
      <c r="H25" s="270"/>
      <c r="I25" s="27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213</v>
      </c>
      <c r="P25" s="37">
        <f t="shared" si="2"/>
        <v>315</v>
      </c>
      <c r="Q25" s="79">
        <f t="shared" si="3"/>
        <v>2.9411764699999999E-2</v>
      </c>
      <c r="R25" s="87">
        <f t="shared" si="5"/>
        <v>29225650.60880987</v>
      </c>
    </row>
    <row r="26" spans="1:18">
      <c r="A26" s="40" t="s">
        <v>94</v>
      </c>
      <c r="B26" s="11" t="s">
        <v>95</v>
      </c>
      <c r="C26" s="95">
        <v>3935</v>
      </c>
      <c r="D26" s="92">
        <v>2.6075619299999998E-2</v>
      </c>
      <c r="E26" s="93">
        <v>2552276.0626928601</v>
      </c>
      <c r="F26" s="35"/>
    </row>
    <row r="27" spans="1:18" ht="17.25" thickBot="1">
      <c r="A27" s="40" t="s">
        <v>123</v>
      </c>
      <c r="B27" s="11" t="s">
        <v>124</v>
      </c>
      <c r="C27" s="95">
        <v>61.7</v>
      </c>
      <c r="D27" s="92">
        <v>2.49169435E-2</v>
      </c>
      <c r="E27" s="93">
        <v>124299783.91996358</v>
      </c>
      <c r="F27" s="35"/>
    </row>
    <row r="28" spans="1:18" ht="17.25" thickBot="1">
      <c r="A28" s="40" t="s">
        <v>88</v>
      </c>
      <c r="B28" s="11" t="s">
        <v>89</v>
      </c>
      <c r="C28" s="95">
        <v>994</v>
      </c>
      <c r="D28" s="92">
        <v>2.4742268000000001E-2</v>
      </c>
      <c r="E28" s="93">
        <v>250940213.47161043</v>
      </c>
      <c r="F28" s="35"/>
      <c r="G28" s="220" t="s">
        <v>46</v>
      </c>
      <c r="H28" s="221"/>
      <c r="I28" s="221"/>
      <c r="J28" s="222"/>
      <c r="K28" s="220" t="s">
        <v>44</v>
      </c>
      <c r="L28" s="221"/>
      <c r="M28" s="221"/>
      <c r="N28" s="222"/>
      <c r="O28" s="220" t="s">
        <v>45</v>
      </c>
      <c r="P28" s="221"/>
      <c r="Q28" s="221"/>
      <c r="R28" s="222"/>
    </row>
    <row r="29" spans="1:18" ht="17.25" thickBot="1">
      <c r="A29" s="40" t="s">
        <v>192</v>
      </c>
      <c r="B29" s="11" t="s">
        <v>193</v>
      </c>
      <c r="C29" s="95">
        <v>7050</v>
      </c>
      <c r="D29" s="92">
        <v>2.39651416E-2</v>
      </c>
      <c r="E29" s="93">
        <v>3712890.6915837498</v>
      </c>
      <c r="F29" s="35"/>
      <c r="G29" s="257" t="s">
        <v>54</v>
      </c>
      <c r="H29" s="273">
        <f ca="1">NOW()</f>
        <v>44639.906801273151</v>
      </c>
      <c r="I29" s="274"/>
      <c r="J29" s="275"/>
      <c r="K29" s="272" t="s">
        <v>54</v>
      </c>
      <c r="L29" s="273">
        <f ca="1">NOW()</f>
        <v>44639.906801273151</v>
      </c>
      <c r="M29" s="274"/>
      <c r="N29" s="275"/>
      <c r="O29" s="272" t="s">
        <v>54</v>
      </c>
      <c r="P29" s="273">
        <f ca="1">NOW()</f>
        <v>44639.906801273151</v>
      </c>
      <c r="Q29" s="274"/>
      <c r="R29" s="275"/>
    </row>
    <row r="30" spans="1:18" ht="17.25" thickBot="1">
      <c r="A30" s="40" t="s">
        <v>84</v>
      </c>
      <c r="B30" s="11" t="s">
        <v>85</v>
      </c>
      <c r="C30" s="95">
        <v>259</v>
      </c>
      <c r="D30" s="92">
        <v>2.3715415E-2</v>
      </c>
      <c r="E30" s="93">
        <v>21475703.159997351</v>
      </c>
      <c r="F30" s="35"/>
      <c r="G30" s="265"/>
      <c r="H30" s="51" t="s">
        <v>57</v>
      </c>
      <c r="I30" s="73" t="s">
        <v>58</v>
      </c>
      <c r="J30" s="69" t="s">
        <v>259</v>
      </c>
      <c r="K30" s="243"/>
      <c r="L30" s="51" t="s">
        <v>57</v>
      </c>
      <c r="M30" s="73" t="s">
        <v>58</v>
      </c>
      <c r="N30" s="91" t="s">
        <v>259</v>
      </c>
      <c r="O30" s="243"/>
      <c r="P30" s="51" t="s">
        <v>57</v>
      </c>
      <c r="Q30" s="73" t="s">
        <v>58</v>
      </c>
      <c r="R30" s="91" t="s">
        <v>259</v>
      </c>
    </row>
    <row r="31" spans="1:18">
      <c r="A31" s="40" t="s">
        <v>155</v>
      </c>
      <c r="B31" s="11" t="s">
        <v>156</v>
      </c>
      <c r="C31" s="95">
        <v>1335</v>
      </c>
      <c r="D31" s="92">
        <v>2.2988505699999998E-2</v>
      </c>
      <c r="E31" s="93">
        <v>2181816.47686098</v>
      </c>
      <c r="F31" s="35"/>
      <c r="G31" s="52" t="s">
        <v>68</v>
      </c>
      <c r="H31" s="38">
        <f t="shared" ref="H31:H50" si="6">_xlfn.IFNA(VLOOKUP(G31, $B$2:$D$200, 2, FALSE), "")</f>
        <v>3065</v>
      </c>
      <c r="I31" s="76">
        <f t="shared" ref="I31:I50" si="7">_xlfn.IFNA(VLOOKUP(G31, $B$2:$D$200, 3, FALSE), "")</f>
        <v>0.1609848485</v>
      </c>
      <c r="J31" s="85">
        <f>_xlfn.IFNA(VLOOKUP(G31, $B$2:$E$200, 4, FALSE), "")</f>
        <v>88648518.439542532</v>
      </c>
      <c r="K31" s="81" t="s">
        <v>211</v>
      </c>
      <c r="L31" s="38">
        <f t="shared" ref="L31:L50" si="8">_xlfn.IFNA(VLOOKUP(K31, $B$2:$D$200, 2, FALSE), "")</f>
        <v>15.7</v>
      </c>
      <c r="M31" s="76">
        <f t="shared" ref="M31:M50" si="9">_xlfn.IFNA(VLOOKUP(K31, $B$2:$D$200, 3, FALSE), "")</f>
        <v>0.1459854015</v>
      </c>
      <c r="N31" s="85">
        <f>_xlfn.IFNA(VLOOKUP(K31, $B$2:$E$200, 4, FALSE), "")</f>
        <v>28279178492.66436</v>
      </c>
      <c r="O31" s="81" t="s">
        <v>105</v>
      </c>
      <c r="P31" s="38">
        <f t="shared" ref="P31:P50" si="10">_xlfn.IFNA(VLOOKUP(O31, $B$2:$D$200, 2, FALSE), "")</f>
        <v>995</v>
      </c>
      <c r="Q31" s="76">
        <f t="shared" ref="Q31:Q50" si="11">_xlfn.IFNA(VLOOKUP(O31, $B$2:$D$200, 3, FALSE), "")</f>
        <v>4.8472075900000001E-2</v>
      </c>
      <c r="R31" s="85">
        <f>_xlfn.IFNA(VLOOKUP(O31, $B$2:$E$200, 4, FALSE), "")</f>
        <v>32750064.44012443</v>
      </c>
    </row>
    <row r="32" spans="1:18">
      <c r="A32" s="40" t="s">
        <v>171</v>
      </c>
      <c r="B32" s="11" t="s">
        <v>172</v>
      </c>
      <c r="C32" s="95">
        <v>907</v>
      </c>
      <c r="D32" s="92">
        <v>2.2547914299999999E-2</v>
      </c>
      <c r="E32" s="93">
        <v>3032571.4640899599</v>
      </c>
      <c r="F32" s="35"/>
      <c r="G32" s="47" t="s">
        <v>211</v>
      </c>
      <c r="H32" s="39">
        <f t="shared" si="6"/>
        <v>15.7</v>
      </c>
      <c r="I32" s="77">
        <f t="shared" si="7"/>
        <v>0.1459854015</v>
      </c>
      <c r="J32" s="86">
        <f t="shared" ref="J32:J50" si="12">_xlfn.IFNA(VLOOKUP(G32, $B$2:$E$200, 4, FALSE), "")</f>
        <v>28279178492.66436</v>
      </c>
      <c r="K32" s="82" t="s">
        <v>203</v>
      </c>
      <c r="L32" s="39">
        <f t="shared" si="8"/>
        <v>10.9</v>
      </c>
      <c r="M32" s="77">
        <f t="shared" si="9"/>
        <v>0.1043566363</v>
      </c>
      <c r="N32" s="86">
        <f t="shared" ref="N32:N50" si="13">_xlfn.IFNA(VLOOKUP(K32, $B$2:$E$200, 4, FALSE), "")</f>
        <v>6944716899.7823076</v>
      </c>
      <c r="O32" s="82" t="s">
        <v>180</v>
      </c>
      <c r="P32" s="39">
        <f t="shared" si="10"/>
        <v>931</v>
      </c>
      <c r="Q32" s="77">
        <f t="shared" si="11"/>
        <v>3.4444444400000003E-2</v>
      </c>
      <c r="R32" s="86">
        <f t="shared" ref="R32:R50" si="14">_xlfn.IFNA(VLOOKUP(O32, $B$2:$E$200, 4, FALSE), "")</f>
        <v>35521609.837901637</v>
      </c>
    </row>
    <row r="33" spans="1:18">
      <c r="A33" s="40" t="s">
        <v>188</v>
      </c>
      <c r="B33" s="11" t="s">
        <v>189</v>
      </c>
      <c r="C33" s="95">
        <v>95.3</v>
      </c>
      <c r="D33" s="92">
        <v>2.2532188799999998E-2</v>
      </c>
      <c r="E33" s="93">
        <v>224077135.05159295</v>
      </c>
      <c r="F33" s="35"/>
      <c r="G33" s="47" t="s">
        <v>203</v>
      </c>
      <c r="H33" s="39">
        <f t="shared" si="6"/>
        <v>10.9</v>
      </c>
      <c r="I33" s="77">
        <f t="shared" si="7"/>
        <v>0.1043566363</v>
      </c>
      <c r="J33" s="86">
        <f t="shared" si="12"/>
        <v>6944716899.7823076</v>
      </c>
      <c r="K33" s="82" t="s">
        <v>118</v>
      </c>
      <c r="L33" s="39">
        <f t="shared" si="8"/>
        <v>18.8</v>
      </c>
      <c r="M33" s="77">
        <f t="shared" si="9"/>
        <v>6.8181818199999994E-2</v>
      </c>
      <c r="N33" s="86">
        <f t="shared" si="13"/>
        <v>796934983.16583943</v>
      </c>
      <c r="O33" s="82" t="s">
        <v>213</v>
      </c>
      <c r="P33" s="39">
        <f t="shared" si="10"/>
        <v>315</v>
      </c>
      <c r="Q33" s="77">
        <f t="shared" si="11"/>
        <v>2.9411764699999999E-2</v>
      </c>
      <c r="R33" s="86">
        <f t="shared" si="14"/>
        <v>29225650.60880987</v>
      </c>
    </row>
    <row r="34" spans="1:18">
      <c r="A34" s="40" t="s">
        <v>139</v>
      </c>
      <c r="B34" s="11" t="s">
        <v>140</v>
      </c>
      <c r="C34" s="95">
        <v>91</v>
      </c>
      <c r="D34" s="92">
        <v>2.2471910099999999E-2</v>
      </c>
      <c r="E34" s="93">
        <v>70770458.870384187</v>
      </c>
      <c r="F34" s="35"/>
      <c r="G34" s="47" t="s">
        <v>136</v>
      </c>
      <c r="H34" s="39">
        <f t="shared" si="6"/>
        <v>5705</v>
      </c>
      <c r="I34" s="77">
        <f t="shared" si="7"/>
        <v>9.1866028700000005E-2</v>
      </c>
      <c r="J34" s="86">
        <f t="shared" si="12"/>
        <v>13826270.134824419</v>
      </c>
      <c r="K34" s="82" t="s">
        <v>64</v>
      </c>
      <c r="L34" s="39">
        <f t="shared" si="8"/>
        <v>30.1</v>
      </c>
      <c r="M34" s="77">
        <f t="shared" si="9"/>
        <v>5.6140350899999997E-2</v>
      </c>
      <c r="N34" s="86">
        <f t="shared" si="13"/>
        <v>305934294.3628099</v>
      </c>
      <c r="O34" s="82" t="s">
        <v>89</v>
      </c>
      <c r="P34" s="39">
        <f t="shared" si="10"/>
        <v>994</v>
      </c>
      <c r="Q34" s="77">
        <f t="shared" si="11"/>
        <v>2.4742268000000001E-2</v>
      </c>
      <c r="R34" s="86">
        <f t="shared" si="14"/>
        <v>250940213.47161043</v>
      </c>
    </row>
    <row r="35" spans="1:18">
      <c r="A35" s="40" t="s">
        <v>76</v>
      </c>
      <c r="B35" s="11" t="s">
        <v>77</v>
      </c>
      <c r="C35" s="95">
        <v>379300</v>
      </c>
      <c r="D35" s="92">
        <v>2.2234200199999998E-2</v>
      </c>
      <c r="E35" s="93">
        <v>6675.8321669999996</v>
      </c>
      <c r="F35" s="35"/>
      <c r="G35" s="47" t="s">
        <v>118</v>
      </c>
      <c r="H35" s="44">
        <f t="shared" si="6"/>
        <v>18.8</v>
      </c>
      <c r="I35" s="78">
        <f t="shared" si="7"/>
        <v>6.8181818199999994E-2</v>
      </c>
      <c r="J35" s="90">
        <f t="shared" si="12"/>
        <v>796934983.16583943</v>
      </c>
      <c r="K35" s="83" t="s">
        <v>146</v>
      </c>
      <c r="L35" s="44">
        <f t="shared" si="8"/>
        <v>9.9600000000000009</v>
      </c>
      <c r="M35" s="78">
        <f t="shared" si="9"/>
        <v>3.64203954E-2</v>
      </c>
      <c r="N35" s="90">
        <f t="shared" si="13"/>
        <v>1875026065.9761481</v>
      </c>
      <c r="O35" s="83" t="s">
        <v>85</v>
      </c>
      <c r="P35" s="44">
        <f t="shared" si="10"/>
        <v>259</v>
      </c>
      <c r="Q35" s="78">
        <f t="shared" si="11"/>
        <v>2.3715415E-2</v>
      </c>
      <c r="R35" s="90">
        <f t="shared" si="14"/>
        <v>21475703.159997351</v>
      </c>
    </row>
    <row r="36" spans="1:18">
      <c r="A36" s="40" t="s">
        <v>330</v>
      </c>
      <c r="B36" s="11" t="s">
        <v>331</v>
      </c>
      <c r="C36" s="95">
        <v>938</v>
      </c>
      <c r="D36" s="92">
        <v>2.1786492399999999E-2</v>
      </c>
      <c r="E36" s="93">
        <v>7571787.6699151304</v>
      </c>
      <c r="F36" s="35"/>
      <c r="G36" s="49" t="s">
        <v>99</v>
      </c>
      <c r="H36" s="39">
        <f t="shared" si="6"/>
        <v>36270</v>
      </c>
      <c r="I36" s="77">
        <f t="shared" si="7"/>
        <v>6.3012895700000002E-2</v>
      </c>
      <c r="J36" s="99">
        <f t="shared" si="12"/>
        <v>1574959.7952483799</v>
      </c>
      <c r="K36" s="82" t="s">
        <v>128</v>
      </c>
      <c r="L36" s="39">
        <f t="shared" si="8"/>
        <v>53.3</v>
      </c>
      <c r="M36" s="77">
        <f t="shared" si="9"/>
        <v>3.4951456300000003E-2</v>
      </c>
      <c r="N36" s="99">
        <f t="shared" si="13"/>
        <v>113617062.81998438</v>
      </c>
      <c r="O36" s="82" t="s">
        <v>172</v>
      </c>
      <c r="P36" s="39">
        <f t="shared" si="10"/>
        <v>907</v>
      </c>
      <c r="Q36" s="77">
        <f t="shared" si="11"/>
        <v>2.2547914299999999E-2</v>
      </c>
      <c r="R36" s="99">
        <f t="shared" si="14"/>
        <v>3032571.4640899599</v>
      </c>
    </row>
    <row r="37" spans="1:18">
      <c r="A37" s="40" t="s">
        <v>260</v>
      </c>
      <c r="B37" s="11" t="s">
        <v>261</v>
      </c>
      <c r="C37" s="95">
        <v>151</v>
      </c>
      <c r="D37" s="92">
        <v>2.02702703E-2</v>
      </c>
      <c r="E37" s="93">
        <v>76734001.221376255</v>
      </c>
      <c r="F37" s="35"/>
      <c r="G37" s="47" t="s">
        <v>64</v>
      </c>
      <c r="H37" s="39">
        <f t="shared" si="6"/>
        <v>30.1</v>
      </c>
      <c r="I37" s="77">
        <f t="shared" si="7"/>
        <v>5.6140350899999997E-2</v>
      </c>
      <c r="J37" s="86">
        <f t="shared" si="12"/>
        <v>305934294.3628099</v>
      </c>
      <c r="K37" s="82" t="s">
        <v>199</v>
      </c>
      <c r="L37" s="39">
        <f t="shared" si="8"/>
        <v>12.3</v>
      </c>
      <c r="M37" s="77">
        <f t="shared" si="9"/>
        <v>3.3613445399999997E-2</v>
      </c>
      <c r="N37" s="86">
        <f t="shared" si="13"/>
        <v>363833571.26685512</v>
      </c>
      <c r="O37" s="82" t="s">
        <v>331</v>
      </c>
      <c r="P37" s="39">
        <f t="shared" si="10"/>
        <v>938</v>
      </c>
      <c r="Q37" s="77">
        <f t="shared" si="11"/>
        <v>2.1786492399999999E-2</v>
      </c>
      <c r="R37" s="86">
        <f t="shared" si="14"/>
        <v>7571787.6699151304</v>
      </c>
    </row>
    <row r="38" spans="1:18">
      <c r="A38" s="40" t="s">
        <v>340</v>
      </c>
      <c r="B38" s="11" t="s">
        <v>341</v>
      </c>
      <c r="C38" s="95">
        <v>0.10100000000000001</v>
      </c>
      <c r="D38" s="92">
        <v>2.02020202E-2</v>
      </c>
      <c r="E38" s="93">
        <v>83420570219.383896</v>
      </c>
      <c r="F38" s="35"/>
      <c r="G38" s="47" t="s">
        <v>105</v>
      </c>
      <c r="H38" s="39">
        <f t="shared" si="6"/>
        <v>995</v>
      </c>
      <c r="I38" s="77">
        <f t="shared" si="7"/>
        <v>4.8472075900000001E-2</v>
      </c>
      <c r="J38" s="86">
        <f t="shared" si="12"/>
        <v>32750064.44012443</v>
      </c>
      <c r="K38" s="82" t="s">
        <v>174</v>
      </c>
      <c r="L38" s="39">
        <f t="shared" si="8"/>
        <v>11.3</v>
      </c>
      <c r="M38" s="77">
        <f t="shared" si="9"/>
        <v>2.7272727300000001E-2</v>
      </c>
      <c r="N38" s="86">
        <f t="shared" si="13"/>
        <v>244779824.40559447</v>
      </c>
      <c r="O38" s="82" t="s">
        <v>261</v>
      </c>
      <c r="P38" s="39">
        <f t="shared" si="10"/>
        <v>151</v>
      </c>
      <c r="Q38" s="77">
        <f t="shared" si="11"/>
        <v>2.02702703E-2</v>
      </c>
      <c r="R38" s="86">
        <f t="shared" si="14"/>
        <v>76734001.221376255</v>
      </c>
    </row>
    <row r="39" spans="1:18">
      <c r="A39" s="40" t="s">
        <v>151</v>
      </c>
      <c r="B39" s="11" t="s">
        <v>152</v>
      </c>
      <c r="C39" s="95">
        <v>1805</v>
      </c>
      <c r="D39" s="92">
        <v>1.9774011300000002E-2</v>
      </c>
      <c r="E39" s="93">
        <v>2320433.44439768</v>
      </c>
      <c r="F39" s="35"/>
      <c r="G39" s="47" t="s">
        <v>142</v>
      </c>
      <c r="H39" s="39">
        <f t="shared" si="6"/>
        <v>1870</v>
      </c>
      <c r="I39" s="77">
        <f t="shared" si="7"/>
        <v>4.7619047599999999E-2</v>
      </c>
      <c r="J39" s="86">
        <f t="shared" si="12"/>
        <v>13354520.71931814</v>
      </c>
      <c r="K39" s="82" t="s">
        <v>124</v>
      </c>
      <c r="L39" s="39">
        <f t="shared" si="8"/>
        <v>61.7</v>
      </c>
      <c r="M39" s="77">
        <f t="shared" si="9"/>
        <v>2.49169435E-2</v>
      </c>
      <c r="N39" s="86">
        <f t="shared" si="13"/>
        <v>124299783.91996358</v>
      </c>
      <c r="O39" s="82" t="s">
        <v>339</v>
      </c>
      <c r="P39" s="39">
        <f t="shared" si="10"/>
        <v>503</v>
      </c>
      <c r="Q39" s="77">
        <f t="shared" si="11"/>
        <v>1.8218623499999999E-2</v>
      </c>
      <c r="R39" s="86">
        <f t="shared" si="14"/>
        <v>1459932.4373548001</v>
      </c>
    </row>
    <row r="40" spans="1:18" ht="17.25" thickBot="1">
      <c r="A40" s="40" t="s">
        <v>175</v>
      </c>
      <c r="B40" s="11" t="s">
        <v>176</v>
      </c>
      <c r="C40" s="95">
        <v>7575</v>
      </c>
      <c r="D40" s="92">
        <v>1.95154778E-2</v>
      </c>
      <c r="E40" s="93">
        <v>778888.37403946999</v>
      </c>
      <c r="F40" s="35"/>
      <c r="G40" s="53" t="s">
        <v>154</v>
      </c>
      <c r="H40" s="37">
        <f t="shared" si="6"/>
        <v>41350</v>
      </c>
      <c r="I40" s="79">
        <f t="shared" si="7"/>
        <v>3.76411543E-2</v>
      </c>
      <c r="J40" s="87">
        <f t="shared" si="12"/>
        <v>6800682.8597620605</v>
      </c>
      <c r="K40" s="84" t="s">
        <v>189</v>
      </c>
      <c r="L40" s="37">
        <f t="shared" si="8"/>
        <v>95.3</v>
      </c>
      <c r="M40" s="79">
        <f t="shared" si="9"/>
        <v>2.2532188799999998E-2</v>
      </c>
      <c r="N40" s="87">
        <f t="shared" si="13"/>
        <v>224077135.05159295</v>
      </c>
      <c r="O40" s="84" t="s">
        <v>51</v>
      </c>
      <c r="P40" s="37">
        <f t="shared" si="10"/>
        <v>238</v>
      </c>
      <c r="Q40" s="79">
        <f t="shared" si="11"/>
        <v>1.7094017100000001E-2</v>
      </c>
      <c r="R40" s="87">
        <f t="shared" si="14"/>
        <v>16591497.00568302</v>
      </c>
    </row>
    <row r="41" spans="1:18">
      <c r="A41" s="40" t="s">
        <v>59</v>
      </c>
      <c r="B41" s="11" t="s">
        <v>60</v>
      </c>
      <c r="C41" s="95">
        <v>3040</v>
      </c>
      <c r="D41" s="92">
        <v>1.8425460599999999E-2</v>
      </c>
      <c r="E41" s="93">
        <v>6539270.8781379797</v>
      </c>
      <c r="F41" s="35"/>
      <c r="G41" s="52" t="s">
        <v>146</v>
      </c>
      <c r="H41" s="38">
        <f t="shared" si="6"/>
        <v>9.9600000000000009</v>
      </c>
      <c r="I41" s="76">
        <f t="shared" si="7"/>
        <v>3.64203954E-2</v>
      </c>
      <c r="J41" s="85">
        <f t="shared" si="12"/>
        <v>1875026065.9761481</v>
      </c>
      <c r="K41" s="81" t="s">
        <v>140</v>
      </c>
      <c r="L41" s="38">
        <f t="shared" si="8"/>
        <v>91</v>
      </c>
      <c r="M41" s="76">
        <f t="shared" si="9"/>
        <v>2.2471910099999999E-2</v>
      </c>
      <c r="N41" s="85">
        <f t="shared" si="13"/>
        <v>70770458.870384187</v>
      </c>
      <c r="O41" s="81" t="s">
        <v>56</v>
      </c>
      <c r="P41" s="38">
        <f t="shared" si="10"/>
        <v>123</v>
      </c>
      <c r="Q41" s="76">
        <f t="shared" si="11"/>
        <v>1.6528925600000001E-2</v>
      </c>
      <c r="R41" s="85">
        <f t="shared" si="14"/>
        <v>9096255.1160986908</v>
      </c>
    </row>
    <row r="42" spans="1:18">
      <c r="A42" s="40" t="s">
        <v>114</v>
      </c>
      <c r="B42" s="11" t="s">
        <v>339</v>
      </c>
      <c r="C42" s="95">
        <v>503</v>
      </c>
      <c r="D42" s="92">
        <v>1.8218623499999999E-2</v>
      </c>
      <c r="E42" s="93">
        <v>1459932.4373548001</v>
      </c>
      <c r="F42" s="35"/>
      <c r="G42" s="47" t="s">
        <v>128</v>
      </c>
      <c r="H42" s="39">
        <f t="shared" si="6"/>
        <v>53.3</v>
      </c>
      <c r="I42" s="77">
        <f t="shared" si="7"/>
        <v>3.4951456300000003E-2</v>
      </c>
      <c r="J42" s="86">
        <f t="shared" si="12"/>
        <v>113617062.81998438</v>
      </c>
      <c r="K42" s="82" t="s">
        <v>341</v>
      </c>
      <c r="L42" s="39">
        <f t="shared" si="8"/>
        <v>0.10100000000000001</v>
      </c>
      <c r="M42" s="77">
        <f t="shared" si="9"/>
        <v>2.02020202E-2</v>
      </c>
      <c r="N42" s="86">
        <f t="shared" si="13"/>
        <v>83420570219.383896</v>
      </c>
      <c r="O42" s="82" t="s">
        <v>338</v>
      </c>
      <c r="P42" s="39">
        <f t="shared" si="10"/>
        <v>257</v>
      </c>
      <c r="Q42" s="77">
        <f t="shared" si="11"/>
        <v>1.5810276700000001E-2</v>
      </c>
      <c r="R42" s="86">
        <f t="shared" si="14"/>
        <v>13888411.24511545</v>
      </c>
    </row>
    <row r="43" spans="1:18">
      <c r="A43" s="40" t="s">
        <v>143</v>
      </c>
      <c r="B43" s="11" t="s">
        <v>144</v>
      </c>
      <c r="C43" s="95">
        <v>11.4</v>
      </c>
      <c r="D43" s="92">
        <v>1.7857142900000001E-2</v>
      </c>
      <c r="E43" s="93">
        <v>208746415.47877991</v>
      </c>
      <c r="F43" s="35"/>
      <c r="G43" s="47" t="s">
        <v>180</v>
      </c>
      <c r="H43" s="39">
        <f t="shared" si="6"/>
        <v>931</v>
      </c>
      <c r="I43" s="77">
        <f t="shared" si="7"/>
        <v>3.4444444400000003E-2</v>
      </c>
      <c r="J43" s="86">
        <f t="shared" si="12"/>
        <v>35521609.837901637</v>
      </c>
      <c r="K43" s="82" t="s">
        <v>144</v>
      </c>
      <c r="L43" s="39">
        <f t="shared" si="8"/>
        <v>11.4</v>
      </c>
      <c r="M43" s="77">
        <f t="shared" si="9"/>
        <v>1.7857142900000001E-2</v>
      </c>
      <c r="N43" s="86">
        <f t="shared" si="13"/>
        <v>208746415.47877991</v>
      </c>
      <c r="O43" s="82" t="s">
        <v>187</v>
      </c>
      <c r="P43" s="39">
        <f t="shared" si="10"/>
        <v>273</v>
      </c>
      <c r="Q43" s="77">
        <f t="shared" si="11"/>
        <v>1.11111111E-2</v>
      </c>
      <c r="R43" s="86">
        <f t="shared" si="14"/>
        <v>18693681.466713089</v>
      </c>
    </row>
    <row r="44" spans="1:18">
      <c r="A44" s="40" t="s">
        <v>181</v>
      </c>
      <c r="B44" s="11" t="s">
        <v>182</v>
      </c>
      <c r="C44" s="95">
        <v>4560</v>
      </c>
      <c r="D44" s="92">
        <v>1.7857142900000001E-2</v>
      </c>
      <c r="E44" s="93">
        <v>2004914.2715810901</v>
      </c>
      <c r="F44" s="35"/>
      <c r="G44" s="47" t="s">
        <v>109</v>
      </c>
      <c r="H44" s="39">
        <f t="shared" si="6"/>
        <v>3670</v>
      </c>
      <c r="I44" s="77">
        <f t="shared" si="7"/>
        <v>3.3802816899999998E-2</v>
      </c>
      <c r="J44" s="86">
        <f t="shared" si="12"/>
        <v>1312141.70440085</v>
      </c>
      <c r="K44" s="82" t="s">
        <v>71</v>
      </c>
      <c r="L44" s="39">
        <f t="shared" si="8"/>
        <v>20</v>
      </c>
      <c r="M44" s="77">
        <f t="shared" si="9"/>
        <v>1.52284264E-2</v>
      </c>
      <c r="N44" s="86">
        <f t="shared" si="13"/>
        <v>126020708.40083525</v>
      </c>
      <c r="O44" s="82" t="s">
        <v>231</v>
      </c>
      <c r="P44" s="39">
        <f t="shared" si="10"/>
        <v>405</v>
      </c>
      <c r="Q44" s="77">
        <f t="shared" si="11"/>
        <v>9.9750623000000004E-3</v>
      </c>
      <c r="R44" s="86">
        <f t="shared" si="14"/>
        <v>2332131.2302925601</v>
      </c>
    </row>
    <row r="45" spans="1:18">
      <c r="A45" s="40" t="s">
        <v>82</v>
      </c>
      <c r="B45" s="11" t="s">
        <v>83</v>
      </c>
      <c r="C45" s="95">
        <v>2635</v>
      </c>
      <c r="D45" s="92">
        <v>1.7374517400000001E-2</v>
      </c>
      <c r="E45" s="93">
        <v>5875002.6813712995</v>
      </c>
      <c r="F45" s="35"/>
      <c r="G45" s="47" t="s">
        <v>199</v>
      </c>
      <c r="H45" s="44">
        <f t="shared" si="6"/>
        <v>12.3</v>
      </c>
      <c r="I45" s="78">
        <f t="shared" si="7"/>
        <v>3.3613445399999997E-2</v>
      </c>
      <c r="J45" s="90">
        <f t="shared" si="12"/>
        <v>363833571.26685512</v>
      </c>
      <c r="K45" s="83" t="s">
        <v>346</v>
      </c>
      <c r="L45" s="44">
        <f t="shared" si="8"/>
        <v>10</v>
      </c>
      <c r="M45" s="78">
        <f t="shared" si="9"/>
        <v>1.2145749000000001E-2</v>
      </c>
      <c r="N45" s="90">
        <f t="shared" si="13"/>
        <v>562988918.17375815</v>
      </c>
      <c r="O45" s="83" t="s">
        <v>134</v>
      </c>
      <c r="P45" s="44">
        <f t="shared" si="10"/>
        <v>205</v>
      </c>
      <c r="Q45" s="78">
        <f t="shared" si="11"/>
        <v>9.8522166999999994E-3</v>
      </c>
      <c r="R45" s="90">
        <f t="shared" si="14"/>
        <v>17425525.490299921</v>
      </c>
    </row>
    <row r="46" spans="1:18">
      <c r="A46" s="40" t="s">
        <v>50</v>
      </c>
      <c r="B46" s="11" t="s">
        <v>51</v>
      </c>
      <c r="C46" s="95">
        <v>238</v>
      </c>
      <c r="D46" s="92">
        <v>1.7094017100000001E-2</v>
      </c>
      <c r="E46" s="93">
        <v>16591497.00568302</v>
      </c>
      <c r="F46" s="35"/>
      <c r="G46" s="49" t="s">
        <v>345</v>
      </c>
      <c r="H46" s="39">
        <f t="shared" si="6"/>
        <v>2005</v>
      </c>
      <c r="I46" s="77">
        <f t="shared" si="7"/>
        <v>3.3505154600000003E-2</v>
      </c>
      <c r="J46" s="99">
        <f t="shared" si="12"/>
        <v>18787578.314628839</v>
      </c>
      <c r="K46" s="82" t="s">
        <v>197</v>
      </c>
      <c r="L46" s="39">
        <f t="shared" si="8"/>
        <v>49.9</v>
      </c>
      <c r="M46" s="77">
        <f t="shared" si="9"/>
        <v>1.01214575E-2</v>
      </c>
      <c r="N46" s="99">
        <f t="shared" si="13"/>
        <v>90296161.397134274</v>
      </c>
      <c r="O46" s="82" t="s">
        <v>103</v>
      </c>
      <c r="P46" s="39">
        <f t="shared" si="10"/>
        <v>660</v>
      </c>
      <c r="Q46" s="77">
        <f t="shared" si="11"/>
        <v>9.1743119000000008E-3</v>
      </c>
      <c r="R46" s="99">
        <f t="shared" si="14"/>
        <v>2683478.1690756101</v>
      </c>
    </row>
    <row r="47" spans="1:18">
      <c r="A47" s="40" t="s">
        <v>61</v>
      </c>
      <c r="B47" s="11" t="s">
        <v>62</v>
      </c>
      <c r="C47" s="95">
        <v>26050</v>
      </c>
      <c r="D47" s="92">
        <v>1.67837627E-2</v>
      </c>
      <c r="E47" s="93">
        <v>231630.22705384999</v>
      </c>
      <c r="F47" s="35"/>
      <c r="G47" s="47" t="s">
        <v>150</v>
      </c>
      <c r="H47" s="39">
        <f t="shared" si="6"/>
        <v>63490</v>
      </c>
      <c r="I47" s="77">
        <f t="shared" si="7"/>
        <v>3.2357723599999999E-2</v>
      </c>
      <c r="J47" s="86">
        <f t="shared" si="12"/>
        <v>305354.10896181001</v>
      </c>
      <c r="K47" s="82" t="s">
        <v>185</v>
      </c>
      <c r="L47" s="39">
        <f t="shared" si="8"/>
        <v>10.5</v>
      </c>
      <c r="M47" s="77">
        <f t="shared" si="9"/>
        <v>9.6153846000000005E-3</v>
      </c>
      <c r="N47" s="86">
        <f t="shared" si="13"/>
        <v>311122980.37305295</v>
      </c>
      <c r="O47" s="82" t="s">
        <v>225</v>
      </c>
      <c r="P47" s="39">
        <f t="shared" si="10"/>
        <v>348</v>
      </c>
      <c r="Q47" s="77">
        <f t="shared" si="11"/>
        <v>8.6956522000000008E-3</v>
      </c>
      <c r="R47" s="86">
        <f t="shared" si="14"/>
        <v>8471663.3995562997</v>
      </c>
    </row>
    <row r="48" spans="1:18">
      <c r="A48" s="40" t="s">
        <v>55</v>
      </c>
      <c r="B48" s="11" t="s">
        <v>56</v>
      </c>
      <c r="C48" s="95">
        <v>123</v>
      </c>
      <c r="D48" s="92">
        <v>1.6528925600000001E-2</v>
      </c>
      <c r="E48" s="93">
        <v>9096255.1160986908</v>
      </c>
      <c r="F48" s="35"/>
      <c r="G48" s="47" t="s">
        <v>343</v>
      </c>
      <c r="H48" s="39">
        <f t="shared" si="6"/>
        <v>5500</v>
      </c>
      <c r="I48" s="77">
        <f t="shared" si="7"/>
        <v>2.99625468E-2</v>
      </c>
      <c r="J48" s="86">
        <f t="shared" si="12"/>
        <v>7650573.9699065899</v>
      </c>
      <c r="K48" s="82" t="s">
        <v>158</v>
      </c>
      <c r="L48" s="39">
        <f t="shared" si="8"/>
        <v>71.599999999999994</v>
      </c>
      <c r="M48" s="77">
        <f t="shared" si="9"/>
        <v>8.4507042000000008E-3</v>
      </c>
      <c r="N48" s="86">
        <f t="shared" si="13"/>
        <v>118822293.27699231</v>
      </c>
      <c r="O48" s="82" t="s">
        <v>195</v>
      </c>
      <c r="P48" s="39">
        <f t="shared" si="10"/>
        <v>120</v>
      </c>
      <c r="Q48" s="77">
        <f t="shared" si="11"/>
        <v>8.4033613000000004E-3</v>
      </c>
      <c r="R48" s="86">
        <f t="shared" si="14"/>
        <v>13488402.875108751</v>
      </c>
    </row>
    <row r="49" spans="1:18">
      <c r="A49" s="40" t="s">
        <v>324</v>
      </c>
      <c r="B49" s="11" t="s">
        <v>325</v>
      </c>
      <c r="C49" s="95">
        <v>111150</v>
      </c>
      <c r="D49" s="92">
        <v>1.5996343699999999E-2</v>
      </c>
      <c r="E49" s="93">
        <v>282294.75061888999</v>
      </c>
      <c r="F49" s="35"/>
      <c r="G49" s="47" t="s">
        <v>130</v>
      </c>
      <c r="H49" s="39">
        <f t="shared" si="6"/>
        <v>23750</v>
      </c>
      <c r="I49" s="77">
        <f t="shared" si="7"/>
        <v>2.99219428E-2</v>
      </c>
      <c r="J49" s="86">
        <f t="shared" si="12"/>
        <v>395017.61817619001</v>
      </c>
      <c r="K49" s="82" t="s">
        <v>205</v>
      </c>
      <c r="L49" s="39">
        <f t="shared" si="8"/>
        <v>12.3</v>
      </c>
      <c r="M49" s="77">
        <f t="shared" si="9"/>
        <v>8.1967212999999994E-3</v>
      </c>
      <c r="N49" s="86">
        <f t="shared" si="13"/>
        <v>166416811.59645689</v>
      </c>
      <c r="O49" s="82" t="s">
        <v>249</v>
      </c>
      <c r="P49" s="39">
        <f t="shared" si="10"/>
        <v>244</v>
      </c>
      <c r="Q49" s="77">
        <f t="shared" si="11"/>
        <v>8.2644628000000005E-3</v>
      </c>
      <c r="R49" s="86">
        <f t="shared" si="14"/>
        <v>9474778.2505930495</v>
      </c>
    </row>
    <row r="50" spans="1:18" ht="17.25" thickBot="1">
      <c r="A50" s="40" t="s">
        <v>53</v>
      </c>
      <c r="B50" s="11" t="s">
        <v>338</v>
      </c>
      <c r="C50" s="95">
        <v>257</v>
      </c>
      <c r="D50" s="92">
        <v>1.5810276700000001E-2</v>
      </c>
      <c r="E50" s="93">
        <v>13888411.24511545</v>
      </c>
      <c r="F50" s="35"/>
      <c r="G50" s="53" t="s">
        <v>213</v>
      </c>
      <c r="H50" s="37">
        <f t="shared" si="6"/>
        <v>315</v>
      </c>
      <c r="I50" s="79">
        <f t="shared" si="7"/>
        <v>2.9411764699999999E-2</v>
      </c>
      <c r="J50" s="87">
        <f t="shared" si="12"/>
        <v>29225650.60880987</v>
      </c>
      <c r="K50" s="84" t="s">
        <v>245</v>
      </c>
      <c r="L50" s="37">
        <f t="shared" si="8"/>
        <v>63.3</v>
      </c>
      <c r="M50" s="79">
        <f t="shared" si="9"/>
        <v>6.3593004999999998E-3</v>
      </c>
      <c r="N50" s="87">
        <f t="shared" si="13"/>
        <v>92008348.481654868</v>
      </c>
      <c r="O50" s="84" t="s">
        <v>201</v>
      </c>
      <c r="P50" s="37">
        <f t="shared" si="10"/>
        <v>491</v>
      </c>
      <c r="Q50" s="79">
        <f t="shared" si="11"/>
        <v>8.2135524000000008E-3</v>
      </c>
      <c r="R50" s="87">
        <f t="shared" si="14"/>
        <v>7170828.2330611404</v>
      </c>
    </row>
    <row r="51" spans="1:18">
      <c r="A51" s="40" t="s">
        <v>86</v>
      </c>
      <c r="B51" s="11" t="s">
        <v>87</v>
      </c>
      <c r="C51" s="95">
        <v>99060</v>
      </c>
      <c r="D51" s="92">
        <v>1.56874808E-2</v>
      </c>
      <c r="E51" s="93">
        <v>53121.681382950002</v>
      </c>
      <c r="F51" s="35"/>
    </row>
    <row r="52" spans="1:18" ht="17.25" thickBot="1">
      <c r="A52" s="40" t="s">
        <v>70</v>
      </c>
      <c r="B52" s="11" t="s">
        <v>71</v>
      </c>
      <c r="C52" s="95">
        <v>20</v>
      </c>
      <c r="D52" s="92">
        <v>1.52284264E-2</v>
      </c>
      <c r="E52" s="93">
        <v>126020708.40083525</v>
      </c>
      <c r="F52" s="35"/>
    </row>
    <row r="53" spans="1:18" ht="17.25" thickBot="1">
      <c r="A53" s="40" t="s">
        <v>90</v>
      </c>
      <c r="B53" s="11" t="s">
        <v>91</v>
      </c>
      <c r="C53" s="95">
        <v>37260</v>
      </c>
      <c r="D53" s="92">
        <v>1.47058824E-2</v>
      </c>
      <c r="E53" s="93">
        <v>165125.41307074</v>
      </c>
      <c r="F53" s="35"/>
      <c r="G53" s="220" t="s">
        <v>250</v>
      </c>
      <c r="H53" s="221"/>
      <c r="I53" s="221"/>
      <c r="J53" s="222"/>
      <c r="K53" s="220" t="s">
        <v>253</v>
      </c>
      <c r="L53" s="221"/>
      <c r="M53" s="221"/>
      <c r="N53" s="222"/>
      <c r="O53" s="220" t="s">
        <v>254</v>
      </c>
      <c r="P53" s="221"/>
      <c r="Q53" s="221"/>
      <c r="R53" s="222"/>
    </row>
    <row r="54" spans="1:18" ht="17.25" thickBot="1">
      <c r="A54" s="40" t="s">
        <v>78</v>
      </c>
      <c r="B54" s="11" t="s">
        <v>79</v>
      </c>
      <c r="C54" s="95">
        <v>1035</v>
      </c>
      <c r="D54" s="92">
        <v>1.47058824E-2</v>
      </c>
      <c r="E54" s="93">
        <v>30007053.131757431</v>
      </c>
      <c r="F54" s="35"/>
      <c r="G54" s="257" t="s">
        <v>54</v>
      </c>
      <c r="H54" s="273">
        <f ca="1">NOW()</f>
        <v>44639.906801273151</v>
      </c>
      <c r="I54" s="274"/>
      <c r="J54" s="275"/>
      <c r="K54" s="272" t="s">
        <v>54</v>
      </c>
      <c r="L54" s="273">
        <f ca="1">NOW()</f>
        <v>44639.906801273151</v>
      </c>
      <c r="M54" s="274"/>
      <c r="N54" s="275"/>
      <c r="O54" s="272" t="s">
        <v>54</v>
      </c>
      <c r="P54" s="273">
        <f ca="1">NOW()</f>
        <v>44639.906801273151</v>
      </c>
      <c r="Q54" s="274"/>
      <c r="R54" s="275"/>
    </row>
    <row r="55" spans="1:18" ht="17.25" thickBot="1">
      <c r="A55" s="40" t="s">
        <v>161</v>
      </c>
      <c r="B55" s="11" t="s">
        <v>162</v>
      </c>
      <c r="C55" s="95">
        <v>1040</v>
      </c>
      <c r="D55" s="92">
        <v>1.4634146299999999E-2</v>
      </c>
      <c r="E55" s="93">
        <v>35196671.784461036</v>
      </c>
      <c r="F55" s="35"/>
      <c r="G55" s="265"/>
      <c r="H55" s="51" t="s">
        <v>57</v>
      </c>
      <c r="I55" s="73" t="s">
        <v>58</v>
      </c>
      <c r="J55" s="69" t="s">
        <v>259</v>
      </c>
      <c r="K55" s="243"/>
      <c r="L55" s="51" t="s">
        <v>57</v>
      </c>
      <c r="M55" s="73" t="s">
        <v>58</v>
      </c>
      <c r="N55" s="69" t="s">
        <v>259</v>
      </c>
      <c r="O55" s="243"/>
      <c r="P55" s="51" t="s">
        <v>57</v>
      </c>
      <c r="Q55" s="73" t="s">
        <v>58</v>
      </c>
      <c r="R55" s="69" t="s">
        <v>259</v>
      </c>
    </row>
    <row r="56" spans="1:18">
      <c r="A56" s="40" t="s">
        <v>112</v>
      </c>
      <c r="B56" s="11" t="s">
        <v>113</v>
      </c>
      <c r="C56" s="95">
        <v>4190</v>
      </c>
      <c r="D56" s="92">
        <v>1.4527844999999999E-2</v>
      </c>
      <c r="E56" s="93">
        <v>814761.10247997998</v>
      </c>
      <c r="F56" s="35"/>
      <c r="G56" s="55" t="s">
        <v>132</v>
      </c>
      <c r="H56" s="38">
        <f t="shared" ref="H56:H75" si="15">_xlfn.IFNA(VLOOKUP(G56, $B$2:$D$200, 2, FALSE), "")</f>
        <v>4130</v>
      </c>
      <c r="I56" s="76">
        <f t="shared" ref="I56:I65" si="16">_xlfn.IFNA(VLOOKUP(G56, $B$2:$D$200, 3, FALSE), "")</f>
        <v>3.6452005000000001E-3</v>
      </c>
      <c r="J56" s="85">
        <f>_xlfn.IFNA(VLOOKUP(G56, $B$2:$E$200, 4, FALSE), "")</f>
        <v>12090440.59959067</v>
      </c>
      <c r="K56" s="81" t="s">
        <v>146</v>
      </c>
      <c r="L56" s="38">
        <f t="shared" ref="L56:L75" si="17">_xlfn.IFNA(VLOOKUP(K56, $B$2:$D$200, 2, FALSE), "")</f>
        <v>9.9600000000000009</v>
      </c>
      <c r="M56" s="76">
        <f t="shared" ref="M56:M75" si="18">_xlfn.IFNA(VLOOKUP(K56, $B$2:$D$200, 3, FALSE), "")</f>
        <v>3.64203954E-2</v>
      </c>
      <c r="N56" s="85">
        <f>_xlfn.IFNA(VLOOKUP(K56, $B$2:$E$200, 4, FALSE), "")</f>
        <v>1875026065.9761481</v>
      </c>
      <c r="O56" s="81" t="s">
        <v>225</v>
      </c>
      <c r="P56" s="38">
        <f t="shared" ref="P56:P75" si="19">_xlfn.IFNA(VLOOKUP(O56, $B$2:$D$200, 2, FALSE), "")</f>
        <v>348</v>
      </c>
      <c r="Q56" s="76">
        <f t="shared" ref="Q56:Q75" si="20">_xlfn.IFNA(VLOOKUP(O56, $B$2:$D$200, 3, FALSE), "")</f>
        <v>8.6956522000000008E-3</v>
      </c>
      <c r="R56" s="85">
        <f>_xlfn.IFNA(VLOOKUP(O56, $B$2:$E$200, 4, FALSE), "")</f>
        <v>8471663.3995562997</v>
      </c>
    </row>
    <row r="57" spans="1:18">
      <c r="A57" s="40" t="s">
        <v>334</v>
      </c>
      <c r="B57" s="11" t="s">
        <v>335</v>
      </c>
      <c r="C57" s="95">
        <v>1845</v>
      </c>
      <c r="D57" s="92">
        <v>1.3736263699999999E-2</v>
      </c>
      <c r="E57" s="93">
        <v>5708488.3570135199</v>
      </c>
      <c r="F57" s="35"/>
      <c r="G57" s="56" t="s">
        <v>237</v>
      </c>
      <c r="H57" s="39">
        <f t="shared" si="15"/>
        <v>589</v>
      </c>
      <c r="I57" s="77">
        <f t="shared" si="16"/>
        <v>3.4071549999999998E-3</v>
      </c>
      <c r="J57" s="86">
        <f t="shared" ref="J57:J75" si="21">_xlfn.IFNA(VLOOKUP(G57, $B$2:$E$200, 4, FALSE), "")</f>
        <v>17682468.664171569</v>
      </c>
      <c r="K57" s="82" t="s">
        <v>128</v>
      </c>
      <c r="L57" s="39">
        <f t="shared" si="17"/>
        <v>53.3</v>
      </c>
      <c r="M57" s="77">
        <f t="shared" si="18"/>
        <v>3.4951456300000003E-2</v>
      </c>
      <c r="N57" s="86">
        <f t="shared" ref="N57:N75" si="22">_xlfn.IFNA(VLOOKUP(K57, $B$2:$E$200, 4, FALSE), "")</f>
        <v>113617062.81998438</v>
      </c>
      <c r="O57" s="82" t="s">
        <v>195</v>
      </c>
      <c r="P57" s="39">
        <f t="shared" si="19"/>
        <v>120</v>
      </c>
      <c r="Q57" s="77">
        <f t="shared" si="20"/>
        <v>8.4033613000000004E-3</v>
      </c>
      <c r="R57" s="86">
        <f t="shared" ref="R57:R75" si="23">_xlfn.IFNA(VLOOKUP(O57, $B$2:$E$200, 4, FALSE), "")</f>
        <v>13488402.875108751</v>
      </c>
    </row>
    <row r="58" spans="1:18">
      <c r="A58" s="40" t="s">
        <v>332</v>
      </c>
      <c r="B58" s="11" t="s">
        <v>333</v>
      </c>
      <c r="C58" s="95">
        <v>197050</v>
      </c>
      <c r="D58" s="92">
        <v>1.3371046500000001E-2</v>
      </c>
      <c r="E58" s="93">
        <v>28752.321347379999</v>
      </c>
      <c r="F58" s="35"/>
      <c r="G58" s="56" t="s">
        <v>120</v>
      </c>
      <c r="H58" s="39">
        <f t="shared" si="15"/>
        <v>364</v>
      </c>
      <c r="I58" s="77">
        <f t="shared" si="16"/>
        <v>2.7548209000000001E-3</v>
      </c>
      <c r="J58" s="86">
        <f t="shared" si="21"/>
        <v>5296488.2888225904</v>
      </c>
      <c r="K58" s="82" t="s">
        <v>199</v>
      </c>
      <c r="L58" s="39">
        <f t="shared" si="17"/>
        <v>12.3</v>
      </c>
      <c r="M58" s="77">
        <f t="shared" si="18"/>
        <v>3.3613445399999997E-2</v>
      </c>
      <c r="N58" s="86">
        <f t="shared" si="22"/>
        <v>363833571.26685512</v>
      </c>
      <c r="O58" s="82" t="s">
        <v>249</v>
      </c>
      <c r="P58" s="39">
        <f t="shared" si="19"/>
        <v>244</v>
      </c>
      <c r="Q58" s="77">
        <f t="shared" si="20"/>
        <v>8.2644628000000005E-3</v>
      </c>
      <c r="R58" s="86">
        <f t="shared" si="23"/>
        <v>9474778.2505930495</v>
      </c>
    </row>
    <row r="59" spans="1:18">
      <c r="A59" s="40" t="s">
        <v>242</v>
      </c>
      <c r="B59" s="11" t="s">
        <v>243</v>
      </c>
      <c r="C59" s="95">
        <v>1180</v>
      </c>
      <c r="D59" s="92">
        <v>1.28755365E-2</v>
      </c>
      <c r="E59" s="93">
        <v>1626671.6619812499</v>
      </c>
      <c r="F59" s="35"/>
      <c r="G59" s="56" t="s">
        <v>148</v>
      </c>
      <c r="H59" s="39">
        <f t="shared" si="15"/>
        <v>75.2</v>
      </c>
      <c r="I59" s="77">
        <f t="shared" si="16"/>
        <v>2.6666667000000001E-3</v>
      </c>
      <c r="J59" s="86">
        <f t="shared" si="21"/>
        <v>218126817.33755794</v>
      </c>
      <c r="K59" s="82" t="s">
        <v>174</v>
      </c>
      <c r="L59" s="39">
        <f t="shared" si="17"/>
        <v>11.3</v>
      </c>
      <c r="M59" s="77">
        <f t="shared" si="18"/>
        <v>2.7272727300000001E-2</v>
      </c>
      <c r="N59" s="86">
        <f t="shared" si="22"/>
        <v>244779824.40559447</v>
      </c>
      <c r="O59" s="82" t="s">
        <v>201</v>
      </c>
      <c r="P59" s="39">
        <f t="shared" si="19"/>
        <v>491</v>
      </c>
      <c r="Q59" s="77">
        <f t="shared" si="20"/>
        <v>8.2135524000000008E-3</v>
      </c>
      <c r="R59" s="86">
        <f t="shared" si="23"/>
        <v>7170828.2330611404</v>
      </c>
    </row>
    <row r="60" spans="1:18">
      <c r="A60" s="40" t="s">
        <v>183</v>
      </c>
      <c r="B60" s="11" t="s">
        <v>346</v>
      </c>
      <c r="C60" s="95">
        <v>10</v>
      </c>
      <c r="D60" s="92">
        <v>1.2145749000000001E-2</v>
      </c>
      <c r="E60" s="93">
        <v>562988918.17375815</v>
      </c>
      <c r="F60" s="35"/>
      <c r="G60" s="56" t="s">
        <v>49</v>
      </c>
      <c r="H60" s="39">
        <f t="shared" si="15"/>
        <v>50838000</v>
      </c>
      <c r="I60" s="77">
        <f t="shared" si="16"/>
        <v>1.3393736E-3</v>
      </c>
      <c r="J60" s="90">
        <f t="shared" si="21"/>
        <v>2747.5947952800002</v>
      </c>
      <c r="K60" s="83" t="s">
        <v>124</v>
      </c>
      <c r="L60" s="44">
        <f t="shared" si="17"/>
        <v>61.7</v>
      </c>
      <c r="M60" s="78">
        <f t="shared" si="18"/>
        <v>2.49169435E-2</v>
      </c>
      <c r="N60" s="90">
        <f t="shared" si="22"/>
        <v>124299783.91996358</v>
      </c>
      <c r="O60" s="83" t="s">
        <v>101</v>
      </c>
      <c r="P60" s="44">
        <f t="shared" si="19"/>
        <v>628</v>
      </c>
      <c r="Q60" s="78">
        <f t="shared" si="20"/>
        <v>8.0256822000000002E-3</v>
      </c>
      <c r="R60" s="90">
        <f t="shared" si="23"/>
        <v>3611468.3727225098</v>
      </c>
    </row>
    <row r="61" spans="1:18">
      <c r="A61" s="40" t="s">
        <v>115</v>
      </c>
      <c r="B61" s="11" t="s">
        <v>116</v>
      </c>
      <c r="C61" s="95">
        <v>3100</v>
      </c>
      <c r="D61" s="92">
        <v>1.14192496E-2</v>
      </c>
      <c r="E61" s="93">
        <v>1287125.1110011099</v>
      </c>
      <c r="F61" s="35"/>
      <c r="G61" s="60" t="s">
        <v>111</v>
      </c>
      <c r="H61" s="45">
        <f t="shared" si="15"/>
        <v>3910</v>
      </c>
      <c r="I61" s="80">
        <f t="shared" si="16"/>
        <v>1.2804097E-3</v>
      </c>
      <c r="J61" s="99">
        <f t="shared" si="21"/>
        <v>25300743.237418391</v>
      </c>
      <c r="K61" s="82" t="s">
        <v>189</v>
      </c>
      <c r="L61" s="39">
        <f t="shared" si="17"/>
        <v>95.3</v>
      </c>
      <c r="M61" s="77">
        <f t="shared" si="18"/>
        <v>2.2532188799999998E-2</v>
      </c>
      <c r="N61" s="99">
        <f t="shared" si="22"/>
        <v>224077135.05159295</v>
      </c>
      <c r="O61" s="82" t="s">
        <v>215</v>
      </c>
      <c r="P61" s="39">
        <f t="shared" si="19"/>
        <v>143</v>
      </c>
      <c r="Q61" s="77">
        <f t="shared" si="20"/>
        <v>7.0422534999999998E-3</v>
      </c>
      <c r="R61" s="99">
        <f t="shared" si="23"/>
        <v>16260054.940658489</v>
      </c>
    </row>
    <row r="62" spans="1:18">
      <c r="A62" s="40" t="s">
        <v>186</v>
      </c>
      <c r="B62" s="11" t="s">
        <v>187</v>
      </c>
      <c r="C62" s="95">
        <v>273</v>
      </c>
      <c r="D62" s="92">
        <v>1.11111111E-2</v>
      </c>
      <c r="E62" s="93">
        <v>18693681.466713089</v>
      </c>
      <c r="F62" s="35"/>
      <c r="G62" s="56" t="s">
        <v>126</v>
      </c>
      <c r="H62" s="39">
        <f t="shared" si="15"/>
        <v>88.7</v>
      </c>
      <c r="I62" s="77">
        <f t="shared" si="16"/>
        <v>1.1286682000000001E-3</v>
      </c>
      <c r="J62" s="86">
        <f t="shared" si="21"/>
        <v>25058248.75140702</v>
      </c>
      <c r="K62" s="82" t="s">
        <v>140</v>
      </c>
      <c r="L62" s="39">
        <f t="shared" si="17"/>
        <v>91</v>
      </c>
      <c r="M62" s="77">
        <f t="shared" si="18"/>
        <v>2.2471910099999999E-2</v>
      </c>
      <c r="N62" s="86">
        <f t="shared" si="22"/>
        <v>70770458.870384187</v>
      </c>
      <c r="O62" s="82" t="s">
        <v>221</v>
      </c>
      <c r="P62" s="39">
        <f t="shared" si="19"/>
        <v>927</v>
      </c>
      <c r="Q62" s="77">
        <f t="shared" si="20"/>
        <v>6.5146580000000004E-3</v>
      </c>
      <c r="R62" s="86">
        <f t="shared" si="23"/>
        <v>2119320.6342919799</v>
      </c>
    </row>
    <row r="63" spans="1:18">
      <c r="A63" s="40" t="s">
        <v>196</v>
      </c>
      <c r="B63" s="11" t="s">
        <v>197</v>
      </c>
      <c r="C63" s="95">
        <v>49.9</v>
      </c>
      <c r="D63" s="92">
        <v>1.01214575E-2</v>
      </c>
      <c r="E63" s="93">
        <v>90296161.397134274</v>
      </c>
      <c r="F63" s="35"/>
      <c r="G63" s="56" t="s">
        <v>97</v>
      </c>
      <c r="H63" s="39">
        <f t="shared" si="15"/>
        <v>2.3E-3</v>
      </c>
      <c r="I63" s="77">
        <f t="shared" si="16"/>
        <v>0</v>
      </c>
      <c r="J63" s="86">
        <f t="shared" si="21"/>
        <v>497203679555.69147</v>
      </c>
      <c r="K63" s="82" t="s">
        <v>341</v>
      </c>
      <c r="L63" s="39">
        <f t="shared" si="17"/>
        <v>0.10100000000000001</v>
      </c>
      <c r="M63" s="77">
        <f t="shared" si="18"/>
        <v>2.02020202E-2</v>
      </c>
      <c r="N63" s="86">
        <f t="shared" si="22"/>
        <v>83420570219.383896</v>
      </c>
      <c r="O63" s="82" t="s">
        <v>170</v>
      </c>
      <c r="P63" s="39">
        <f t="shared" si="19"/>
        <v>629</v>
      </c>
      <c r="Q63" s="77">
        <f t="shared" si="20"/>
        <v>6.4000000000000003E-3</v>
      </c>
      <c r="R63" s="86">
        <f t="shared" si="23"/>
        <v>16868917.156734291</v>
      </c>
    </row>
    <row r="64" spans="1:18">
      <c r="A64" s="40" t="s">
        <v>230</v>
      </c>
      <c r="B64" s="11" t="s">
        <v>231</v>
      </c>
      <c r="C64" s="95">
        <v>405</v>
      </c>
      <c r="D64" s="92">
        <v>9.9750623000000004E-3</v>
      </c>
      <c r="E64" s="93">
        <v>2332131.2302925601</v>
      </c>
      <c r="F64" s="35"/>
      <c r="G64" s="56" t="s">
        <v>207</v>
      </c>
      <c r="H64" s="39">
        <f t="shared" si="15"/>
        <v>1000</v>
      </c>
      <c r="I64" s="77">
        <f t="shared" si="16"/>
        <v>0</v>
      </c>
      <c r="J64" s="86">
        <f t="shared" si="21"/>
        <v>5683022.3150888197</v>
      </c>
      <c r="K64" s="82" t="s">
        <v>144</v>
      </c>
      <c r="L64" s="39">
        <f t="shared" si="17"/>
        <v>11.4</v>
      </c>
      <c r="M64" s="77">
        <f t="shared" si="18"/>
        <v>1.7857142900000001E-2</v>
      </c>
      <c r="N64" s="86">
        <f t="shared" si="22"/>
        <v>208746415.47877991</v>
      </c>
      <c r="O64" s="82" t="s">
        <v>217</v>
      </c>
      <c r="P64" s="39">
        <f t="shared" si="19"/>
        <v>198</v>
      </c>
      <c r="Q64" s="77">
        <f t="shared" si="20"/>
        <v>5.0761421000000001E-3</v>
      </c>
      <c r="R64" s="86">
        <f t="shared" si="23"/>
        <v>10388133.75452337</v>
      </c>
    </row>
    <row r="65" spans="1:18" ht="17.25" thickBot="1">
      <c r="A65" s="40" t="s">
        <v>133</v>
      </c>
      <c r="B65" s="11" t="s">
        <v>134</v>
      </c>
      <c r="C65" s="95">
        <v>205</v>
      </c>
      <c r="D65" s="92">
        <v>9.8522166999999994E-3</v>
      </c>
      <c r="E65" s="93">
        <v>17425525.490299921</v>
      </c>
      <c r="F65" s="35"/>
      <c r="G65" s="57" t="s">
        <v>107</v>
      </c>
      <c r="H65" s="37">
        <f t="shared" si="15"/>
        <v>116</v>
      </c>
      <c r="I65" s="79">
        <f t="shared" si="16"/>
        <v>0</v>
      </c>
      <c r="J65" s="87">
        <f t="shared" si="21"/>
        <v>10950073.279859729</v>
      </c>
      <c r="K65" s="84" t="s">
        <v>71</v>
      </c>
      <c r="L65" s="37">
        <f t="shared" si="17"/>
        <v>20</v>
      </c>
      <c r="M65" s="79">
        <f t="shared" si="18"/>
        <v>1.52284264E-2</v>
      </c>
      <c r="N65" s="87">
        <f t="shared" si="22"/>
        <v>126020708.40083525</v>
      </c>
      <c r="O65" s="84" t="s">
        <v>247</v>
      </c>
      <c r="P65" s="37">
        <f t="shared" si="19"/>
        <v>742</v>
      </c>
      <c r="Q65" s="79">
        <f t="shared" si="20"/>
        <v>4.0595398999999999E-3</v>
      </c>
      <c r="R65" s="87">
        <f t="shared" si="23"/>
        <v>10655743.02612808</v>
      </c>
    </row>
    <row r="66" spans="1:18">
      <c r="A66" s="40" t="s">
        <v>184</v>
      </c>
      <c r="B66" s="11" t="s">
        <v>185</v>
      </c>
      <c r="C66" s="95">
        <v>10.5</v>
      </c>
      <c r="D66" s="92">
        <v>9.6153846000000005E-3</v>
      </c>
      <c r="E66" s="93">
        <v>311122980.37305295</v>
      </c>
      <c r="F66" s="35"/>
      <c r="G66" s="56" t="s">
        <v>227</v>
      </c>
      <c r="H66" s="38">
        <f t="shared" si="15"/>
        <v>1120</v>
      </c>
      <c r="I66" s="76">
        <f t="shared" ref="I66:I75" si="24">_xlfn.IFNA(VLOOKUP(G66, $B$2:$D$200, 3, FALSE), "")</f>
        <v>0</v>
      </c>
      <c r="J66" s="85">
        <f t="shared" si="21"/>
        <v>3604320.9847484902</v>
      </c>
      <c r="K66" s="81" t="s">
        <v>346</v>
      </c>
      <c r="L66" s="38">
        <f t="shared" si="17"/>
        <v>10</v>
      </c>
      <c r="M66" s="76">
        <f t="shared" si="18"/>
        <v>1.2145749000000001E-2</v>
      </c>
      <c r="N66" s="85">
        <f t="shared" si="22"/>
        <v>562988918.17375815</v>
      </c>
      <c r="O66" s="81" t="s">
        <v>209</v>
      </c>
      <c r="P66" s="38">
        <f t="shared" si="19"/>
        <v>994</v>
      </c>
      <c r="Q66" s="76">
        <f t="shared" si="20"/>
        <v>4.040404E-3</v>
      </c>
      <c r="R66" s="85">
        <f t="shared" si="23"/>
        <v>9024011.6534611899</v>
      </c>
    </row>
    <row r="67" spans="1:18">
      <c r="A67" s="40" t="s">
        <v>163</v>
      </c>
      <c r="B67" s="11" t="s">
        <v>164</v>
      </c>
      <c r="C67" s="95">
        <v>1595</v>
      </c>
      <c r="D67" s="92">
        <v>9.4936709000000008E-3</v>
      </c>
      <c r="E67" s="93">
        <v>8330646.01538321</v>
      </c>
      <c r="F67" s="35"/>
      <c r="G67" s="56" t="s">
        <v>337</v>
      </c>
      <c r="H67" s="39">
        <f t="shared" si="15"/>
        <v>13750</v>
      </c>
      <c r="I67" s="77">
        <f t="shared" si="24"/>
        <v>-3.6231884E-3</v>
      </c>
      <c r="J67" s="86">
        <f t="shared" si="21"/>
        <v>2047870.4595624299</v>
      </c>
      <c r="K67" s="82" t="s">
        <v>197</v>
      </c>
      <c r="L67" s="39">
        <f t="shared" si="17"/>
        <v>49.9</v>
      </c>
      <c r="M67" s="77">
        <f t="shared" si="18"/>
        <v>1.01214575E-2</v>
      </c>
      <c r="N67" s="86">
        <f t="shared" si="22"/>
        <v>90296161.397134274</v>
      </c>
      <c r="O67" s="82" t="s">
        <v>237</v>
      </c>
      <c r="P67" s="39">
        <f t="shared" si="19"/>
        <v>589</v>
      </c>
      <c r="Q67" s="77">
        <f t="shared" si="20"/>
        <v>3.4071549999999998E-3</v>
      </c>
      <c r="R67" s="86">
        <f t="shared" si="23"/>
        <v>17682468.664171569</v>
      </c>
    </row>
    <row r="68" spans="1:18">
      <c r="A68" s="40" t="s">
        <v>238</v>
      </c>
      <c r="B68" s="11" t="s">
        <v>239</v>
      </c>
      <c r="C68" s="95">
        <v>1070</v>
      </c>
      <c r="D68" s="92">
        <v>9.4339622999999994E-3</v>
      </c>
      <c r="E68" s="93">
        <v>1818045.1310306401</v>
      </c>
      <c r="F68" s="35"/>
      <c r="G68" s="56" t="s">
        <v>327</v>
      </c>
      <c r="H68" s="39">
        <f t="shared" si="15"/>
        <v>525</v>
      </c>
      <c r="I68" s="77">
        <f t="shared" si="24"/>
        <v>-5.6818182E-3</v>
      </c>
      <c r="J68" s="86">
        <f t="shared" si="21"/>
        <v>13789791.37611278</v>
      </c>
      <c r="K68" s="82" t="s">
        <v>185</v>
      </c>
      <c r="L68" s="39">
        <f t="shared" si="17"/>
        <v>10.5</v>
      </c>
      <c r="M68" s="77">
        <f t="shared" si="18"/>
        <v>9.6153846000000005E-3</v>
      </c>
      <c r="N68" s="86">
        <f t="shared" si="22"/>
        <v>311122980.37305295</v>
      </c>
      <c r="O68" s="82" t="s">
        <v>120</v>
      </c>
      <c r="P68" s="39">
        <f t="shared" si="19"/>
        <v>364</v>
      </c>
      <c r="Q68" s="77">
        <f t="shared" si="20"/>
        <v>2.7548209000000001E-3</v>
      </c>
      <c r="R68" s="86">
        <f t="shared" si="23"/>
        <v>5296488.2888225904</v>
      </c>
    </row>
    <row r="69" spans="1:18">
      <c r="A69" s="40" t="s">
        <v>102</v>
      </c>
      <c r="B69" s="11" t="s">
        <v>103</v>
      </c>
      <c r="C69" s="95">
        <v>660</v>
      </c>
      <c r="D69" s="92">
        <v>9.1743119000000008E-3</v>
      </c>
      <c r="E69" s="93">
        <v>2683478.1690756101</v>
      </c>
      <c r="F69" s="35"/>
      <c r="G69" s="56" t="s">
        <v>160</v>
      </c>
      <c r="H69" s="39">
        <f t="shared" si="15"/>
        <v>406</v>
      </c>
      <c r="I69" s="77">
        <f t="shared" si="24"/>
        <v>-7.3349632999999996E-3</v>
      </c>
      <c r="J69" s="86">
        <f t="shared" si="21"/>
        <v>12571932.369816961</v>
      </c>
      <c r="K69" s="82" t="s">
        <v>158</v>
      </c>
      <c r="L69" s="39">
        <f t="shared" si="17"/>
        <v>71.599999999999994</v>
      </c>
      <c r="M69" s="77">
        <f t="shared" si="18"/>
        <v>8.4507042000000008E-3</v>
      </c>
      <c r="N69" s="86">
        <f t="shared" si="22"/>
        <v>118822293.27699231</v>
      </c>
      <c r="O69" s="82" t="s">
        <v>107</v>
      </c>
      <c r="P69" s="39">
        <f t="shared" si="19"/>
        <v>116</v>
      </c>
      <c r="Q69" s="77">
        <f t="shared" si="20"/>
        <v>0</v>
      </c>
      <c r="R69" s="86">
        <f t="shared" si="23"/>
        <v>10950073.279859729</v>
      </c>
    </row>
    <row r="70" spans="1:18">
      <c r="A70" s="40" t="s">
        <v>224</v>
      </c>
      <c r="B70" s="11" t="s">
        <v>225</v>
      </c>
      <c r="C70" s="95">
        <v>348</v>
      </c>
      <c r="D70" s="92">
        <v>8.6956522000000008E-3</v>
      </c>
      <c r="E70" s="93">
        <v>8471663.3995562997</v>
      </c>
      <c r="F70" s="35"/>
      <c r="G70" s="56" t="s">
        <v>235</v>
      </c>
      <c r="H70" s="39">
        <f t="shared" si="15"/>
        <v>109</v>
      </c>
      <c r="I70" s="77">
        <f t="shared" si="24"/>
        <v>-9.0909091000000008E-3</v>
      </c>
      <c r="J70" s="90">
        <f t="shared" si="21"/>
        <v>22333473.579318762</v>
      </c>
      <c r="K70" s="83" t="s">
        <v>205</v>
      </c>
      <c r="L70" s="44">
        <f t="shared" si="17"/>
        <v>12.3</v>
      </c>
      <c r="M70" s="78">
        <f t="shared" si="18"/>
        <v>8.1967212999999994E-3</v>
      </c>
      <c r="N70" s="90">
        <f t="shared" si="22"/>
        <v>166416811.59645689</v>
      </c>
      <c r="O70" s="83" t="s">
        <v>327</v>
      </c>
      <c r="P70" s="44">
        <f t="shared" si="19"/>
        <v>525</v>
      </c>
      <c r="Q70" s="78">
        <f t="shared" si="20"/>
        <v>-5.6818182E-3</v>
      </c>
      <c r="R70" s="90">
        <f t="shared" si="23"/>
        <v>13789791.37611278</v>
      </c>
    </row>
    <row r="71" spans="1:18">
      <c r="A71" s="40" t="s">
        <v>157</v>
      </c>
      <c r="B71" s="11" t="s">
        <v>158</v>
      </c>
      <c r="C71" s="95">
        <v>71.599999999999994</v>
      </c>
      <c r="D71" s="92">
        <v>8.4507042000000008E-3</v>
      </c>
      <c r="E71" s="93">
        <v>118822293.27699231</v>
      </c>
      <c r="F71" s="35"/>
      <c r="G71" s="60" t="s">
        <v>223</v>
      </c>
      <c r="H71" s="45">
        <f t="shared" si="15"/>
        <v>990</v>
      </c>
      <c r="I71" s="80">
        <f t="shared" si="24"/>
        <v>-0.01</v>
      </c>
      <c r="J71" s="99">
        <f t="shared" si="21"/>
        <v>19975360.012768779</v>
      </c>
      <c r="K71" s="82" t="s">
        <v>245</v>
      </c>
      <c r="L71" s="39">
        <f t="shared" si="17"/>
        <v>63.3</v>
      </c>
      <c r="M71" s="77">
        <f t="shared" si="18"/>
        <v>6.3593004999999998E-3</v>
      </c>
      <c r="N71" s="99">
        <f t="shared" si="22"/>
        <v>92008348.481654868</v>
      </c>
      <c r="O71" s="82" t="s">
        <v>160</v>
      </c>
      <c r="P71" s="39">
        <f t="shared" si="19"/>
        <v>406</v>
      </c>
      <c r="Q71" s="77">
        <f t="shared" si="20"/>
        <v>-7.3349632999999996E-3</v>
      </c>
      <c r="R71" s="99">
        <f t="shared" si="23"/>
        <v>12571932.369816961</v>
      </c>
    </row>
    <row r="72" spans="1:18">
      <c r="A72" s="40" t="s">
        <v>194</v>
      </c>
      <c r="B72" s="11" t="s">
        <v>195</v>
      </c>
      <c r="C72" s="95">
        <v>120</v>
      </c>
      <c r="D72" s="92">
        <v>8.4033613000000004E-3</v>
      </c>
      <c r="E72" s="93">
        <v>13488402.875108751</v>
      </c>
      <c r="F72" s="35"/>
      <c r="G72" s="56" t="s">
        <v>350</v>
      </c>
      <c r="H72" s="39">
        <f t="shared" si="15"/>
        <v>3720</v>
      </c>
      <c r="I72" s="77">
        <f t="shared" si="24"/>
        <v>-1.19521912E-2</v>
      </c>
      <c r="J72" s="86">
        <f t="shared" si="21"/>
        <v>13204972.40410753</v>
      </c>
      <c r="K72" s="82" t="s">
        <v>229</v>
      </c>
      <c r="L72" s="39">
        <f t="shared" si="17"/>
        <v>52.7</v>
      </c>
      <c r="M72" s="77">
        <f t="shared" si="18"/>
        <v>5.7251908000000001E-3</v>
      </c>
      <c r="N72" s="86">
        <f t="shared" si="22"/>
        <v>47331892.458353318</v>
      </c>
      <c r="O72" s="82" t="s">
        <v>235</v>
      </c>
      <c r="P72" s="39">
        <f t="shared" si="19"/>
        <v>109</v>
      </c>
      <c r="Q72" s="77">
        <f t="shared" si="20"/>
        <v>-9.0909091000000008E-3</v>
      </c>
      <c r="R72" s="86">
        <f t="shared" si="23"/>
        <v>22333473.579318762</v>
      </c>
    </row>
    <row r="73" spans="1:18">
      <c r="A73" s="40" t="s">
        <v>248</v>
      </c>
      <c r="B73" s="11" t="s">
        <v>249</v>
      </c>
      <c r="C73" s="95">
        <v>244</v>
      </c>
      <c r="D73" s="92">
        <v>8.2644628000000005E-3</v>
      </c>
      <c r="E73" s="93">
        <v>9474778.2505930495</v>
      </c>
      <c r="F73" s="35"/>
      <c r="G73" s="56" t="s">
        <v>348</v>
      </c>
      <c r="H73" s="39">
        <f t="shared" si="15"/>
        <v>156</v>
      </c>
      <c r="I73" s="77">
        <f t="shared" si="24"/>
        <v>-1.26582278E-2</v>
      </c>
      <c r="J73" s="86">
        <f t="shared" si="21"/>
        <v>69983288.45108439</v>
      </c>
      <c r="K73" s="82" t="s">
        <v>148</v>
      </c>
      <c r="L73" s="39">
        <f t="shared" si="17"/>
        <v>75.2</v>
      </c>
      <c r="M73" s="77">
        <f t="shared" si="18"/>
        <v>2.6666667000000001E-3</v>
      </c>
      <c r="N73" s="86">
        <f t="shared" si="22"/>
        <v>218126817.33755794</v>
      </c>
      <c r="O73" s="82" t="s">
        <v>223</v>
      </c>
      <c r="P73" s="39">
        <f t="shared" si="19"/>
        <v>990</v>
      </c>
      <c r="Q73" s="77">
        <f t="shared" si="20"/>
        <v>-0.01</v>
      </c>
      <c r="R73" s="86">
        <f t="shared" si="23"/>
        <v>19975360.012768779</v>
      </c>
    </row>
    <row r="74" spans="1:18">
      <c r="A74" s="40" t="s">
        <v>200</v>
      </c>
      <c r="B74" s="11" t="s">
        <v>201</v>
      </c>
      <c r="C74" s="95">
        <v>491</v>
      </c>
      <c r="D74" s="92">
        <v>8.2135524000000008E-3</v>
      </c>
      <c r="E74" s="93">
        <v>7170828.2330611404</v>
      </c>
      <c r="F74" s="35"/>
      <c r="G74" s="56" t="s">
        <v>178</v>
      </c>
      <c r="H74" s="39">
        <f t="shared" si="15"/>
        <v>48370</v>
      </c>
      <c r="I74" s="77">
        <f t="shared" si="24"/>
        <v>-1.62700834E-2</v>
      </c>
      <c r="J74" s="86">
        <f t="shared" si="21"/>
        <v>244854.27118710001</v>
      </c>
      <c r="K74" s="82" t="s">
        <v>126</v>
      </c>
      <c r="L74" s="39">
        <f t="shared" si="17"/>
        <v>88.7</v>
      </c>
      <c r="M74" s="77">
        <f t="shared" si="18"/>
        <v>1.1286682000000001E-3</v>
      </c>
      <c r="N74" s="86">
        <f t="shared" si="22"/>
        <v>25058248.75140702</v>
      </c>
      <c r="O74" s="82" t="s">
        <v>348</v>
      </c>
      <c r="P74" s="39">
        <f t="shared" si="19"/>
        <v>156</v>
      </c>
      <c r="Q74" s="77">
        <f t="shared" si="20"/>
        <v>-1.26582278E-2</v>
      </c>
      <c r="R74" s="86">
        <f t="shared" si="23"/>
        <v>69983288.45108439</v>
      </c>
    </row>
    <row r="75" spans="1:18" ht="17.25" thickBot="1">
      <c r="A75" s="40" t="s">
        <v>204</v>
      </c>
      <c r="B75" s="11" t="s">
        <v>205</v>
      </c>
      <c r="C75" s="95">
        <v>12.3</v>
      </c>
      <c r="D75" s="92">
        <v>8.1967212999999994E-3</v>
      </c>
      <c r="E75" s="93">
        <v>166416811.59645689</v>
      </c>
      <c r="F75" s="35"/>
      <c r="G75" s="57" t="s">
        <v>233</v>
      </c>
      <c r="H75" s="37">
        <f t="shared" si="15"/>
        <v>100</v>
      </c>
      <c r="I75" s="79">
        <f t="shared" si="24"/>
        <v>-1.9607843100000001E-2</v>
      </c>
      <c r="J75" s="87">
        <f t="shared" si="21"/>
        <v>36334534.519236468</v>
      </c>
      <c r="K75" s="84" t="s">
        <v>97</v>
      </c>
      <c r="L75" s="37">
        <f t="shared" si="17"/>
        <v>2.3E-3</v>
      </c>
      <c r="M75" s="79">
        <f t="shared" si="18"/>
        <v>0</v>
      </c>
      <c r="N75" s="87">
        <f t="shared" si="22"/>
        <v>497203679555.69147</v>
      </c>
      <c r="O75" s="84" t="s">
        <v>233</v>
      </c>
      <c r="P75" s="37">
        <f t="shared" si="19"/>
        <v>100</v>
      </c>
      <c r="Q75" s="79">
        <f t="shared" si="20"/>
        <v>-1.9607843100000001E-2</v>
      </c>
      <c r="R75" s="87">
        <f t="shared" si="23"/>
        <v>36334534.519236468</v>
      </c>
    </row>
    <row r="76" spans="1:18">
      <c r="A76" s="40" t="s">
        <v>100</v>
      </c>
      <c r="B76" s="11" t="s">
        <v>101</v>
      </c>
      <c r="C76" s="95">
        <v>628</v>
      </c>
      <c r="D76" s="92">
        <v>8.0256822000000002E-3</v>
      </c>
      <c r="E76" s="93">
        <v>3611468.3727225098</v>
      </c>
      <c r="F76" s="35"/>
      <c r="G76" s="35"/>
      <c r="H76" s="35"/>
      <c r="I76" s="35"/>
    </row>
    <row r="77" spans="1:18">
      <c r="A77" s="40" t="s">
        <v>218</v>
      </c>
      <c r="B77" s="11" t="s">
        <v>219</v>
      </c>
      <c r="C77" s="95">
        <v>2610</v>
      </c>
      <c r="D77" s="92">
        <v>7.7220077000000002E-3</v>
      </c>
      <c r="E77" s="93">
        <v>1174539.62371875</v>
      </c>
      <c r="F77" s="35"/>
      <c r="G77" s="35"/>
      <c r="H77" s="35"/>
      <c r="I77" s="35"/>
    </row>
    <row r="78" spans="1:18">
      <c r="A78" s="40" t="s">
        <v>65</v>
      </c>
      <c r="B78" s="11" t="s">
        <v>66</v>
      </c>
      <c r="C78" s="95">
        <v>2685</v>
      </c>
      <c r="D78" s="92">
        <v>7.5046903999999998E-3</v>
      </c>
      <c r="E78" s="93">
        <v>1606129.81334286</v>
      </c>
      <c r="F78" s="35"/>
      <c r="G78" s="35"/>
      <c r="H78" s="35"/>
      <c r="I78" s="35"/>
    </row>
    <row r="79" spans="1:18">
      <c r="A79" s="40" t="s">
        <v>72</v>
      </c>
      <c r="B79" s="11" t="s">
        <v>73</v>
      </c>
      <c r="C79" s="95">
        <v>35060</v>
      </c>
      <c r="D79" s="92">
        <v>7.1818443000000003E-3</v>
      </c>
      <c r="E79" s="93">
        <v>584833.52596781997</v>
      </c>
      <c r="F79" s="35"/>
      <c r="G79" s="35"/>
      <c r="H79" s="35"/>
      <c r="I79" s="35"/>
    </row>
    <row r="80" spans="1:18">
      <c r="A80" s="40" t="s">
        <v>190</v>
      </c>
      <c r="B80" s="11" t="s">
        <v>191</v>
      </c>
      <c r="C80" s="95">
        <v>2135</v>
      </c>
      <c r="D80" s="92">
        <v>7.0754716999999996E-3</v>
      </c>
      <c r="E80" s="93">
        <v>1123720.5439116899</v>
      </c>
      <c r="F80" s="35"/>
      <c r="G80" s="35"/>
      <c r="H80" s="35"/>
      <c r="I80" s="35"/>
    </row>
    <row r="81" spans="1:9">
      <c r="A81" s="40" t="s">
        <v>214</v>
      </c>
      <c r="B81" s="11" t="s">
        <v>215</v>
      </c>
      <c r="C81" s="95">
        <v>143</v>
      </c>
      <c r="D81" s="92">
        <v>7.0422534999999998E-3</v>
      </c>
      <c r="E81" s="93">
        <v>16260054.940658489</v>
      </c>
      <c r="F81" s="35"/>
      <c r="G81" s="35"/>
      <c r="H81" s="35"/>
      <c r="I81" s="35"/>
    </row>
    <row r="82" spans="1:9">
      <c r="A82" s="40" t="s">
        <v>121</v>
      </c>
      <c r="B82" s="11" t="s">
        <v>122</v>
      </c>
      <c r="C82" s="95">
        <v>137200</v>
      </c>
      <c r="D82" s="92">
        <v>6.9724771E-3</v>
      </c>
      <c r="E82" s="93">
        <v>12946.834598990001</v>
      </c>
      <c r="F82" s="35"/>
      <c r="G82" s="35"/>
      <c r="H82" s="35"/>
      <c r="I82" s="35"/>
    </row>
    <row r="83" spans="1:9">
      <c r="A83" s="40" t="s">
        <v>92</v>
      </c>
      <c r="B83" s="11" t="s">
        <v>93</v>
      </c>
      <c r="C83" s="95">
        <v>3599000</v>
      </c>
      <c r="D83" s="92">
        <v>6.7132867000000004E-3</v>
      </c>
      <c r="E83" s="93">
        <v>23576.122846900002</v>
      </c>
      <c r="F83" s="35"/>
      <c r="G83" s="35"/>
      <c r="H83" s="35"/>
      <c r="I83" s="35"/>
    </row>
    <row r="84" spans="1:9">
      <c r="A84" s="40" t="s">
        <v>220</v>
      </c>
      <c r="B84" s="11" t="s">
        <v>221</v>
      </c>
      <c r="C84" s="95">
        <v>927</v>
      </c>
      <c r="D84" s="92">
        <v>6.5146580000000004E-3</v>
      </c>
      <c r="E84" s="93">
        <v>2119320.6342919799</v>
      </c>
      <c r="F84" s="35"/>
      <c r="G84" s="35"/>
      <c r="H84" s="35"/>
      <c r="I84" s="35"/>
    </row>
    <row r="85" spans="1:9">
      <c r="A85" s="40" t="s">
        <v>169</v>
      </c>
      <c r="B85" s="11" t="s">
        <v>170</v>
      </c>
      <c r="C85" s="95">
        <v>629</v>
      </c>
      <c r="D85" s="92">
        <v>6.4000000000000003E-3</v>
      </c>
      <c r="E85" s="93">
        <v>16868917.156734291</v>
      </c>
      <c r="F85" s="35"/>
      <c r="G85" s="35"/>
      <c r="H85" s="35"/>
      <c r="I85" s="35"/>
    </row>
    <row r="86" spans="1:9">
      <c r="A86" s="40" t="s">
        <v>244</v>
      </c>
      <c r="B86" s="11" t="s">
        <v>245</v>
      </c>
      <c r="C86" s="95">
        <v>63.3</v>
      </c>
      <c r="D86" s="92">
        <v>6.3593004999999998E-3</v>
      </c>
      <c r="E86" s="93">
        <v>92008348.481654868</v>
      </c>
      <c r="F86" s="35"/>
      <c r="G86" s="35"/>
      <c r="H86" s="35"/>
      <c r="I86" s="35"/>
    </row>
    <row r="87" spans="1:9">
      <c r="A87" s="40" t="s">
        <v>228</v>
      </c>
      <c r="B87" s="11" t="s">
        <v>229</v>
      </c>
      <c r="C87" s="95">
        <v>52.7</v>
      </c>
      <c r="D87" s="92">
        <v>5.7251908000000001E-3</v>
      </c>
      <c r="E87" s="93">
        <v>47331892.458353318</v>
      </c>
      <c r="F87" s="35"/>
      <c r="G87" s="35"/>
      <c r="H87" s="35"/>
      <c r="I87" s="35"/>
    </row>
    <row r="88" spans="1:9">
      <c r="A88" s="40" t="s">
        <v>74</v>
      </c>
      <c r="B88" s="11" t="s">
        <v>75</v>
      </c>
      <c r="C88" s="95">
        <v>18360</v>
      </c>
      <c r="D88" s="92">
        <v>5.4764512999999999E-3</v>
      </c>
      <c r="E88" s="93">
        <v>297356.38062986999</v>
      </c>
      <c r="F88" s="35"/>
      <c r="G88" s="35"/>
      <c r="H88" s="35"/>
      <c r="I88" s="35"/>
    </row>
    <row r="89" spans="1:9">
      <c r="A89" s="40" t="s">
        <v>165</v>
      </c>
      <c r="B89" s="11" t="s">
        <v>166</v>
      </c>
      <c r="C89" s="95">
        <v>16900</v>
      </c>
      <c r="D89" s="92">
        <v>5.353956E-3</v>
      </c>
      <c r="E89" s="93">
        <v>380417.55029678001</v>
      </c>
      <c r="F89" s="35"/>
      <c r="G89" s="35"/>
      <c r="H89" s="35"/>
      <c r="I89" s="35"/>
    </row>
    <row r="90" spans="1:9">
      <c r="A90" s="40" t="s">
        <v>137</v>
      </c>
      <c r="B90" s="11" t="s">
        <v>138</v>
      </c>
      <c r="C90" s="95">
        <v>5660</v>
      </c>
      <c r="D90" s="92">
        <v>5.3285968E-3</v>
      </c>
      <c r="E90" s="93">
        <v>481651.60509417002</v>
      </c>
      <c r="F90" s="35"/>
      <c r="G90" s="35"/>
      <c r="H90" s="35"/>
      <c r="I90" s="35"/>
    </row>
    <row r="91" spans="1:9">
      <c r="A91" s="40" t="s">
        <v>216</v>
      </c>
      <c r="B91" s="11" t="s">
        <v>217</v>
      </c>
      <c r="C91" s="95">
        <v>198</v>
      </c>
      <c r="D91" s="92">
        <v>5.0761421000000001E-3</v>
      </c>
      <c r="E91" s="93">
        <v>10388133.75452337</v>
      </c>
      <c r="F91" s="35"/>
      <c r="G91" s="35"/>
      <c r="H91" s="35"/>
      <c r="I91" s="35"/>
    </row>
    <row r="92" spans="1:9">
      <c r="A92" s="40" t="s">
        <v>246</v>
      </c>
      <c r="B92" s="11" t="s">
        <v>247</v>
      </c>
      <c r="C92" s="95">
        <v>742</v>
      </c>
      <c r="D92" s="92">
        <v>4.0595398999999999E-3</v>
      </c>
      <c r="E92" s="93">
        <v>10655743.02612808</v>
      </c>
      <c r="F92" s="35"/>
      <c r="G92" s="35"/>
      <c r="H92" s="35"/>
      <c r="I92" s="35"/>
    </row>
    <row r="93" spans="1:9">
      <c r="A93" s="40" t="s">
        <v>208</v>
      </c>
      <c r="B93" s="11" t="s">
        <v>209</v>
      </c>
      <c r="C93" s="95">
        <v>994</v>
      </c>
      <c r="D93" s="92">
        <v>4.040404E-3</v>
      </c>
      <c r="E93" s="93">
        <v>9024011.6534611899</v>
      </c>
      <c r="F93" s="35"/>
      <c r="G93" s="35"/>
      <c r="H93" s="35"/>
      <c r="I93" s="35"/>
    </row>
    <row r="94" spans="1:9">
      <c r="A94" s="40" t="s">
        <v>240</v>
      </c>
      <c r="B94" s="11" t="s">
        <v>241</v>
      </c>
      <c r="C94" s="95">
        <v>5145</v>
      </c>
      <c r="D94" s="92">
        <v>3.9024390000000002E-3</v>
      </c>
      <c r="E94" s="93">
        <v>202972.28411927001</v>
      </c>
      <c r="F94" s="35"/>
      <c r="G94" s="35"/>
      <c r="H94" s="35"/>
      <c r="I94" s="35"/>
    </row>
    <row r="95" spans="1:9">
      <c r="A95" s="40" t="s">
        <v>131</v>
      </c>
      <c r="B95" s="11" t="s">
        <v>132</v>
      </c>
      <c r="C95" s="95">
        <v>4130</v>
      </c>
      <c r="D95" s="92">
        <v>3.6452005000000001E-3</v>
      </c>
      <c r="E95" s="93">
        <v>12090440.59959067</v>
      </c>
      <c r="F95" s="35"/>
      <c r="G95" s="35"/>
      <c r="H95" s="35"/>
      <c r="I95" s="35"/>
    </row>
    <row r="96" spans="1:9">
      <c r="A96" s="40" t="s">
        <v>236</v>
      </c>
      <c r="B96" s="11" t="s">
        <v>237</v>
      </c>
      <c r="C96" s="95">
        <v>589</v>
      </c>
      <c r="D96" s="92">
        <v>3.4071549999999998E-3</v>
      </c>
      <c r="E96" s="93">
        <v>17682468.664171569</v>
      </c>
      <c r="F96" s="35"/>
      <c r="G96" s="35"/>
      <c r="H96" s="35"/>
      <c r="I96" s="35"/>
    </row>
    <row r="97" spans="1:9">
      <c r="A97" s="40" t="s">
        <v>119</v>
      </c>
      <c r="B97" s="11" t="s">
        <v>120</v>
      </c>
      <c r="C97" s="95">
        <v>364</v>
      </c>
      <c r="D97" s="92">
        <v>2.7548209000000001E-3</v>
      </c>
      <c r="E97" s="93">
        <v>5296488.2888225904</v>
      </c>
      <c r="F97" s="35"/>
      <c r="G97" s="35"/>
      <c r="H97" s="35"/>
      <c r="I97" s="35"/>
    </row>
    <row r="98" spans="1:9">
      <c r="A98" s="40" t="s">
        <v>147</v>
      </c>
      <c r="B98" s="11" t="s">
        <v>148</v>
      </c>
      <c r="C98" s="95">
        <v>75.2</v>
      </c>
      <c r="D98" s="92">
        <v>2.6666667000000001E-3</v>
      </c>
      <c r="E98" s="93">
        <v>218126817.33755794</v>
      </c>
      <c r="F98" s="35"/>
      <c r="G98" s="35"/>
      <c r="H98" s="35"/>
      <c r="I98" s="35"/>
    </row>
    <row r="99" spans="1:9">
      <c r="A99" s="40" t="s">
        <v>48</v>
      </c>
      <c r="B99" s="11" t="s">
        <v>49</v>
      </c>
      <c r="C99" s="95">
        <v>50838000</v>
      </c>
      <c r="D99" s="92">
        <v>1.3393736E-3</v>
      </c>
      <c r="E99" s="93">
        <v>2747.5947952800002</v>
      </c>
      <c r="F99" s="35"/>
      <c r="G99" s="35"/>
      <c r="H99" s="35"/>
      <c r="I99" s="35"/>
    </row>
    <row r="100" spans="1:9">
      <c r="A100" s="40" t="s">
        <v>110</v>
      </c>
      <c r="B100" s="11" t="s">
        <v>111</v>
      </c>
      <c r="C100" s="95">
        <v>3910</v>
      </c>
      <c r="D100" s="92">
        <v>1.2804097E-3</v>
      </c>
      <c r="E100" s="93">
        <v>25300743.237418391</v>
      </c>
      <c r="F100" s="35"/>
      <c r="G100" s="35"/>
      <c r="H100" s="35"/>
      <c r="I100" s="35"/>
    </row>
    <row r="101" spans="1:9">
      <c r="A101" s="40" t="s">
        <v>125</v>
      </c>
      <c r="B101" s="11" t="s">
        <v>126</v>
      </c>
      <c r="C101" s="95">
        <v>88.7</v>
      </c>
      <c r="D101" s="92">
        <v>1.1286682000000001E-3</v>
      </c>
      <c r="E101" s="93">
        <v>25058248.75140702</v>
      </c>
      <c r="F101" s="35"/>
      <c r="G101" s="35"/>
      <c r="H101" s="35"/>
      <c r="I101" s="35"/>
    </row>
    <row r="102" spans="1:9">
      <c r="A102" s="40" t="s">
        <v>96</v>
      </c>
      <c r="B102" s="11" t="s">
        <v>97</v>
      </c>
      <c r="C102" s="95">
        <v>2.3E-3</v>
      </c>
      <c r="D102" s="92">
        <v>0</v>
      </c>
      <c r="E102" s="93">
        <v>497203679555.69147</v>
      </c>
      <c r="F102" s="35"/>
      <c r="G102" s="35"/>
      <c r="H102" s="35"/>
      <c r="I102" s="35"/>
    </row>
    <row r="103" spans="1:9">
      <c r="A103" s="40" t="s">
        <v>206</v>
      </c>
      <c r="B103" s="11" t="s">
        <v>207</v>
      </c>
      <c r="C103" s="95">
        <v>1000</v>
      </c>
      <c r="D103" s="92">
        <v>0</v>
      </c>
      <c r="E103" s="93">
        <v>5683022.3150888197</v>
      </c>
      <c r="F103" s="35"/>
      <c r="G103" s="35"/>
      <c r="H103" s="35"/>
      <c r="I103" s="35"/>
    </row>
    <row r="104" spans="1:9">
      <c r="A104" s="40" t="s">
        <v>106</v>
      </c>
      <c r="B104" s="11" t="s">
        <v>107</v>
      </c>
      <c r="C104" s="95">
        <v>116</v>
      </c>
      <c r="D104" s="92">
        <v>0</v>
      </c>
      <c r="E104" s="93">
        <v>10950073.279859729</v>
      </c>
      <c r="F104" s="35"/>
      <c r="G104" s="35"/>
      <c r="H104" s="35"/>
      <c r="I104" s="35"/>
    </row>
    <row r="105" spans="1:9">
      <c r="A105" s="40" t="s">
        <v>226</v>
      </c>
      <c r="B105" s="11" t="s">
        <v>227</v>
      </c>
      <c r="C105" s="95">
        <v>1120</v>
      </c>
      <c r="D105" s="92">
        <v>0</v>
      </c>
      <c r="E105" s="93">
        <v>3604320.9847484902</v>
      </c>
      <c r="F105" s="35"/>
      <c r="G105" s="35"/>
      <c r="H105" s="35"/>
      <c r="I105" s="35"/>
    </row>
    <row r="106" spans="1:9">
      <c r="A106" s="40" t="s">
        <v>336</v>
      </c>
      <c r="B106" s="11" t="s">
        <v>337</v>
      </c>
      <c r="C106" s="95">
        <v>13750</v>
      </c>
      <c r="D106" s="92">
        <v>-3.6231884E-3</v>
      </c>
      <c r="E106" s="93">
        <v>2047870.4595624299</v>
      </c>
      <c r="F106" s="35"/>
      <c r="G106" s="35"/>
      <c r="H106" s="35"/>
      <c r="I106" s="35"/>
    </row>
    <row r="107" spans="1:9">
      <c r="A107" s="40" t="s">
        <v>326</v>
      </c>
      <c r="B107" s="11" t="s">
        <v>327</v>
      </c>
      <c r="C107" s="95">
        <v>525</v>
      </c>
      <c r="D107" s="92">
        <v>-5.6818182E-3</v>
      </c>
      <c r="E107" s="93">
        <v>13789791.37611278</v>
      </c>
      <c r="F107" s="35"/>
      <c r="G107" s="35"/>
      <c r="H107" s="35"/>
      <c r="I107" s="35"/>
    </row>
    <row r="108" spans="1:9">
      <c r="A108" s="40" t="s">
        <v>159</v>
      </c>
      <c r="B108" s="11" t="s">
        <v>160</v>
      </c>
      <c r="C108" s="95">
        <v>406</v>
      </c>
      <c r="D108" s="92">
        <v>-7.3349632999999996E-3</v>
      </c>
      <c r="E108" s="93">
        <v>12571932.369816961</v>
      </c>
      <c r="F108" s="35"/>
      <c r="G108" s="35"/>
      <c r="H108" s="35"/>
      <c r="I108" s="35"/>
    </row>
    <row r="109" spans="1:9">
      <c r="A109" s="40" t="s">
        <v>234</v>
      </c>
      <c r="B109" s="11" t="s">
        <v>235</v>
      </c>
      <c r="C109" s="95">
        <v>109</v>
      </c>
      <c r="D109" s="92">
        <v>-9.0909091000000008E-3</v>
      </c>
      <c r="E109" s="41">
        <v>22333473.579318762</v>
      </c>
    </row>
    <row r="110" spans="1:9">
      <c r="A110" s="40" t="s">
        <v>222</v>
      </c>
      <c r="B110" s="11" t="s">
        <v>223</v>
      </c>
      <c r="C110" s="95">
        <v>990</v>
      </c>
      <c r="D110" s="92">
        <v>-0.01</v>
      </c>
      <c r="E110" s="41">
        <v>19975360.012768779</v>
      </c>
    </row>
    <row r="111" spans="1:9">
      <c r="A111" s="40" t="s">
        <v>349</v>
      </c>
      <c r="B111" s="11" t="s">
        <v>350</v>
      </c>
      <c r="C111" s="95">
        <v>3720</v>
      </c>
      <c r="D111" s="92">
        <v>-1.19521912E-2</v>
      </c>
      <c r="E111" s="41">
        <v>13204972.40410753</v>
      </c>
    </row>
    <row r="112" spans="1:9">
      <c r="A112" s="40" t="s">
        <v>347</v>
      </c>
      <c r="B112" s="11" t="s">
        <v>348</v>
      </c>
      <c r="C112" s="95">
        <v>156</v>
      </c>
      <c r="D112" s="92">
        <v>-1.26582278E-2</v>
      </c>
      <c r="E112" s="41">
        <v>69983288.45108439</v>
      </c>
    </row>
    <row r="113" spans="1:5">
      <c r="A113" s="40" t="s">
        <v>177</v>
      </c>
      <c r="B113" s="11" t="s">
        <v>178</v>
      </c>
      <c r="C113" s="95">
        <v>48370</v>
      </c>
      <c r="D113" s="92">
        <v>-1.62700834E-2</v>
      </c>
      <c r="E113" s="41">
        <v>244854.27118710001</v>
      </c>
    </row>
    <row r="114" spans="1:5">
      <c r="A114" s="40" t="s">
        <v>232</v>
      </c>
      <c r="B114" s="11" t="s">
        <v>233</v>
      </c>
      <c r="C114" s="95">
        <v>100</v>
      </c>
      <c r="D114" s="92">
        <v>-1.9607843100000001E-2</v>
      </c>
      <c r="E114" s="41">
        <v>36334534.519236468</v>
      </c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1" t="str">
        <f>TEXT(투자전략!$G$1, "[$-ko-KR]yyyy년 mm월") &amp; " 총결산"</f>
        <v>2022년 03월 총결산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3"/>
    </row>
    <row r="2" spans="1:15" ht="16.5" customHeight="1" thickBot="1">
      <c r="A2" s="248" t="s">
        <v>284</v>
      </c>
      <c r="B2" s="249"/>
      <c r="C2" s="249"/>
      <c r="D2" s="221" t="s">
        <v>280</v>
      </c>
      <c r="E2" s="221"/>
      <c r="F2" s="222"/>
      <c r="G2" s="251" t="s">
        <v>281</v>
      </c>
      <c r="H2" s="252"/>
      <c r="I2" s="253"/>
      <c r="J2" s="220" t="s">
        <v>282</v>
      </c>
      <c r="K2" s="221"/>
      <c r="L2" s="221"/>
      <c r="M2" s="221" t="s">
        <v>283</v>
      </c>
      <c r="N2" s="221"/>
      <c r="O2" s="222"/>
    </row>
    <row r="3" spans="1:15" ht="16.5" customHeight="1">
      <c r="A3" s="278">
        <v>1</v>
      </c>
      <c r="B3" s="24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50"/>
      <c r="D3" s="248" t="s">
        <v>285</v>
      </c>
      <c r="E3" s="249"/>
      <c r="F3" s="250"/>
      <c r="G3" s="248" t="s">
        <v>292</v>
      </c>
      <c r="H3" s="249"/>
      <c r="I3" s="250"/>
      <c r="J3" s="248" t="s">
        <v>299</v>
      </c>
      <c r="K3" s="249"/>
      <c r="L3" s="250"/>
      <c r="M3" s="248" t="s">
        <v>306</v>
      </c>
      <c r="N3" s="249"/>
      <c r="O3" s="250"/>
    </row>
    <row r="4" spans="1:15" ht="16.5" customHeight="1" thickBot="1">
      <c r="A4" s="279"/>
      <c r="B4" s="24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341,367 KRW (11.38%)</v>
      </c>
      <c r="C4" s="243"/>
      <c r="D4" s="241" t="str">
        <f ca="1" xml:space="preserve"> TEXT($F$92, "#,##0") &amp; " KRW (" &amp; TEXT($E$92, "0.00%)")</f>
        <v>-232,302 KRW (-7.74%)</v>
      </c>
      <c r="E4" s="242"/>
      <c r="F4" s="243"/>
      <c r="G4" s="241" t="str">
        <f ca="1" xml:space="preserve"> TEXT($I$92, "#,##0") &amp; " KRW (" &amp; TEXT($H$92, "0.00%)")</f>
        <v>134,305 KRW (4.48%)</v>
      </c>
      <c r="H4" s="242"/>
      <c r="I4" s="243"/>
      <c r="J4" s="241" t="str">
        <f ca="1" xml:space="preserve"> TEXT($L$92, "#,##0") &amp; " KRW (" &amp; TEXT($K$92, "0.00%)")</f>
        <v>341,367 KRW (11.38%)</v>
      </c>
      <c r="K4" s="242"/>
      <c r="L4" s="243"/>
      <c r="M4" s="241" t="str">
        <f ca="1" xml:space="preserve"> TEXT($O$92, "#,##0") &amp; " KRW (" &amp; TEXT($N$92, "0.00%)")</f>
        <v>116,085 KRW (3.87%)</v>
      </c>
      <c r="N4" s="242"/>
      <c r="O4" s="243"/>
    </row>
    <row r="5" spans="1:15" ht="16.5" customHeight="1">
      <c r="A5" s="278">
        <v>2</v>
      </c>
      <c r="B5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Bottom20</v>
      </c>
      <c r="C5" s="250"/>
      <c r="D5" s="248" t="s">
        <v>286</v>
      </c>
      <c r="E5" s="249"/>
      <c r="F5" s="250"/>
      <c r="G5" s="248" t="s">
        <v>293</v>
      </c>
      <c r="H5" s="249"/>
      <c r="I5" s="250"/>
      <c r="J5" s="248" t="s">
        <v>300</v>
      </c>
      <c r="K5" s="249"/>
      <c r="L5" s="250"/>
      <c r="M5" s="248" t="s">
        <v>307</v>
      </c>
      <c r="N5" s="249"/>
      <c r="O5" s="250"/>
    </row>
    <row r="6" spans="1:15" ht="16.5" customHeight="1" thickBot="1">
      <c r="A6" s="279"/>
      <c r="B6" s="24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296,526 KRW (9.88%)</v>
      </c>
      <c r="C6" s="243"/>
      <c r="D6" s="241" t="str">
        <f ca="1" xml:space="preserve"> TEXT($F$130, "#,##0") &amp; " KRW (" &amp; TEXT($E$130, "0.00%)")</f>
        <v>-389,757 KRW (-12.99%)</v>
      </c>
      <c r="E6" s="242"/>
      <c r="F6" s="243"/>
      <c r="G6" s="241" t="str">
        <f ca="1" xml:space="preserve"> TEXT($I$130, "#,##0") &amp; " KRW (" &amp; TEXT($H$130, "0.00%)")</f>
        <v>-145,330 KRW (-4.84%)</v>
      </c>
      <c r="H6" s="242"/>
      <c r="I6" s="243"/>
      <c r="J6" s="241" t="str">
        <f ca="1" xml:space="preserve"> TEXT($L$130, "#,##0") &amp; " KRW (" &amp; TEXT($K$130, "0.00%)")</f>
        <v>-18,984 KRW (-0.63%)</v>
      </c>
      <c r="K6" s="242"/>
      <c r="L6" s="243"/>
      <c r="M6" s="241" t="str">
        <f ca="1" xml:space="preserve"> TEXT($O$130, "#,##0") &amp; " KRW (" &amp; TEXT($N$130, "0.00%)")</f>
        <v>-41,989 KRW (-1.40%)</v>
      </c>
      <c r="N6" s="242"/>
      <c r="O6" s="243"/>
    </row>
    <row r="7" spans="1:15" ht="16.5" customHeight="1">
      <c r="A7" s="278">
        <v>3</v>
      </c>
      <c r="B7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50"/>
      <c r="D7" s="248" t="s">
        <v>287</v>
      </c>
      <c r="E7" s="249"/>
      <c r="F7" s="250"/>
      <c r="G7" s="248" t="s">
        <v>294</v>
      </c>
      <c r="H7" s="249"/>
      <c r="I7" s="250"/>
      <c r="J7" s="248" t="s">
        <v>301</v>
      </c>
      <c r="K7" s="249"/>
      <c r="L7" s="250"/>
      <c r="M7" s="248" t="s">
        <v>308</v>
      </c>
      <c r="N7" s="249"/>
      <c r="O7" s="250"/>
    </row>
    <row r="8" spans="1:15" ht="16.5" customHeight="1" thickBot="1">
      <c r="A8" s="279"/>
      <c r="B8" s="24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275,958 KRW (9.20%)</v>
      </c>
      <c r="C8" s="243"/>
      <c r="D8" s="241" t="str">
        <f ca="1" xml:space="preserve"> TEXT($F$206, "#,##0") &amp; " KRW (" &amp; TEXT($E$206, "0.00%)")</f>
        <v>-233,900 KRW (-7.80%)</v>
      </c>
      <c r="E8" s="242"/>
      <c r="F8" s="243"/>
      <c r="G8" s="241" t="str">
        <f ca="1" xml:space="preserve"> TEXT($I$206, "#,##0") &amp; " KRW (" &amp; TEXT($H$206, "0.00%)")</f>
        <v>59,723 KRW (1.99%)</v>
      </c>
      <c r="H8" s="242"/>
      <c r="I8" s="243"/>
      <c r="J8" s="241" t="str">
        <f ca="1" xml:space="preserve"> TEXT($L$206, "#,##0") &amp; " KRW (" &amp; TEXT($K$206, "0.00%)")</f>
        <v>296,526 KRW (9.88%)</v>
      </c>
      <c r="K8" s="242"/>
      <c r="L8" s="243"/>
      <c r="M8" s="241" t="str">
        <f ca="1" xml:space="preserve"> TEXT($O$206, "#,##0") &amp; " KRW (" &amp; TEXT($N$206, "0.00%)")</f>
        <v>275,958 KRW (9.20%)</v>
      </c>
      <c r="N8" s="242"/>
      <c r="O8" s="243"/>
    </row>
    <row r="9" spans="1:15" ht="16.5" customHeight="1">
      <c r="A9" s="278">
        <v>4</v>
      </c>
      <c r="B9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Bottom20</v>
      </c>
      <c r="C9" s="250"/>
      <c r="D9" s="248" t="s">
        <v>288</v>
      </c>
      <c r="E9" s="249"/>
      <c r="F9" s="250"/>
      <c r="G9" s="248" t="s">
        <v>295</v>
      </c>
      <c r="H9" s="249"/>
      <c r="I9" s="250"/>
      <c r="J9" s="248" t="s">
        <v>302</v>
      </c>
      <c r="K9" s="249"/>
      <c r="L9" s="250"/>
      <c r="M9" s="248" t="s">
        <v>309</v>
      </c>
      <c r="N9" s="249"/>
      <c r="O9" s="250"/>
    </row>
    <row r="10" spans="1:15" ht="16.5" customHeight="1" thickBot="1">
      <c r="A10" s="279"/>
      <c r="B10" s="24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149,114 KRW (4.97%)</v>
      </c>
      <c r="C10" s="243"/>
      <c r="D10" s="241" t="str">
        <f ca="1" xml:space="preserve"> TEXT($F$244, "#,##0") &amp; " KRW (" &amp; TEXT($E$244, "0.00%)")</f>
        <v>-290,614 KRW (-9.69%)</v>
      </c>
      <c r="E10" s="242"/>
      <c r="F10" s="243"/>
      <c r="G10" s="241" t="str">
        <f ca="1" xml:space="preserve"> TEXT($I$244, "#,##0") &amp; " KRW (" &amp; TEXT($H$244, "0.00%)")</f>
        <v>-12,683 KRW (-0.42%)</v>
      </c>
      <c r="H10" s="242"/>
      <c r="I10" s="243"/>
      <c r="J10" s="241" t="str">
        <f ca="1" xml:space="preserve"> TEXT($L$244, "#,##0") &amp; " KRW (" &amp; TEXT($K$244, "0.00%)")</f>
        <v>149,114 KRW (4.97%)</v>
      </c>
      <c r="K10" s="242"/>
      <c r="L10" s="243"/>
      <c r="M10" s="241" t="str">
        <f ca="1" xml:space="preserve"> TEXT($O$244, "#,##0") &amp; " KRW (" &amp; TEXT($N$244, "0.00%)")</f>
        <v>-76,943 KRW (-2.56%)</v>
      </c>
      <c r="N10" s="242"/>
      <c r="O10" s="243"/>
    </row>
    <row r="11" spans="1:15" ht="16.5" customHeight="1">
      <c r="A11" s="278">
        <v>5</v>
      </c>
      <c r="B11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엽전코인 Top20</v>
      </c>
      <c r="C11" s="250"/>
      <c r="D11" s="248" t="s">
        <v>289</v>
      </c>
      <c r="E11" s="249"/>
      <c r="F11" s="250"/>
      <c r="G11" s="248" t="s">
        <v>296</v>
      </c>
      <c r="H11" s="249"/>
      <c r="I11" s="250"/>
      <c r="J11" s="248" t="s">
        <v>303</v>
      </c>
      <c r="K11" s="249"/>
      <c r="L11" s="250"/>
      <c r="M11" s="248" t="s">
        <v>310</v>
      </c>
      <c r="N11" s="249"/>
      <c r="O11" s="250"/>
    </row>
    <row r="12" spans="1:15" ht="16.5" customHeight="1" thickBot="1">
      <c r="A12" s="279"/>
      <c r="B12" s="24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134,305 KRW (4.48%)</v>
      </c>
      <c r="C12" s="243"/>
      <c r="D12" s="241" t="str">
        <f ca="1" xml:space="preserve"> TEXT($F$168, "#,##0") &amp; " KRW (" &amp; TEXT($E$168, "0.00%)")</f>
        <v>-267,354 KRW (-8.91%)</v>
      </c>
      <c r="E12" s="242"/>
      <c r="F12" s="243"/>
      <c r="G12" s="241" t="str">
        <f ca="1" xml:space="preserve"> TEXT($I$168, "#,##0") &amp; " KRW (" &amp; TEXT($H$168, "0.00%)")</f>
        <v>-83,104 KRW (-2.77%)</v>
      </c>
      <c r="H12" s="242"/>
      <c r="I12" s="243"/>
      <c r="J12" s="241" t="str">
        <f ca="1" xml:space="preserve"> TEXT($L$168, "#,##0") &amp; " KRW (" &amp; TEXT($K$168, "0.00%)")</f>
        <v>88,627 KRW (2.95%)</v>
      </c>
      <c r="K12" s="242"/>
      <c r="L12" s="243"/>
      <c r="M12" s="241" t="str">
        <f ca="1" xml:space="preserve"> TEXT($O$168, "#,##0") &amp; " KRW (" &amp; TEXT($N$168, "0.00%)")</f>
        <v>-146,988 KRW (-4.90%)</v>
      </c>
      <c r="N12" s="242"/>
      <c r="O12" s="243"/>
    </row>
    <row r="13" spans="1:15" ht="16.5" customHeight="1">
      <c r="A13" s="278">
        <v>6</v>
      </c>
      <c r="B13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Top20</v>
      </c>
      <c r="C13" s="250"/>
      <c r="D13" s="248" t="s">
        <v>290</v>
      </c>
      <c r="E13" s="249"/>
      <c r="F13" s="250"/>
      <c r="G13" s="248" t="s">
        <v>297</v>
      </c>
      <c r="H13" s="249"/>
      <c r="I13" s="250"/>
      <c r="J13" s="248" t="s">
        <v>304</v>
      </c>
      <c r="K13" s="249"/>
      <c r="L13" s="250"/>
      <c r="M13" s="248" t="s">
        <v>311</v>
      </c>
      <c r="N13" s="249"/>
      <c r="O13" s="250"/>
    </row>
    <row r="14" spans="1:15" ht="16.5" customHeight="1" thickBot="1">
      <c r="A14" s="279"/>
      <c r="B14" s="24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116,085 KRW (3.87%)</v>
      </c>
      <c r="C14" s="243"/>
      <c r="D14" s="241" t="str">
        <f ca="1" xml:space="preserve"> TEXT($F$282, "#,##0") &amp; " KRW (" &amp; TEXT($E$282, "0.00%)")</f>
        <v>-392,319 KRW (-13.08%)</v>
      </c>
      <c r="E14" s="242"/>
      <c r="F14" s="243"/>
      <c r="G14" s="241" t="str">
        <f ca="1" xml:space="preserve"> TEXT($I$282, "#,##0") &amp; " KRW (" &amp; TEXT($H$282, "0.00%)")</f>
        <v>-199,257 KRW (-6.64%)</v>
      </c>
      <c r="H14" s="242"/>
      <c r="I14" s="243"/>
      <c r="J14" s="241" t="str">
        <f ca="1" xml:space="preserve"> TEXT($L$282, "#,##0") &amp; " KRW (" &amp; TEXT($K$282, "0.00%)")</f>
        <v>65,103 KRW (2.17%)</v>
      </c>
      <c r="K14" s="242"/>
      <c r="L14" s="243"/>
      <c r="M14" s="241" t="str">
        <f ca="1" xml:space="preserve"> TEXT($O$282, "#,##0") &amp; " KRW (" &amp; TEXT($N$282, "0.00%)")</f>
        <v>-21,777 KRW (-0.73%)</v>
      </c>
      <c r="N14" s="242"/>
      <c r="O14" s="243"/>
    </row>
    <row r="15" spans="1:15" ht="16.5" customHeight="1">
      <c r="A15" s="278">
        <v>7</v>
      </c>
      <c r="B15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전일대비 상승률 Top20</v>
      </c>
      <c r="C15" s="250"/>
      <c r="D15" s="248" t="s">
        <v>291</v>
      </c>
      <c r="E15" s="249"/>
      <c r="F15" s="250"/>
      <c r="G15" s="248" t="s">
        <v>298</v>
      </c>
      <c r="H15" s="249"/>
      <c r="I15" s="250"/>
      <c r="J15" s="248" t="s">
        <v>305</v>
      </c>
      <c r="K15" s="249"/>
      <c r="L15" s="250"/>
      <c r="M15" s="248" t="s">
        <v>312</v>
      </c>
      <c r="N15" s="249"/>
      <c r="O15" s="250"/>
    </row>
    <row r="16" spans="1:15" ht="16.5" customHeight="1" thickBot="1">
      <c r="A16" s="279"/>
      <c r="B16" s="24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88,627 KRW (2.95%)</v>
      </c>
      <c r="C16" s="243"/>
      <c r="D16" s="241" t="str">
        <f ca="1" xml:space="preserve"> TEXT($F$54, "#,##0") &amp; " KRW (" &amp; TEXT($E$54, "0.00%)")</f>
        <v>0 KRW (0.00%)</v>
      </c>
      <c r="E16" s="242"/>
      <c r="F16" s="243"/>
      <c r="G16" s="241" t="str">
        <f ca="1" xml:space="preserve"> TEXT($I$54, "#,##0") &amp; " KRW (" &amp; TEXT($H$54, "0.00%)")</f>
        <v>0 KRW (0.00%)</v>
      </c>
      <c r="H16" s="242"/>
      <c r="I16" s="243"/>
      <c r="J16" s="241" t="str">
        <f ca="1" xml:space="preserve"> TEXT($L$54, "#,##0") &amp; " KRW (" &amp; TEXT($K$54, "0.00%)")</f>
        <v>0 KRW (0.00%)</v>
      </c>
      <c r="K16" s="242"/>
      <c r="L16" s="243"/>
      <c r="M16" s="241" t="str">
        <f ca="1" xml:space="preserve"> TEXT($O$54, "#,##0") &amp; " KRW (" &amp; TEXT($N$54, "0.00%)")</f>
        <v>0 KRW (0.00%)</v>
      </c>
      <c r="N16" s="242"/>
      <c r="O16" s="243"/>
    </row>
    <row r="18" spans="1:15" ht="16.5" customHeight="1" thickBot="1"/>
    <row r="19" spans="1:15" ht="16.5" customHeight="1" thickBot="1">
      <c r="A19" s="220" t="str">
        <f>TEXT(투자전략!$G$1, "[$-ko-KR]yyyy년 mm월 ") &amp; "실거래 월말결산"</f>
        <v>2022년 03월 실거래 월말결산</v>
      </c>
      <c r="B19" s="221"/>
      <c r="C19" s="221"/>
      <c r="D19" s="221"/>
      <c r="E19" s="221"/>
      <c r="F19" s="221"/>
      <c r="G19" s="221"/>
      <c r="H19" s="221"/>
      <c r="I19" s="221"/>
      <c r="J19" s="221"/>
      <c r="K19" s="221"/>
      <c r="L19" s="221"/>
      <c r="M19" s="221"/>
      <c r="N19" s="221"/>
      <c r="O19" s="222"/>
    </row>
    <row r="20" spans="1:15" ht="16.5" customHeight="1" thickBot="1">
      <c r="A20" s="264" t="s">
        <v>279</v>
      </c>
      <c r="B20" s="241" t="s">
        <v>277</v>
      </c>
      <c r="C20" s="243"/>
      <c r="D20" s="241" t="s">
        <v>269</v>
      </c>
      <c r="E20" s="242"/>
      <c r="F20" s="243"/>
      <c r="G20" s="241" t="s">
        <v>270</v>
      </c>
      <c r="H20" s="242"/>
      <c r="I20" s="243"/>
      <c r="J20" s="241" t="s">
        <v>271</v>
      </c>
      <c r="K20" s="242"/>
      <c r="L20" s="243"/>
      <c r="M20" s="241" t="s">
        <v>272</v>
      </c>
      <c r="N20" s="242"/>
      <c r="O20" s="243"/>
    </row>
    <row r="21" spans="1:15" ht="16.5" customHeight="1" thickBot="1">
      <c r="A21" s="257"/>
      <c r="B21" s="146" t="s">
        <v>267</v>
      </c>
      <c r="C21" s="146" t="s">
        <v>42</v>
      </c>
      <c r="D21" s="121" t="s">
        <v>268</v>
      </c>
      <c r="E21" s="133" t="s">
        <v>40</v>
      </c>
      <c r="F21" s="149" t="s">
        <v>41</v>
      </c>
      <c r="G21" s="121" t="s">
        <v>268</v>
      </c>
      <c r="H21" s="133" t="s">
        <v>40</v>
      </c>
      <c r="I21" s="149" t="s">
        <v>41</v>
      </c>
      <c r="J21" s="121" t="s">
        <v>268</v>
      </c>
      <c r="K21" s="133" t="s">
        <v>40</v>
      </c>
      <c r="L21" s="149" t="s">
        <v>41</v>
      </c>
      <c r="M21" s="121" t="s">
        <v>268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1" t="str">
        <f>HYPERLINK("#'" &amp; TEXT(투자전략!$G$1+0, "[$-ko-KR]yyyy.mm.dd") &amp; "'!A13:O37", TEXT(투자전략!$G$1+0, "[$-ko-KR]yyyy.mm.dd"))</f>
        <v>2022.03.01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2" t="str">
        <f>HYPERLINK("#'" &amp; TEXT(투자전략!$G$1+1, "[$-ko-KR]yyyy.mm.dd") &amp; "'!A13:O37", TEXT(투자전략!$G$1+1, "[$-ko-KR]yyyy.mm.dd"))</f>
        <v>2022.03.02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2" t="str">
        <f>HYPERLINK("#'" &amp; TEXT(투자전략!$G$1+2, "[$-ko-KR]yyyy.mm.dd") &amp; "'!A13:O37", TEXT(투자전략!$G$1+2, "[$-ko-KR]yyyy.mm.dd"))</f>
        <v>2022.03.03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2" t="str">
        <f>HYPERLINK("#'" &amp; TEXT(투자전략!$G$1+3, "[$-ko-KR]yyyy.mm.dd") &amp; "'!A13:O37", TEXT(투자전략!$G$1+3, "[$-ko-KR]yyyy.mm.dd"))</f>
        <v>2022.03.04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2" t="str">
        <f>HYPERLINK("#'" &amp; TEXT(투자전략!$G$1+4, "[$-ko-KR]yyyy.mm.dd") &amp; "'!A13:O37", TEXT(투자전략!$G$1+4, "[$-ko-KR]yyyy.mm.dd"))</f>
        <v>2022.03.05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2" t="str">
        <f>HYPERLINK("#'" &amp; TEXT(투자전략!$G$1+5, "[$-ko-KR]yyyy.mm.dd") &amp; "'!A13:O37", TEXT(투자전략!$G$1+5, "[$-ko-KR]yyyy.mm.dd"))</f>
        <v>2022.03.06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3" t="str">
        <f>HYPERLINK("#'" &amp; TEXT(투자전략!$G$1+6, "[$-ko-KR]yyyy.mm.dd") &amp; "'!A13:O37", TEXT(투자전략!$G$1+6, "[$-ko-KR]yyyy.mm.dd"))</f>
        <v>2022.03.07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1" t="str">
        <f>HYPERLINK("#'" &amp; TEXT(투자전략!$G$1+7, "[$-ko-KR]yyyy.mm.dd") &amp; "'!A13:O37", TEXT(투자전략!$G$1+7, "[$-ko-KR]yyyy.mm.dd"))</f>
        <v>2022.03.08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2" t="str">
        <f>HYPERLINK("#'" &amp; TEXT(투자전략!$G$1+8, "[$-ko-KR]yyyy.mm.dd") &amp; "'!A13:O37", TEXT(투자전략!$G$1+8, "[$-ko-KR]yyyy.mm.dd"))</f>
        <v>2022.03.09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2" t="str">
        <f>HYPERLINK("#'" &amp; TEXT(투자전략!$G$1+9, "[$-ko-KR]yyyy.mm.dd") &amp; "'!A13:O37", TEXT(투자전략!$G$1+9, "[$-ko-KR]yyyy.mm.dd"))</f>
        <v>2022.03.10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2" t="str">
        <f>HYPERLINK("#'" &amp; TEXT(투자전략!$G$1+10, "[$-ko-KR]yyyy.mm.dd") &amp; "'!A13:O37", TEXT(투자전략!$G$1+10, "[$-ko-KR]yyyy.mm.dd"))</f>
        <v>2022.03.11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2" t="str">
        <f>HYPERLINK("#'" &amp; TEXT(투자전략!$G$1+11, "[$-ko-KR]yyyy.mm.dd") &amp; "'!A13:O37", TEXT(투자전략!$G$1+11, "[$-ko-KR]yyyy.mm.dd"))</f>
        <v>2022.03.12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2" t="str">
        <f>HYPERLINK("#'" &amp; TEXT(투자전략!$G$1+12, "[$-ko-KR]yyyy.mm.dd") &amp; "'!A13:O37", TEXT(투자전략!$G$1+12, "[$-ko-KR]yyyy.mm.dd"))</f>
        <v>2022.03.13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3" t="str">
        <f>HYPERLINK("#'" &amp; TEXT(투자전략!$G$1+13, "[$-ko-KR]yyyy.mm.dd") &amp; "'!A13:O37", TEXT(투자전략!$G$1+13, "[$-ko-KR]yyyy.mm.dd"))</f>
        <v>2022.03.14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1" t="str">
        <f>HYPERLINK("#'" &amp; TEXT(투자전략!$G$1+14, "[$-ko-KR]yyyy.mm.dd") &amp; "'!A13:O37", TEXT(투자전략!$G$1+14, "[$-ko-KR]yyyy.mm.dd"))</f>
        <v>2022.03.15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62" t="str">
        <f>HYPERLINK("#'" &amp; TEXT(투자전략!$G$1+15, "[$-ko-KR]yyyy.mm.dd") &amp; "'!A13:O37", TEXT(투자전략!$G$1+15, "[$-ko-KR]yyyy.mm.dd"))</f>
        <v>2022.03.16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62" t="str">
        <f>HYPERLINK("#'" &amp; TEXT(투자전략!$G$1+16, "[$-ko-KR]yyyy.mm.dd") &amp; "'!A13:O37", TEXT(투자전략!$G$1+16, "[$-ko-KR]yyyy.mm.dd"))</f>
        <v>2022.03.17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62" t="str">
        <f>HYPERLINK("#'" &amp; TEXT(투자전략!$G$1+17, "[$-ko-KR]yyyy.mm.dd") &amp; "'!A13:O37", TEXT(투자전략!$G$1+17, "[$-ko-KR]yyyy.mm.dd"))</f>
        <v>2022.03.18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62" t="str">
        <f>HYPERLINK("#'" &amp; TEXT(투자전략!$G$1+18, "[$-ko-KR]yyyy.mm.dd") &amp; "'!A13:O37", TEXT(투자전략!$G$1+18, "[$-ko-KR]yyyy.mm.dd"))</f>
        <v>2022.03.19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62" t="str">
        <f>HYPERLINK("#'" &amp; TEXT(투자전략!$G$1+19, "[$-ko-KR]yyyy.mm.dd") &amp; "'!A13:O37", TEXT(투자전략!$G$1+19, "[$-ko-KR]yyyy.mm.dd"))</f>
        <v>2022.03.20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3" t="str">
        <f>HYPERLINK("#'" &amp; TEXT(투자전략!$G$1+20, "[$-ko-KR]yyyy.mm.dd") &amp; "'!A13:O37", TEXT(투자전략!$G$1+20, "[$-ko-KR]yyyy.mm.dd"))</f>
        <v>2022.03.21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1" t="str">
        <f>HYPERLINK("#'" &amp; TEXT(투자전략!$G$1+21, "[$-ko-KR]yyyy.mm.dd") &amp; "'!A13:O37", TEXT(투자전략!$G$1+21, "[$-ko-KR]yyyy.mm.dd"))</f>
        <v>2022.03.22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2" t="str">
        <f>HYPERLINK("#'" &amp; TEXT(투자전략!$G$1+22, "[$-ko-KR]yyyy.mm.dd") &amp; "'!A13:O37", TEXT(투자전략!$G$1+22, "[$-ko-KR]yyyy.mm.dd"))</f>
        <v>2022.03.23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2" t="str">
        <f>HYPERLINK("#'" &amp; TEXT(투자전략!$G$1+23, "[$-ko-KR]yyyy.mm.dd") &amp; "'!A13:O37", TEXT(투자전략!$G$1+23, "[$-ko-KR]yyyy.mm.dd"))</f>
        <v>2022.03.24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2" t="str">
        <f>HYPERLINK("#'" &amp; TEXT(투자전략!$G$1+24, "[$-ko-KR]yyyy.mm.dd") &amp; "'!A13:O37", TEXT(투자전략!$G$1+24, "[$-ko-KR]yyyy.mm.dd"))</f>
        <v>2022.03.25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2" t="str">
        <f>HYPERLINK("#'" &amp; TEXT(투자전략!$G$1+25, "[$-ko-KR]yyyy.mm.dd") &amp; "'!A13:O37", TEXT(투자전략!$G$1+25, "[$-ko-KR]yyyy.mm.dd"))</f>
        <v>2022.03.26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2" t="str">
        <f>HYPERLINK("#'" &amp; TEXT(투자전략!$G$1+26, "[$-ko-KR]yyyy.mm.dd") &amp; "'!A13:O37", TEXT(투자전략!$G$1+26, "[$-ko-KR]yyyy.mm.dd"))</f>
        <v>2022.03.27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3" t="str">
        <f>HYPERLINK("#'" &amp; TEXT(투자전략!$G$1+27, "[$-ko-KR]yyyy.mm.dd") &amp; "'!A13:O37", TEXT(투자전략!$G$1+27, "[$-ko-KR]yyyy.mm.dd"))</f>
        <v>2022.03.28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1" t="str">
        <f>HYPERLINK("#'" &amp; TEXT(투자전략!$G$1+28, "[$-ko-KR]yyyy.mm.dd") &amp; "'!A13:O37", TEXT(투자전략!$G$1+28, "[$-ko-KR]yyyy.mm.dd"))</f>
        <v>2022.03.29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2" t="str">
        <f>HYPERLINK("#'" &amp; TEXT(투자전략!$G$1+29, "[$-ko-KR]yyyy.mm.dd") &amp; "'!A13:O37", TEXT(투자전략!$G$1+29, "[$-ko-KR]yyyy.mm.dd"))</f>
        <v>2022.03.30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2" t="str">
        <f>HYPERLINK("#'" &amp; TEXT(투자전략!$G$1+30, "[$-ko-KR]yyyy.mm.dd") &amp; "'!A13:O37", TEXT(투자전략!$G$1+30, "[$-ko-KR]yyyy.mm.dd"))</f>
        <v>2022.03.31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8" t="s">
        <v>278</v>
      </c>
      <c r="B53" s="250"/>
      <c r="C53" s="132" t="s">
        <v>273</v>
      </c>
      <c r="D53" s="143" t="s">
        <v>274</v>
      </c>
      <c r="E53" s="144" t="s">
        <v>275</v>
      </c>
      <c r="F53" s="145" t="s">
        <v>276</v>
      </c>
      <c r="G53" s="143" t="s">
        <v>274</v>
      </c>
      <c r="H53" s="144" t="s">
        <v>275</v>
      </c>
      <c r="I53" s="145" t="s">
        <v>276</v>
      </c>
      <c r="J53" s="143" t="s">
        <v>274</v>
      </c>
      <c r="K53" s="144" t="s">
        <v>275</v>
      </c>
      <c r="L53" s="145" t="s">
        <v>276</v>
      </c>
      <c r="M53" s="143" t="s">
        <v>274</v>
      </c>
      <c r="N53" s="144" t="s">
        <v>275</v>
      </c>
      <c r="O53" s="145" t="s">
        <v>276</v>
      </c>
    </row>
    <row r="54" spans="1:15" ht="16.5" customHeight="1" thickBot="1">
      <c r="A54" s="241"/>
      <c r="B54" s="243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0" t="str">
        <f>TEXT(투자전략!$G$1, "[$-ko-KR]yyyy년 mm월 ") &amp; "[엽전코인] 전일대비 상승률 Top20 월말결산"</f>
        <v>2022년 03월 [엽전코인] 전일대비 상승률 Top20 월말결산</v>
      </c>
      <c r="B57" s="221"/>
      <c r="C57" s="221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2"/>
    </row>
    <row r="58" spans="1:15" ht="16.5" customHeight="1" thickBot="1">
      <c r="A58" s="264" t="s">
        <v>279</v>
      </c>
      <c r="B58" s="241" t="s">
        <v>277</v>
      </c>
      <c r="C58" s="243"/>
      <c r="D58" s="241" t="s">
        <v>269</v>
      </c>
      <c r="E58" s="242"/>
      <c r="F58" s="243"/>
      <c r="G58" s="241" t="s">
        <v>270</v>
      </c>
      <c r="H58" s="242"/>
      <c r="I58" s="243"/>
      <c r="J58" s="241" t="s">
        <v>271</v>
      </c>
      <c r="K58" s="242"/>
      <c r="L58" s="243"/>
      <c r="M58" s="241" t="s">
        <v>272</v>
      </c>
      <c r="N58" s="242"/>
      <c r="O58" s="243"/>
    </row>
    <row r="59" spans="1:15" ht="16.5" customHeight="1" thickBot="1">
      <c r="A59" s="257"/>
      <c r="B59" s="154" t="s">
        <v>267</v>
      </c>
      <c r="C59" s="154" t="s">
        <v>42</v>
      </c>
      <c r="D59" s="121" t="s">
        <v>268</v>
      </c>
      <c r="E59" s="133" t="s">
        <v>40</v>
      </c>
      <c r="F59" s="156" t="s">
        <v>41</v>
      </c>
      <c r="G59" s="121" t="s">
        <v>268</v>
      </c>
      <c r="H59" s="133" t="s">
        <v>40</v>
      </c>
      <c r="I59" s="156" t="s">
        <v>41</v>
      </c>
      <c r="J59" s="121" t="s">
        <v>268</v>
      </c>
      <c r="K59" s="133" t="s">
        <v>40</v>
      </c>
      <c r="L59" s="156" t="s">
        <v>41</v>
      </c>
      <c r="M59" s="121" t="s">
        <v>268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4" t="str">
        <f>HYPERLINK("#'" &amp; TEXT(투자전략!$G$1+0, "[$-ko-KR]yyyy.mm.dd") &amp; "'!A40:O64", TEXT(투자전략!$G$1+0, "[$-ko-KR]yyyy.mm.dd"))</f>
        <v>2022.03.01</v>
      </c>
      <c r="C60" s="134">
        <f ca="1">IFERROR(COUNTA(INDIRECT($B60&amp;"!A44:A63")) * INDIRECT($B60&amp;"!B64"), "")</f>
        <v>3000000</v>
      </c>
      <c r="D60" s="142">
        <f ca="1">IFERROR($C60 * (1 + E60), "")</f>
        <v>3171029.3929365594</v>
      </c>
      <c r="E60" s="76">
        <f ca="1">IFERROR(INDIRECT($B60&amp;"!E64"), "")</f>
        <v>5.7009797645519757E-2</v>
      </c>
      <c r="F60" s="141">
        <f ca="1">IFERROR(INDIRECT($B60&amp;"!F64"), "")</f>
        <v>171029.39293655922</v>
      </c>
      <c r="G60" s="142">
        <f ca="1">IFERROR($C60 * (1 + H60), "")</f>
        <v>3143920.5483377902</v>
      </c>
      <c r="H60" s="76">
        <f ca="1">IFERROR(INDIRECT($B60&amp;"!H64"), "")</f>
        <v>4.7973516112596669E-2</v>
      </c>
      <c r="I60" s="141">
        <f ca="1">IFERROR(INDIRECT($B60&amp;"!I64"), "")</f>
        <v>143920.54833778998</v>
      </c>
      <c r="J60" s="142">
        <f ca="1">IFERROR($C60 * (1 + K60), "")</f>
        <v>3190035.1086972831</v>
      </c>
      <c r="K60" s="76">
        <f ca="1">IFERROR(INDIRECT($B60&amp;"!K64"), "")</f>
        <v>6.3345036232427765E-2</v>
      </c>
      <c r="L60" s="141">
        <f ca="1">IFERROR(INDIRECT($B60&amp;"!L64"), "")</f>
        <v>190035.10869728329</v>
      </c>
      <c r="M60" s="142">
        <f ca="1">IFERROR($C60 * (1 + N60), "")</f>
        <v>3110659.4519106681</v>
      </c>
      <c r="N60" s="76">
        <f ca="1">IFERROR(INDIRECT($B60&amp;"!N64"), "")</f>
        <v>3.6886483970222858E-2</v>
      </c>
      <c r="O60" s="141">
        <f ca="1">IFERROR(INDIRECT($B60&amp;"!O64"), "")</f>
        <v>110659.45191066856</v>
      </c>
    </row>
    <row r="61" spans="1:15" ht="16.5" customHeight="1">
      <c r="A61" s="153">
        <v>2</v>
      </c>
      <c r="B61" s="165" t="str">
        <f>HYPERLINK("#'" &amp; TEXT(투자전략!$G$1+1, "[$-ko-KR]yyyy.mm.dd") &amp; "'!A40:O64", TEXT(투자전략!$G$1+1, "[$-ko-KR]yyyy.mm.dd"))</f>
        <v>2022.03.02</v>
      </c>
      <c r="C61" s="135">
        <f t="shared" ref="C61:C90" ca="1" si="13">IFERROR(COUNTA(INDIRECT($B61&amp;"!A44:A63")) * INDIRECT($B61&amp;"!B64"), "")</f>
        <v>3000000</v>
      </c>
      <c r="D61" s="139">
        <f t="shared" ref="D61:D90" ca="1" si="14">IFERROR($C61 * (1 + E61), "")</f>
        <v>2906957.9088409524</v>
      </c>
      <c r="E61" s="77">
        <f t="shared" ref="E61:E90" ca="1" si="15">IFERROR(INDIRECT($B61&amp;"!E64"), "")</f>
        <v>-3.1014030386349221E-2</v>
      </c>
      <c r="F61" s="137">
        <f t="shared" ref="F61:F90" ca="1" si="16">IFERROR(INDIRECT($B61&amp;"!F64"), "")</f>
        <v>-93042.091159047704</v>
      </c>
      <c r="G61" s="139">
        <f t="shared" ref="G61:G90" ca="1" si="17">IFERROR($C61 * (1 + H61), "")</f>
        <v>2918255.9934704648</v>
      </c>
      <c r="H61" s="77">
        <f t="shared" ref="H61:H90" ca="1" si="18">IFERROR(INDIRECT($B61&amp;"!H64"), "")</f>
        <v>-2.7248002176511771E-2</v>
      </c>
      <c r="I61" s="137">
        <f t="shared" ref="I61:I90" ca="1" si="19">IFERROR(INDIRECT($B61&amp;"!I64"), "")</f>
        <v>-81744.006529535312</v>
      </c>
      <c r="J61" s="139">
        <f t="shared" ref="J61:J90" ca="1" si="20">IFERROR($C61 * (1 + K61), "")</f>
        <v>2928587.9800180178</v>
      </c>
      <c r="K61" s="77">
        <f t="shared" ref="K61:K90" ca="1" si="21">IFERROR(INDIRECT($B61&amp;"!K64"), "")</f>
        <v>-2.3804006660660772E-2</v>
      </c>
      <c r="L61" s="137">
        <f t="shared" ref="L61:L90" ca="1" si="22">IFERROR(INDIRECT($B61&amp;"!L64"), "")</f>
        <v>-71412.019981982317</v>
      </c>
      <c r="M61" s="139">
        <f t="shared" ref="M61:M90" ca="1" si="23">IFERROR($C61 * (1 + N61), "")</f>
        <v>2912934.270954879</v>
      </c>
      <c r="N61" s="77">
        <f t="shared" ref="N61:N90" ca="1" si="24">IFERROR(INDIRECT($B61&amp;"!N64"), "")</f>
        <v>-2.9021909681707009E-2</v>
      </c>
      <c r="O61" s="137">
        <f t="shared" ref="O61:O90" ca="1" si="25">IFERROR(INDIRECT($B61&amp;"!O64"), "")</f>
        <v>-87065.729045121028</v>
      </c>
    </row>
    <row r="62" spans="1:15" ht="16.5" customHeight="1">
      <c r="A62" s="153">
        <v>3</v>
      </c>
      <c r="B62" s="165" t="str">
        <f>HYPERLINK("#'" &amp; TEXT(투자전략!$G$1+2, "[$-ko-KR]yyyy.mm.dd") &amp; "'!A40:O64", TEXT(투자전략!$G$1+2, "[$-ko-KR]yyyy.mm.dd"))</f>
        <v>2022.03.03</v>
      </c>
      <c r="C62" s="135">
        <f t="shared" ca="1" si="13"/>
        <v>3000000</v>
      </c>
      <c r="D62" s="139">
        <f t="shared" ca="1" si="14"/>
        <v>2930574.9059184506</v>
      </c>
      <c r="E62" s="77">
        <f t="shared" ca="1" si="15"/>
        <v>-2.3141698027183112E-2</v>
      </c>
      <c r="F62" s="137">
        <f t="shared" ca="1" si="16"/>
        <v>-69425.094081549352</v>
      </c>
      <c r="G62" s="139">
        <f t="shared" ca="1" si="17"/>
        <v>2959511.556868095</v>
      </c>
      <c r="H62" s="77">
        <f t="shared" ca="1" si="18"/>
        <v>-1.3496147710635009E-2</v>
      </c>
      <c r="I62" s="137">
        <f t="shared" ca="1" si="19"/>
        <v>-40488.443131905035</v>
      </c>
      <c r="J62" s="139">
        <f t="shared" ca="1" si="20"/>
        <v>2957829.2629566211</v>
      </c>
      <c r="K62" s="77">
        <f t="shared" ca="1" si="21"/>
        <v>-1.405691234779299E-2</v>
      </c>
      <c r="L62" s="137">
        <f t="shared" ca="1" si="22"/>
        <v>-42170.737043378969</v>
      </c>
      <c r="M62" s="139">
        <f t="shared" ca="1" si="23"/>
        <v>2957313.7095012427</v>
      </c>
      <c r="N62" s="77">
        <f t="shared" ca="1" si="24"/>
        <v>-1.4228763499585795E-2</v>
      </c>
      <c r="O62" s="137">
        <f t="shared" ca="1" si="25"/>
        <v>-42686.290498757386</v>
      </c>
    </row>
    <row r="63" spans="1:15" ht="16.5" customHeight="1">
      <c r="A63" s="153">
        <v>4</v>
      </c>
      <c r="B63" s="165" t="str">
        <f>HYPERLINK("#'" &amp; TEXT(투자전략!$G$1+3, "[$-ko-KR]yyyy.mm.dd") &amp; "'!A40:O64", TEXT(투자전략!$G$1+3, "[$-ko-KR]yyyy.mm.dd"))</f>
        <v>2022.03.04</v>
      </c>
      <c r="C63" s="135">
        <f t="shared" ca="1" si="13"/>
        <v>3000000</v>
      </c>
      <c r="D63" s="139">
        <f t="shared" ca="1" si="14"/>
        <v>2905170.9782617642</v>
      </c>
      <c r="E63" s="77">
        <f t="shared" ca="1" si="15"/>
        <v>-3.1609673912745273E-2</v>
      </c>
      <c r="F63" s="137">
        <f t="shared" ca="1" si="16"/>
        <v>-94829.021738235795</v>
      </c>
      <c r="G63" s="139">
        <f t="shared" ca="1" si="17"/>
        <v>2941608.8736490807</v>
      </c>
      <c r="H63" s="77">
        <f t="shared" ca="1" si="18"/>
        <v>-1.9463708783639629E-2</v>
      </c>
      <c r="I63" s="137">
        <f t="shared" ca="1" si="19"/>
        <v>-58391.126350918879</v>
      </c>
      <c r="J63" s="139">
        <f t="shared" ca="1" si="20"/>
        <v>2964122.015513937</v>
      </c>
      <c r="K63" s="77">
        <f t="shared" ca="1" si="21"/>
        <v>-1.1959328162021008E-2</v>
      </c>
      <c r="L63" s="137">
        <f t="shared" ca="1" si="22"/>
        <v>-35877.984486063026</v>
      </c>
      <c r="M63" s="139">
        <f t="shared" ca="1" si="23"/>
        <v>2921824.7966602198</v>
      </c>
      <c r="N63" s="77">
        <f t="shared" ca="1" si="24"/>
        <v>-2.6058401113260111E-2</v>
      </c>
      <c r="O63" s="137">
        <f t="shared" ca="1" si="25"/>
        <v>-78175.203339780346</v>
      </c>
    </row>
    <row r="64" spans="1:15" ht="16.5" customHeight="1">
      <c r="A64" s="153">
        <v>5</v>
      </c>
      <c r="B64" s="165" t="str">
        <f>HYPERLINK("#'" &amp; TEXT(투자전략!$G$1+4, "[$-ko-KR]yyyy.mm.dd") &amp; "'!A40:O64", TEXT(투자전략!$G$1+4, "[$-ko-KR]yyyy.mm.dd"))</f>
        <v>2022.03.05</v>
      </c>
      <c r="C64" s="135">
        <f t="shared" ca="1" si="13"/>
        <v>3000000</v>
      </c>
      <c r="D64" s="139">
        <f t="shared" ca="1" si="14"/>
        <v>2945772.1000789194</v>
      </c>
      <c r="E64" s="77">
        <f t="shared" ca="1" si="15"/>
        <v>-1.8075966640360128E-2</v>
      </c>
      <c r="F64" s="137">
        <f t="shared" ca="1" si="16"/>
        <v>-54227.899921080403</v>
      </c>
      <c r="G64" s="139">
        <f t="shared" ca="1" si="17"/>
        <v>2958831.3164108051</v>
      </c>
      <c r="H64" s="77">
        <f t="shared" ca="1" si="18"/>
        <v>-1.372289452973168E-2</v>
      </c>
      <c r="I64" s="137">
        <f t="shared" ca="1" si="19"/>
        <v>-41168.683589195047</v>
      </c>
      <c r="J64" s="139">
        <f t="shared" ca="1" si="20"/>
        <v>2980391.7176853293</v>
      </c>
      <c r="K64" s="77">
        <f t="shared" ca="1" si="21"/>
        <v>-6.5360941048902763E-3</v>
      </c>
      <c r="L64" s="137">
        <f t="shared" ca="1" si="22"/>
        <v>-19608.282314670832</v>
      </c>
      <c r="M64" s="139">
        <f t="shared" ca="1" si="23"/>
        <v>2986229.6883089682</v>
      </c>
      <c r="N64" s="77">
        <f t="shared" ca="1" si="24"/>
        <v>-4.5901038970105595E-3</v>
      </c>
      <c r="O64" s="137">
        <f t="shared" ca="1" si="25"/>
        <v>-13770.311691031682</v>
      </c>
    </row>
    <row r="65" spans="1:15" ht="16.5" customHeight="1">
      <c r="A65" s="153">
        <v>6</v>
      </c>
      <c r="B65" s="165" t="str">
        <f>HYPERLINK("#'" &amp; TEXT(투자전략!$G$1+5, "[$-ko-KR]yyyy.mm.dd") &amp; "'!A40:O64", TEXT(투자전략!$G$1+5, "[$-ko-KR]yyyy.mm.dd"))</f>
        <v>2022.03.06</v>
      </c>
      <c r="C65" s="135">
        <f t="shared" ca="1" si="13"/>
        <v>3000000</v>
      </c>
      <c r="D65" s="139">
        <f t="shared" ca="1" si="14"/>
        <v>3006839.1085655293</v>
      </c>
      <c r="E65" s="77">
        <f t="shared" ca="1" si="15"/>
        <v>2.2797028551763627E-3</v>
      </c>
      <c r="F65" s="137">
        <f t="shared" ca="1" si="16"/>
        <v>6839.1085655290899</v>
      </c>
      <c r="G65" s="139">
        <f t="shared" ca="1" si="17"/>
        <v>2953804.243752528</v>
      </c>
      <c r="H65" s="77">
        <f t="shared" ca="1" si="18"/>
        <v>-1.5398585415823909E-2</v>
      </c>
      <c r="I65" s="137">
        <f t="shared" ca="1" si="19"/>
        <v>-46195.756247471712</v>
      </c>
      <c r="J65" s="139">
        <f t="shared" ca="1" si="20"/>
        <v>2963032.0818273951</v>
      </c>
      <c r="K65" s="77">
        <f t="shared" ca="1" si="21"/>
        <v>-1.232263939086836E-2</v>
      </c>
      <c r="L65" s="137">
        <f t="shared" ca="1" si="22"/>
        <v>-36967.918172605081</v>
      </c>
      <c r="M65" s="139">
        <f t="shared" ca="1" si="23"/>
        <v>2957342.7563060396</v>
      </c>
      <c r="N65" s="77">
        <f t="shared" ca="1" si="24"/>
        <v>-1.4219081231320147E-2</v>
      </c>
      <c r="O65" s="137">
        <f t="shared" ca="1" si="25"/>
        <v>-42657.243693960438</v>
      </c>
    </row>
    <row r="66" spans="1:15" ht="16.5" customHeight="1" thickBot="1">
      <c r="A66" s="155">
        <v>7</v>
      </c>
      <c r="B66" s="166" t="str">
        <f>HYPERLINK("#'" &amp; TEXT(투자전략!$G$1+6, "[$-ko-KR]yyyy.mm.dd") &amp; "'!A40:O64", TEXT(투자전략!$G$1+6, "[$-ko-KR]yyyy.mm.dd"))</f>
        <v>2022.03.07</v>
      </c>
      <c r="C66" s="135">
        <f t="shared" ca="1" si="13"/>
        <v>3000000</v>
      </c>
      <c r="D66" s="139">
        <f t="shared" ca="1" si="14"/>
        <v>2985566.239214032</v>
      </c>
      <c r="E66" s="77">
        <f t="shared" ca="1" si="15"/>
        <v>-4.8112535953226121E-3</v>
      </c>
      <c r="F66" s="137">
        <f t="shared" ca="1" si="16"/>
        <v>-14433.760785967843</v>
      </c>
      <c r="G66" s="139">
        <f t="shared" ca="1" si="17"/>
        <v>3123239.0004189746</v>
      </c>
      <c r="H66" s="77">
        <f t="shared" ca="1" si="18"/>
        <v>4.1079666806324876E-2</v>
      </c>
      <c r="I66" s="137">
        <f t="shared" ca="1" si="19"/>
        <v>123239.00041897467</v>
      </c>
      <c r="J66" s="139">
        <f t="shared" ca="1" si="20"/>
        <v>3196632.0099100252</v>
      </c>
      <c r="K66" s="77">
        <f t="shared" ca="1" si="21"/>
        <v>6.5544003303341675E-2</v>
      </c>
      <c r="L66" s="137">
        <f t="shared" ca="1" si="22"/>
        <v>196632.00991002499</v>
      </c>
      <c r="M66" s="139">
        <f t="shared" ca="1" si="23"/>
        <v>3181751.9751409292</v>
      </c>
      <c r="N66" s="77">
        <f t="shared" ca="1" si="24"/>
        <v>6.0583991713643037E-2</v>
      </c>
      <c r="O66" s="137">
        <f t="shared" ca="1" si="25"/>
        <v>181751.97514092911</v>
      </c>
    </row>
    <row r="67" spans="1:15" ht="16.5" customHeight="1">
      <c r="A67" s="154">
        <v>8</v>
      </c>
      <c r="B67" s="164" t="str">
        <f>HYPERLINK("#'" &amp; TEXT(투자전략!$G$1+7, "[$-ko-KR]yyyy.mm.dd") &amp; "'!A40:O64", TEXT(투자전략!$G$1+7, "[$-ko-KR]yyyy.mm.dd"))</f>
        <v>2022.03.08</v>
      </c>
      <c r="C67" s="134">
        <f t="shared" ca="1" si="13"/>
        <v>3000000</v>
      </c>
      <c r="D67" s="142">
        <f t="shared" ca="1" si="14"/>
        <v>3013357.8086555172</v>
      </c>
      <c r="E67" s="76">
        <f t="shared" ca="1" si="15"/>
        <v>4.4526028851722965E-3</v>
      </c>
      <c r="F67" s="141">
        <f t="shared" ca="1" si="16"/>
        <v>13357.808655516892</v>
      </c>
      <c r="G67" s="142">
        <f t="shared" ca="1" si="17"/>
        <v>3026663.4646968748</v>
      </c>
      <c r="H67" s="76">
        <f t="shared" ca="1" si="18"/>
        <v>8.8878215656250283E-3</v>
      </c>
      <c r="I67" s="141">
        <f t="shared" ca="1" si="19"/>
        <v>26663.464696875079</v>
      </c>
      <c r="J67" s="142">
        <f t="shared" ca="1" si="20"/>
        <v>3025734.3413289795</v>
      </c>
      <c r="K67" s="76">
        <f t="shared" ca="1" si="21"/>
        <v>8.5781137763265569E-3</v>
      </c>
      <c r="L67" s="141">
        <f t="shared" ca="1" si="22"/>
        <v>25734.34132897967</v>
      </c>
      <c r="M67" s="142">
        <f t="shared" ca="1" si="23"/>
        <v>3087677.7710269452</v>
      </c>
      <c r="N67" s="76">
        <f t="shared" ca="1" si="24"/>
        <v>2.9225923675648545E-2</v>
      </c>
      <c r="O67" s="141">
        <f t="shared" ca="1" si="25"/>
        <v>87677.771026945615</v>
      </c>
    </row>
    <row r="68" spans="1:15" ht="16.5" customHeight="1">
      <c r="A68" s="153">
        <v>9</v>
      </c>
      <c r="B68" s="165" t="str">
        <f>HYPERLINK("#'" &amp; TEXT(투자전략!$G$1+8, "[$-ko-KR]yyyy.mm.dd") &amp; "'!A40:O64", TEXT(투자전략!$G$1+8, "[$-ko-KR]yyyy.mm.dd"))</f>
        <v>2022.03.09</v>
      </c>
      <c r="C68" s="135">
        <f t="shared" ca="1" si="13"/>
        <v>3000000</v>
      </c>
      <c r="D68" s="139">
        <f t="shared" ca="1" si="14"/>
        <v>2985089.2643337231</v>
      </c>
      <c r="E68" s="77">
        <f t="shared" ca="1" si="15"/>
        <v>-4.9702452220923305E-3</v>
      </c>
      <c r="F68" s="137">
        <f t="shared" ca="1" si="16"/>
        <v>-14910.735666276991</v>
      </c>
      <c r="G68" s="139">
        <f t="shared" ca="1" si="17"/>
        <v>2986767.9267654098</v>
      </c>
      <c r="H68" s="77">
        <f t="shared" ca="1" si="18"/>
        <v>-4.4106910781967325E-3</v>
      </c>
      <c r="I68" s="137">
        <f t="shared" ca="1" si="19"/>
        <v>-13232.073234590198</v>
      </c>
      <c r="J68" s="139">
        <f t="shared" ca="1" si="20"/>
        <v>2992751.5620809752</v>
      </c>
      <c r="K68" s="77">
        <f t="shared" ca="1" si="21"/>
        <v>-2.4161459730083551E-3</v>
      </c>
      <c r="L68" s="137">
        <f t="shared" ca="1" si="22"/>
        <v>-7248.4379190250647</v>
      </c>
      <c r="M68" s="139">
        <f t="shared" ca="1" si="23"/>
        <v>2994239.7690105112</v>
      </c>
      <c r="N68" s="77">
        <f t="shared" ca="1" si="24"/>
        <v>-1.9200769964961711E-3</v>
      </c>
      <c r="O68" s="137">
        <f t="shared" ca="1" si="25"/>
        <v>-5760.2309894885129</v>
      </c>
    </row>
    <row r="69" spans="1:15" ht="16.5" customHeight="1">
      <c r="A69" s="153">
        <v>10</v>
      </c>
      <c r="B69" s="165" t="str">
        <f>HYPERLINK("#'" &amp; TEXT(투자전략!$G$1+9, "[$-ko-KR]yyyy.mm.dd") &amp; "'!A40:O64", TEXT(투자전략!$G$1+9, "[$-ko-KR]yyyy.mm.dd"))</f>
        <v>2022.03.10</v>
      </c>
      <c r="C69" s="135">
        <f t="shared" ca="1" si="13"/>
        <v>3000000</v>
      </c>
      <c r="D69" s="139">
        <f t="shared" ca="1" si="14"/>
        <v>2884566.8101977883</v>
      </c>
      <c r="E69" s="77">
        <f t="shared" ca="1" si="15"/>
        <v>-3.8477729934070504E-2</v>
      </c>
      <c r="F69" s="137">
        <f t="shared" ca="1" si="16"/>
        <v>-115433.18980221153</v>
      </c>
      <c r="G69" s="139">
        <f t="shared" ca="1" si="17"/>
        <v>2870825.1415651715</v>
      </c>
      <c r="H69" s="77">
        <f t="shared" ca="1" si="18"/>
        <v>-4.3058286144942851E-2</v>
      </c>
      <c r="I69" s="137">
        <f t="shared" ca="1" si="19"/>
        <v>-129174.85843482858</v>
      </c>
      <c r="J69" s="139">
        <f t="shared" ca="1" si="20"/>
        <v>2886960.4614142645</v>
      </c>
      <c r="K69" s="77">
        <f t="shared" ca="1" si="21"/>
        <v>-3.7679846195245122E-2</v>
      </c>
      <c r="L69" s="137">
        <f t="shared" ca="1" si="22"/>
        <v>-113039.53858573538</v>
      </c>
      <c r="M69" s="139">
        <f t="shared" ca="1" si="23"/>
        <v>2893519.8901118478</v>
      </c>
      <c r="N69" s="77">
        <f t="shared" ca="1" si="24"/>
        <v>-3.5493369962717368E-2</v>
      </c>
      <c r="O69" s="137">
        <f t="shared" ca="1" si="25"/>
        <v>-106480.10988815213</v>
      </c>
    </row>
    <row r="70" spans="1:15" ht="16.5" customHeight="1">
      <c r="A70" s="153">
        <v>11</v>
      </c>
      <c r="B70" s="165" t="str">
        <f>HYPERLINK("#'" &amp; TEXT(투자전략!$G$1+10, "[$-ko-KR]yyyy.mm.dd") &amp; "'!A40:O64", TEXT(투자전략!$G$1+10, "[$-ko-KR]yyyy.mm.dd"))</f>
        <v>2022.03.11</v>
      </c>
      <c r="C70" s="135">
        <f t="shared" ca="1" si="13"/>
        <v>3000000</v>
      </c>
      <c r="D70" s="139">
        <f t="shared" ca="1" si="14"/>
        <v>2977365.8645927426</v>
      </c>
      <c r="E70" s="77">
        <f t="shared" ca="1" si="15"/>
        <v>-7.5447118024191641E-3</v>
      </c>
      <c r="F70" s="137">
        <f t="shared" ca="1" si="16"/>
        <v>-22634.13540725749</v>
      </c>
      <c r="G70" s="139">
        <f t="shared" ca="1" si="17"/>
        <v>3006348.9420947302</v>
      </c>
      <c r="H70" s="77">
        <f t="shared" ca="1" si="18"/>
        <v>2.1163140315767961E-3</v>
      </c>
      <c r="I70" s="137">
        <f t="shared" ca="1" si="19"/>
        <v>6348.9420947303879</v>
      </c>
      <c r="J70" s="139">
        <f t="shared" ca="1" si="20"/>
        <v>3006348.9420947302</v>
      </c>
      <c r="K70" s="77">
        <f t="shared" ca="1" si="21"/>
        <v>2.1163140315767961E-3</v>
      </c>
      <c r="L70" s="137">
        <f t="shared" ca="1" si="22"/>
        <v>6348.9420947303879</v>
      </c>
      <c r="M70" s="139">
        <f t="shared" ca="1" si="23"/>
        <v>2983828.4649274214</v>
      </c>
      <c r="N70" s="77">
        <f t="shared" ca="1" si="24"/>
        <v>-5.3905116908594944E-3</v>
      </c>
      <c r="O70" s="137">
        <f t="shared" ca="1" si="25"/>
        <v>-16171.535072578481</v>
      </c>
    </row>
    <row r="71" spans="1:15" ht="16.5" customHeight="1">
      <c r="A71" s="153">
        <v>12</v>
      </c>
      <c r="B71" s="165" t="str">
        <f>HYPERLINK("#'" &amp; TEXT(투자전략!$G$1+11, "[$-ko-KR]yyyy.mm.dd") &amp; "'!A40:O64", TEXT(투자전략!$G$1+11, "[$-ko-KR]yyyy.mm.dd"))</f>
        <v>2022.03.12</v>
      </c>
      <c r="C71" s="135">
        <f t="shared" ca="1" si="13"/>
        <v>3000000</v>
      </c>
      <c r="D71" s="139">
        <f t="shared" ca="1" si="14"/>
        <v>3018548.2138601509</v>
      </c>
      <c r="E71" s="77">
        <f t="shared" ca="1" si="15"/>
        <v>6.1827379533837042E-3</v>
      </c>
      <c r="F71" s="137">
        <f t="shared" ca="1" si="16"/>
        <v>18548.213860151111</v>
      </c>
      <c r="G71" s="139">
        <f t="shared" ca="1" si="17"/>
        <v>3015957.7202558597</v>
      </c>
      <c r="H71" s="77">
        <f t="shared" ca="1" si="18"/>
        <v>5.3192400852865402E-3</v>
      </c>
      <c r="I71" s="137">
        <f t="shared" ca="1" si="19"/>
        <v>15957.72025585962</v>
      </c>
      <c r="J71" s="139">
        <f t="shared" ca="1" si="20"/>
        <v>3010533.0083829304</v>
      </c>
      <c r="K71" s="77">
        <f t="shared" ca="1" si="21"/>
        <v>3.5110027943101919E-3</v>
      </c>
      <c r="L71" s="137">
        <f t="shared" ca="1" si="22"/>
        <v>10533.008382930573</v>
      </c>
      <c r="M71" s="139">
        <f t="shared" ca="1" si="23"/>
        <v>3008258.8050681949</v>
      </c>
      <c r="N71" s="77">
        <f t="shared" ca="1" si="24"/>
        <v>2.7529350227316314E-3</v>
      </c>
      <c r="O71" s="137">
        <f t="shared" ca="1" si="25"/>
        <v>8258.8050681948953</v>
      </c>
    </row>
    <row r="72" spans="1:15" ht="16.5" customHeight="1">
      <c r="A72" s="153">
        <v>13</v>
      </c>
      <c r="B72" s="165" t="str">
        <f>HYPERLINK("#'" &amp; TEXT(투자전략!$G$1+12, "[$-ko-KR]yyyy.mm.dd") &amp; "'!A40:O64", TEXT(투자전략!$G$1+12, "[$-ko-KR]yyyy.mm.dd"))</f>
        <v>2022.03.13</v>
      </c>
      <c r="C72" s="135">
        <f t="shared" ca="1" si="13"/>
        <v>3000000</v>
      </c>
      <c r="D72" s="139">
        <f t="shared" ca="1" si="14"/>
        <v>2986648.3367376807</v>
      </c>
      <c r="E72" s="77">
        <f t="shared" ca="1" si="15"/>
        <v>-4.4505544207731687E-3</v>
      </c>
      <c r="F72" s="137">
        <f t="shared" ca="1" si="16"/>
        <v>-13351.663262319504</v>
      </c>
      <c r="G72" s="139">
        <f t="shared" ca="1" si="17"/>
        <v>2986648.3367376807</v>
      </c>
      <c r="H72" s="77">
        <f t="shared" ca="1" si="18"/>
        <v>-4.4505544207731687E-3</v>
      </c>
      <c r="I72" s="137">
        <f t="shared" ca="1" si="19"/>
        <v>-13351.663262319504</v>
      </c>
      <c r="J72" s="139">
        <f t="shared" ca="1" si="20"/>
        <v>2986648.3367376807</v>
      </c>
      <c r="K72" s="77">
        <f t="shared" ca="1" si="21"/>
        <v>-4.4505544207731687E-3</v>
      </c>
      <c r="L72" s="137">
        <f t="shared" ca="1" si="22"/>
        <v>-13351.663262319504</v>
      </c>
      <c r="M72" s="139">
        <f t="shared" ca="1" si="23"/>
        <v>2936258.3164044502</v>
      </c>
      <c r="N72" s="77">
        <f t="shared" ca="1" si="24"/>
        <v>-2.1247227865183318E-2</v>
      </c>
      <c r="O72" s="137">
        <f t="shared" ca="1" si="25"/>
        <v>-63741.683595549948</v>
      </c>
    </row>
    <row r="73" spans="1:15" ht="16.5" customHeight="1" thickBot="1">
      <c r="A73" s="155">
        <v>14</v>
      </c>
      <c r="B73" s="166" t="str">
        <f>HYPERLINK("#'" &amp; TEXT(투자전략!$G$1+13, "[$-ko-KR]yyyy.mm.dd") &amp; "'!A40:O64", TEXT(투자전략!$G$1+13, "[$-ko-KR]yyyy.mm.dd"))</f>
        <v>2022.03.14</v>
      </c>
      <c r="C73" s="136">
        <f t="shared" ca="1" si="13"/>
        <v>3000000</v>
      </c>
      <c r="D73" s="140">
        <f t="shared" ca="1" si="14"/>
        <v>3006564.5432422729</v>
      </c>
      <c r="E73" s="79">
        <f t="shared" ca="1" si="15"/>
        <v>2.1881810807575499E-3</v>
      </c>
      <c r="F73" s="138">
        <f t="shared" ca="1" si="16"/>
        <v>6564.5432422726481</v>
      </c>
      <c r="G73" s="140">
        <f t="shared" ca="1" si="17"/>
        <v>3120332.0133099956</v>
      </c>
      <c r="H73" s="79">
        <f t="shared" ca="1" si="18"/>
        <v>4.0110671103331871E-2</v>
      </c>
      <c r="I73" s="138">
        <f t="shared" ca="1" si="19"/>
        <v>120332.01330999561</v>
      </c>
      <c r="J73" s="140">
        <f t="shared" ca="1" si="20"/>
        <v>3109311.2633486604</v>
      </c>
      <c r="K73" s="79">
        <f t="shared" ca="1" si="21"/>
        <v>3.6437087782886804E-2</v>
      </c>
      <c r="L73" s="138">
        <f t="shared" ca="1" si="22"/>
        <v>109311.26334866042</v>
      </c>
      <c r="M73" s="140">
        <f t="shared" ca="1" si="23"/>
        <v>3198016.7973939897</v>
      </c>
      <c r="N73" s="79">
        <f t="shared" ca="1" si="24"/>
        <v>6.6005599131329959E-2</v>
      </c>
      <c r="O73" s="138">
        <f t="shared" ca="1" si="25"/>
        <v>198016.79739398987</v>
      </c>
    </row>
    <row r="74" spans="1:15" ht="16.5" customHeight="1">
      <c r="A74" s="154">
        <v>15</v>
      </c>
      <c r="B74" s="164" t="str">
        <f>HYPERLINK("#'" &amp; TEXT(투자전략!$G$1+14, "[$-ko-KR]yyyy.mm.dd") &amp; "'!A40:O64", TEXT(투자전략!$G$1+14, "[$-ko-KR]yyyy.mm.dd"))</f>
        <v>2022.03.15</v>
      </c>
      <c r="C74" s="135">
        <f t="shared" ca="1" si="13"/>
        <v>3000000</v>
      </c>
      <c r="D74" s="139">
        <f t="shared" ca="1" si="14"/>
        <v>2988946.6115019685</v>
      </c>
      <c r="E74" s="77">
        <f t="shared" ca="1" si="15"/>
        <v>-3.6844628326771641E-3</v>
      </c>
      <c r="F74" s="137">
        <f t="shared" ca="1" si="16"/>
        <v>-11053.388498031498</v>
      </c>
      <c r="G74" s="139">
        <f t="shared" ca="1" si="17"/>
        <v>2970149.749295027</v>
      </c>
      <c r="H74" s="77">
        <f t="shared" ca="1" si="18"/>
        <v>-9.9500835683242715E-3</v>
      </c>
      <c r="I74" s="137">
        <f t="shared" ca="1" si="19"/>
        <v>-29850.250704972812</v>
      </c>
      <c r="J74" s="139">
        <f t="shared" ca="1" si="20"/>
        <v>2973616.5879497696</v>
      </c>
      <c r="K74" s="77">
        <f t="shared" ca="1" si="21"/>
        <v>-8.7944706834101084E-3</v>
      </c>
      <c r="L74" s="137">
        <f t="shared" ca="1" si="22"/>
        <v>-26383.412050230334</v>
      </c>
      <c r="M74" s="139">
        <f t="shared" ca="1" si="23"/>
        <v>2926309.2801164309</v>
      </c>
      <c r="N74" s="77">
        <f t="shared" ca="1" si="24"/>
        <v>-2.4563573294523033E-2</v>
      </c>
      <c r="O74" s="137">
        <f t="shared" ca="1" si="25"/>
        <v>-73690.719883569094</v>
      </c>
    </row>
    <row r="75" spans="1:15" ht="16.5" customHeight="1">
      <c r="A75" s="153">
        <v>16</v>
      </c>
      <c r="B75" s="165" t="str">
        <f>HYPERLINK("#'" &amp; TEXT(투자전략!$G$1+15, "[$-ko-KR]yyyy.mm.dd") &amp; "'!A40:O64", TEXT(투자전략!$G$1+15, "[$-ko-KR]yyyy.mm.dd"))</f>
        <v>2022.03.16</v>
      </c>
      <c r="C75" s="135">
        <f t="shared" ca="1" si="13"/>
        <v>3000000</v>
      </c>
      <c r="D75" s="139">
        <f t="shared" ca="1" si="14"/>
        <v>2985911.6226393241</v>
      </c>
      <c r="E75" s="77">
        <f t="shared" ca="1" si="15"/>
        <v>-4.6961257868919941E-3</v>
      </c>
      <c r="F75" s="137">
        <f t="shared" ca="1" si="16"/>
        <v>-14088.377360675984</v>
      </c>
      <c r="G75" s="139">
        <f t="shared" ca="1" si="17"/>
        <v>3008789.0063195517</v>
      </c>
      <c r="H75" s="77">
        <f t="shared" ca="1" si="18"/>
        <v>2.9296687731838037E-3</v>
      </c>
      <c r="I75" s="137">
        <f t="shared" ca="1" si="19"/>
        <v>8789.0063195514122</v>
      </c>
      <c r="J75" s="139">
        <f t="shared" ca="1" si="20"/>
        <v>3008789.0063195517</v>
      </c>
      <c r="K75" s="77">
        <f t="shared" ca="1" si="21"/>
        <v>2.9296687731838037E-3</v>
      </c>
      <c r="L75" s="137">
        <f t="shared" ca="1" si="22"/>
        <v>8789.0063195514122</v>
      </c>
      <c r="M75" s="139">
        <f t="shared" ca="1" si="23"/>
        <v>3006179.3439951432</v>
      </c>
      <c r="N75" s="77">
        <f t="shared" ca="1" si="24"/>
        <v>2.059781331714361E-3</v>
      </c>
      <c r="O75" s="137">
        <f t="shared" ca="1" si="25"/>
        <v>6179.3439951430828</v>
      </c>
    </row>
    <row r="76" spans="1:15" ht="16.5" customHeight="1">
      <c r="A76" s="153">
        <v>17</v>
      </c>
      <c r="B76" s="165" t="str">
        <f>HYPERLINK("#'" &amp; TEXT(투자전략!$G$1+16, "[$-ko-KR]yyyy.mm.dd") &amp; "'!A40:O64", TEXT(투자전략!$G$1+16, "[$-ko-KR]yyyy.mm.dd"))</f>
        <v>2022.03.17</v>
      </c>
      <c r="C76" s="135">
        <f t="shared" ca="1" si="13"/>
        <v>3000000</v>
      </c>
      <c r="D76" s="139">
        <f t="shared" ca="1" si="14"/>
        <v>3040079.2185905064</v>
      </c>
      <c r="E76" s="77">
        <f t="shared" ca="1" si="15"/>
        <v>1.3359739530168755E-2</v>
      </c>
      <c r="F76" s="137">
        <f t="shared" ca="1" si="16"/>
        <v>40079.218590506265</v>
      </c>
      <c r="G76" s="139">
        <f t="shared" ca="1" si="17"/>
        <v>3026743.0046066819</v>
      </c>
      <c r="H76" s="77">
        <f t="shared" ca="1" si="18"/>
        <v>8.9143348688941089E-3</v>
      </c>
      <c r="I76" s="137">
        <f t="shared" ca="1" si="19"/>
        <v>26743.004606682338</v>
      </c>
      <c r="J76" s="139">
        <f t="shared" ca="1" si="20"/>
        <v>3038756.6315973653</v>
      </c>
      <c r="K76" s="77">
        <f t="shared" ca="1" si="21"/>
        <v>1.2918877199121701E-2</v>
      </c>
      <c r="L76" s="137">
        <f t="shared" ca="1" si="22"/>
        <v>38756.631597365093</v>
      </c>
      <c r="M76" s="139">
        <f t="shared" ca="1" si="23"/>
        <v>3049420.6160422172</v>
      </c>
      <c r="N76" s="77">
        <f t="shared" ca="1" si="24"/>
        <v>1.6473538680739086E-2</v>
      </c>
      <c r="O76" s="137">
        <f t="shared" ca="1" si="25"/>
        <v>49420.616042217269</v>
      </c>
    </row>
    <row r="77" spans="1:15" ht="16.5" customHeight="1">
      <c r="A77" s="153">
        <v>18</v>
      </c>
      <c r="B77" s="165" t="str">
        <f>HYPERLINK("#'" &amp; TEXT(투자전략!$G$1+17, "[$-ko-KR]yyyy.mm.dd") &amp; "'!A40:O64", TEXT(투자전략!$G$1+17, "[$-ko-KR]yyyy.mm.dd"))</f>
        <v>2022.03.18</v>
      </c>
      <c r="C77" s="135">
        <f t="shared" ca="1" si="13"/>
        <v>3000000</v>
      </c>
      <c r="D77" s="139">
        <f t="shared" ca="1" si="14"/>
        <v>2978484.4723216468</v>
      </c>
      <c r="E77" s="77">
        <f t="shared" ca="1" si="15"/>
        <v>-7.1718425594510474E-3</v>
      </c>
      <c r="F77" s="137">
        <f t="shared" ca="1" si="16"/>
        <v>-21515.527678353144</v>
      </c>
      <c r="G77" s="139">
        <f t="shared" ca="1" si="17"/>
        <v>2970739.9074748261</v>
      </c>
      <c r="H77" s="77">
        <f t="shared" ca="1" si="18"/>
        <v>-9.7533641750580068E-3</v>
      </c>
      <c r="I77" s="137">
        <f t="shared" ca="1" si="19"/>
        <v>-29260.092525174023</v>
      </c>
      <c r="J77" s="139">
        <f t="shared" ca="1" si="20"/>
        <v>2977461.3279526415</v>
      </c>
      <c r="K77" s="77">
        <f t="shared" ca="1" si="21"/>
        <v>-7.5128906824528706E-3</v>
      </c>
      <c r="L77" s="137">
        <f t="shared" ca="1" si="22"/>
        <v>-22538.67204735861</v>
      </c>
      <c r="M77" s="139">
        <f t="shared" ca="1" si="23"/>
        <v>3004319.7195323911</v>
      </c>
      <c r="N77" s="77">
        <f t="shared" ca="1" si="24"/>
        <v>1.4399065107970094E-3</v>
      </c>
      <c r="O77" s="137">
        <f t="shared" ca="1" si="25"/>
        <v>4319.7195323910273</v>
      </c>
    </row>
    <row r="78" spans="1:15" ht="16.5" customHeight="1">
      <c r="A78" s="153">
        <v>19</v>
      </c>
      <c r="B78" s="165" t="str">
        <f>HYPERLINK("#'" &amp; TEXT(투자전략!$G$1+18, "[$-ko-KR]yyyy.mm.dd") &amp; "'!A40:O64", TEXT(투자전략!$G$1+18, "[$-ko-KR]yyyy.mm.dd"))</f>
        <v>2022.03.19</v>
      </c>
      <c r="C78" s="135">
        <f t="shared" ca="1" si="13"/>
        <v>3000000</v>
      </c>
      <c r="D78" s="139">
        <f t="shared" ca="1" si="14"/>
        <v>3050224.3102101726</v>
      </c>
      <c r="E78" s="77">
        <f t="shared" ca="1" si="15"/>
        <v>1.6741436736724326E-2</v>
      </c>
      <c r="F78" s="137">
        <f t="shared" ca="1" si="16"/>
        <v>50224.310210172989</v>
      </c>
      <c r="G78" s="139">
        <f t="shared" ca="1" si="17"/>
        <v>3145168.3697891897</v>
      </c>
      <c r="H78" s="77">
        <f t="shared" ca="1" si="18"/>
        <v>4.8389456596396534E-2</v>
      </c>
      <c r="I78" s="137">
        <f t="shared" ca="1" si="19"/>
        <v>145168.36978918963</v>
      </c>
      <c r="J78" s="139">
        <f t="shared" ca="1" si="20"/>
        <v>3143825.1714585116</v>
      </c>
      <c r="K78" s="77">
        <f t="shared" ca="1" si="21"/>
        <v>4.7941723819503887E-2</v>
      </c>
      <c r="L78" s="137">
        <f t="shared" ca="1" si="22"/>
        <v>143825.17145851161</v>
      </c>
      <c r="M78" s="139">
        <f t="shared" ca="1" si="23"/>
        <v>3000000</v>
      </c>
      <c r="N78" s="77">
        <f t="shared" ca="1" si="24"/>
        <v>0</v>
      </c>
      <c r="O78" s="137">
        <f t="shared" ca="1" si="25"/>
        <v>0</v>
      </c>
    </row>
    <row r="79" spans="1:15" ht="16.5" customHeight="1">
      <c r="A79" s="153">
        <v>20</v>
      </c>
      <c r="B79" s="165" t="str">
        <f>HYPERLINK("#'" &amp; TEXT(투자전략!$G$1+19, "[$-ko-KR]yyyy.mm.dd") &amp; "'!A40:O64", TEXT(투자전략!$G$1+19, "[$-ko-KR]yyyy.mm.dd"))</f>
        <v>2022.03.20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6" t="str">
        <f>HYPERLINK("#'" &amp; TEXT(투자전략!$G$1+20, "[$-ko-KR]yyyy.mm.dd") &amp; "'!A40:O64", TEXT(투자전략!$G$1+20, "[$-ko-KR]yyyy.mm.dd"))</f>
        <v>2022.03.21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4" t="str">
        <f>HYPERLINK("#'" &amp; TEXT(투자전략!$G$1+21, "[$-ko-KR]yyyy.mm.dd") &amp; "'!A40:O64", TEXT(투자전략!$G$1+21, "[$-ko-KR]yyyy.mm.dd"))</f>
        <v>2022.03.22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5" t="str">
        <f>HYPERLINK("#'" &amp; TEXT(투자전략!$G$1+22, "[$-ko-KR]yyyy.mm.dd") &amp; "'!A40:O64", TEXT(투자전략!$G$1+22, "[$-ko-KR]yyyy.mm.dd"))</f>
        <v>2022.03.23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5" t="str">
        <f>HYPERLINK("#'" &amp; TEXT(투자전략!$G$1+23, "[$-ko-KR]yyyy.mm.dd") &amp; "'!A40:O64", TEXT(투자전략!$G$1+23, "[$-ko-KR]yyyy.mm.dd"))</f>
        <v>2022.03.24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5" t="str">
        <f>HYPERLINK("#'" &amp; TEXT(투자전략!$G$1+24, "[$-ko-KR]yyyy.mm.dd") &amp; "'!A40:O64", TEXT(투자전략!$G$1+24, "[$-ko-KR]yyyy.mm.dd"))</f>
        <v>2022.03.25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5" t="str">
        <f>HYPERLINK("#'" &amp; TEXT(투자전략!$G$1+25, "[$-ko-KR]yyyy.mm.dd") &amp; "'!A40:O64", TEXT(투자전략!$G$1+25, "[$-ko-KR]yyyy.mm.dd"))</f>
        <v>2022.03.26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5" t="str">
        <f>HYPERLINK("#'" &amp; TEXT(투자전략!$G$1+26, "[$-ko-KR]yyyy.mm.dd") &amp; "'!A40:O64", TEXT(투자전략!$G$1+26, "[$-ko-KR]yyyy.mm.dd"))</f>
        <v>2022.03.27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6" t="str">
        <f>HYPERLINK("#'" &amp; TEXT(투자전략!$G$1+27, "[$-ko-KR]yyyy.mm.dd") &amp; "'!A40:O64", TEXT(투자전략!$G$1+27, "[$-ko-KR]yyyy.mm.dd"))</f>
        <v>2022.03.28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4" t="str">
        <f>HYPERLINK("#'" &amp; TEXT(투자전략!$G$1+28, "[$-ko-KR]yyyy.mm.dd") &amp; "'!A40:O64", TEXT(투자전략!$G$1+28, "[$-ko-KR]yyyy.mm.dd"))</f>
        <v>2022.03.29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5" t="str">
        <f>HYPERLINK("#'" &amp; TEXT(투자전략!$G$1+29, "[$-ko-KR]yyyy.mm.dd") &amp; "'!A40:O64", TEXT(투자전략!$G$1+29, "[$-ko-KR]yyyy.mm.dd"))</f>
        <v>2022.03.30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5" t="str">
        <f>HYPERLINK("#'" &amp; TEXT(투자전략!$G$1+30, "[$-ko-KR]yyyy.mm.dd") &amp; "'!A40:O64", TEXT(투자전략!$G$1+30, "[$-ko-KR]yyyy.mm.dd"))</f>
        <v>2022.03.31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8" t="s">
        <v>278</v>
      </c>
      <c r="B91" s="250"/>
      <c r="C91" s="132" t="s">
        <v>273</v>
      </c>
      <c r="D91" s="150" t="s">
        <v>274</v>
      </c>
      <c r="E91" s="151" t="s">
        <v>275</v>
      </c>
      <c r="F91" s="152" t="s">
        <v>276</v>
      </c>
      <c r="G91" s="150" t="s">
        <v>274</v>
      </c>
      <c r="H91" s="151" t="s">
        <v>275</v>
      </c>
      <c r="I91" s="152" t="s">
        <v>276</v>
      </c>
      <c r="J91" s="150" t="s">
        <v>274</v>
      </c>
      <c r="K91" s="151" t="s">
        <v>275</v>
      </c>
      <c r="L91" s="152" t="s">
        <v>276</v>
      </c>
      <c r="M91" s="150" t="s">
        <v>274</v>
      </c>
      <c r="N91" s="151" t="s">
        <v>275</v>
      </c>
      <c r="O91" s="152" t="s">
        <v>276</v>
      </c>
    </row>
    <row r="92" spans="1:15" ht="16.5" customHeight="1" thickBot="1">
      <c r="A92" s="241"/>
      <c r="B92" s="243"/>
      <c r="C92" s="136">
        <f ca="1">SUM(C60:C90)</f>
        <v>57000000</v>
      </c>
      <c r="D92" s="140">
        <f ca="1">SUM(D60:D90)</f>
        <v>56767697.710699707</v>
      </c>
      <c r="E92" s="79">
        <f ca="1">IFERROR(F92 / (SUM($C60:$C90) / COUNT($C60:$C90)), 0)</f>
        <v>-7.7434096433433033E-2</v>
      </c>
      <c r="F92" s="138">
        <f ca="1">SUM(F60:F90)</f>
        <v>-232302.2893002991</v>
      </c>
      <c r="G92" s="140">
        <f ca="1">SUM(G60:G90)</f>
        <v>57134305.115818724</v>
      </c>
      <c r="H92" s="79">
        <f ca="1">IFERROR(I92 / (SUM($C60:$C90) / COUNT($C60:$C90)), 0)</f>
        <v>4.4768371939579207E-2</v>
      </c>
      <c r="I92" s="138">
        <f ca="1">SUM(I60:I90)</f>
        <v>134305.11581873763</v>
      </c>
      <c r="J92" s="140">
        <f ca="1">SUM(J60:J90)</f>
        <v>57341366.81727466</v>
      </c>
      <c r="K92" s="79">
        <f ca="1">IFERROR(L92 / (SUM($C60:$C90) / COUNT($C60:$C90)), 0)</f>
        <v>0.11378893909155609</v>
      </c>
      <c r="L92" s="138">
        <f ca="1">SUM(L60:L90)</f>
        <v>341366.81727466825</v>
      </c>
      <c r="M92" s="140">
        <f ca="1">SUM(M60:M90)</f>
        <v>57116085.4224125</v>
      </c>
      <c r="N92" s="79">
        <f ca="1">IFERROR(O92 / (SUM($C60:$C90) / COUNT($C60:$C90)), 0)</f>
        <v>3.8695140804163475E-2</v>
      </c>
      <c r="O92" s="138">
        <f ca="1">SUM(O60:O90)</f>
        <v>116085.42241249041</v>
      </c>
    </row>
    <row r="94" spans="1:15" ht="16.5" customHeight="1" thickBot="1"/>
    <row r="95" spans="1:15" ht="16.5" customHeight="1" thickBot="1">
      <c r="A95" s="220" t="str">
        <f>TEXT(투자전략!$G$1, "[$-ko-KR]yyyy년 mm월 ") &amp; "[동전코인] 전일대비 상승률 Top20 월말결산"</f>
        <v>2022년 03월 [동전코인] 전일대비 상승률 Top20 월말결산</v>
      </c>
      <c r="B95" s="221"/>
      <c r="C95" s="221"/>
      <c r="D95" s="221"/>
      <c r="E95" s="221"/>
      <c r="F95" s="221"/>
      <c r="G95" s="221"/>
      <c r="H95" s="221"/>
      <c r="I95" s="221"/>
      <c r="J95" s="221"/>
      <c r="K95" s="221"/>
      <c r="L95" s="221"/>
      <c r="M95" s="221"/>
      <c r="N95" s="221"/>
      <c r="O95" s="222"/>
    </row>
    <row r="96" spans="1:15" ht="16.5" customHeight="1" thickBot="1">
      <c r="A96" s="264" t="s">
        <v>279</v>
      </c>
      <c r="B96" s="241" t="s">
        <v>277</v>
      </c>
      <c r="C96" s="243"/>
      <c r="D96" s="241" t="s">
        <v>269</v>
      </c>
      <c r="E96" s="242"/>
      <c r="F96" s="243"/>
      <c r="G96" s="241" t="s">
        <v>270</v>
      </c>
      <c r="H96" s="242"/>
      <c r="I96" s="243"/>
      <c r="J96" s="241" t="s">
        <v>271</v>
      </c>
      <c r="K96" s="242"/>
      <c r="L96" s="243"/>
      <c r="M96" s="241" t="s">
        <v>272</v>
      </c>
      <c r="N96" s="242"/>
      <c r="O96" s="243"/>
    </row>
    <row r="97" spans="1:15" ht="16.5" customHeight="1" thickBot="1">
      <c r="A97" s="257"/>
      <c r="B97" s="154" t="s">
        <v>267</v>
      </c>
      <c r="C97" s="154" t="s">
        <v>42</v>
      </c>
      <c r="D97" s="121" t="s">
        <v>268</v>
      </c>
      <c r="E97" s="133" t="s">
        <v>40</v>
      </c>
      <c r="F97" s="156" t="s">
        <v>41</v>
      </c>
      <c r="G97" s="121" t="s">
        <v>268</v>
      </c>
      <c r="H97" s="133" t="s">
        <v>40</v>
      </c>
      <c r="I97" s="156" t="s">
        <v>41</v>
      </c>
      <c r="J97" s="121" t="s">
        <v>268</v>
      </c>
      <c r="K97" s="133" t="s">
        <v>40</v>
      </c>
      <c r="L97" s="156" t="s">
        <v>41</v>
      </c>
      <c r="M97" s="121" t="s">
        <v>268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4" t="str">
        <f>HYPERLINK("#'" &amp; TEXT(투자전략!$G$1+0, "[$-ko-KR]yyyy.mm.dd") &amp; "'!A67:O91", TEXT(투자전략!$G$1+0, "[$-ko-KR]yyyy.mm.dd"))</f>
        <v>2022.03.01</v>
      </c>
      <c r="C98" s="134">
        <f ca="1">IFERROR(COUNTA(INDIRECT($B98&amp;"!A71:A90")) * INDIRECT($B98&amp;"!B91"), "")</f>
        <v>3000000</v>
      </c>
      <c r="D98" s="142">
        <f ca="1">IFERROR($C98 * (1 + E98), "")</f>
        <v>3128244.6785366754</v>
      </c>
      <c r="E98" s="76">
        <f ca="1">IFERROR(INDIRECT($B98&amp;"!E91"), "")</f>
        <v>4.2748226178891742E-2</v>
      </c>
      <c r="F98" s="141">
        <f ca="1">IFERROR(INDIRECT($B98&amp;"!F91"), "")</f>
        <v>128244.67853667523</v>
      </c>
      <c r="G98" s="142">
        <f ca="1">IFERROR($C98 * (1 + H98), "")</f>
        <v>3104232.6146053704</v>
      </c>
      <c r="H98" s="76">
        <f ca="1">IFERROR(INDIRECT($B98&amp;"!H91"), "")</f>
        <v>3.4744204868456655E-2</v>
      </c>
      <c r="I98" s="141">
        <f ca="1">IFERROR(INDIRECT($B98&amp;"!I91"), "")</f>
        <v>104232.61460536998</v>
      </c>
      <c r="J98" s="142">
        <f ca="1">IFERROR($C98 * (1 + K98), "")</f>
        <v>3155282.9561898662</v>
      </c>
      <c r="K98" s="76">
        <f ca="1">IFERROR(INDIRECT($B98&amp;"!K91"), "")</f>
        <v>5.1760985396622175E-2</v>
      </c>
      <c r="L98" s="141">
        <f ca="1">IFERROR(INDIRECT($B98&amp;"!L91"), "")</f>
        <v>155282.95618986653</v>
      </c>
      <c r="M98" s="142">
        <f ca="1">IFERROR($C98 * (1 + N98), "")</f>
        <v>3119532.4263597536</v>
      </c>
      <c r="N98" s="76">
        <f ca="1">IFERROR(INDIRECT($B98&amp;"!N91"), "")</f>
        <v>3.9844142119917797E-2</v>
      </c>
      <c r="O98" s="141">
        <f ca="1">IFERROR(INDIRECT($B98&amp;"!O91"), "")</f>
        <v>119532.4263597534</v>
      </c>
    </row>
    <row r="99" spans="1:15" ht="16.5" customHeight="1">
      <c r="A99" s="153">
        <v>2</v>
      </c>
      <c r="B99" s="165" t="str">
        <f>HYPERLINK("#'" &amp; TEXT(투자전략!$G$1+1, "[$-ko-KR]yyyy.mm.dd") &amp; "'!A67:O91", TEXT(투자전략!$G$1+1, "[$-ko-KR]yyyy.mm.dd"))</f>
        <v>2022.03.02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2954468.0630692593</v>
      </c>
      <c r="E99" s="77">
        <f t="shared" ref="E99:E128" ca="1" si="28">IFERROR(INDIRECT($B99&amp;"!E91"), "")</f>
        <v>-1.5177312310246891E-2</v>
      </c>
      <c r="F99" s="137">
        <f t="shared" ref="F99:F128" ca="1" si="29">IFERROR(INDIRECT($B99&amp;"!F91"), "")</f>
        <v>-45531.936930740674</v>
      </c>
      <c r="G99" s="139">
        <f t="shared" ref="G99:G128" ca="1" si="30">IFERROR($C99 * (1 + H99), "")</f>
        <v>2973804.3215046148</v>
      </c>
      <c r="H99" s="77">
        <f t="shared" ref="H99:H128" ca="1" si="31">IFERROR(INDIRECT($B99&amp;"!H91"), "")</f>
        <v>-8.7318928317951048E-3</v>
      </c>
      <c r="I99" s="137">
        <f t="shared" ref="I99:I128" ca="1" si="32">IFERROR(INDIRECT($B99&amp;"!I91"), "")</f>
        <v>-26195.678495385313</v>
      </c>
      <c r="J99" s="139">
        <f t="shared" ref="J99:J128" ca="1" si="33">IFERROR($C99 * (1 + K99), "")</f>
        <v>2985177.4564507655</v>
      </c>
      <c r="K99" s="77">
        <f t="shared" ref="K99:K128" ca="1" si="34">IFERROR(INDIRECT($B99&amp;"!K91"), "")</f>
        <v>-4.9408478497448621E-3</v>
      </c>
      <c r="L99" s="137">
        <f t="shared" ref="L99:L128" ca="1" si="35">IFERROR(INDIRECT($B99&amp;"!L91"), "")</f>
        <v>-14822.54354923458</v>
      </c>
      <c r="M99" s="139">
        <f t="shared" ref="M99:M128" ca="1" si="36">IFERROR($C99 * (1 + N99), "")</f>
        <v>2960391.498509218</v>
      </c>
      <c r="N99" s="77">
        <f t="shared" ref="N99:N128" ca="1" si="37">IFERROR(INDIRECT($B99&amp;"!N91"), "")</f>
        <v>-1.3202833830260668E-2</v>
      </c>
      <c r="O99" s="137">
        <f t="shared" ref="O99:O128" ca="1" si="38">IFERROR(INDIRECT($B99&amp;"!O91"), "")</f>
        <v>-39608.501490781993</v>
      </c>
    </row>
    <row r="100" spans="1:15" ht="16.5" customHeight="1">
      <c r="A100" s="153">
        <v>3</v>
      </c>
      <c r="B100" s="165" t="str">
        <f>HYPERLINK("#'" &amp; TEXT(투자전략!$G$1+2, "[$-ko-KR]yyyy.mm.dd") &amp; "'!A67:O91", TEXT(투자전략!$G$1+2, "[$-ko-KR]yyyy.mm.dd"))</f>
        <v>2022.03.03</v>
      </c>
      <c r="C100" s="135">
        <f t="shared" ca="1" si="26"/>
        <v>3000000</v>
      </c>
      <c r="D100" s="139">
        <f t="shared" ca="1" si="27"/>
        <v>2912562.262685325</v>
      </c>
      <c r="E100" s="77">
        <f t="shared" ca="1" si="28"/>
        <v>-2.914591243822498E-2</v>
      </c>
      <c r="F100" s="137">
        <f t="shared" ca="1" si="29"/>
        <v>-87437.737314674931</v>
      </c>
      <c r="G100" s="139">
        <f t="shared" ca="1" si="30"/>
        <v>2939877.5475445846</v>
      </c>
      <c r="H100" s="77">
        <f t="shared" ca="1" si="31"/>
        <v>-2.0040817485138425E-2</v>
      </c>
      <c r="I100" s="137">
        <f t="shared" ca="1" si="32"/>
        <v>-60122.452455415267</v>
      </c>
      <c r="J100" s="139">
        <f t="shared" ca="1" si="33"/>
        <v>2932461.2169668358</v>
      </c>
      <c r="K100" s="77">
        <f t="shared" ca="1" si="34"/>
        <v>-2.2512927677721371E-2</v>
      </c>
      <c r="L100" s="137">
        <f t="shared" ca="1" si="35"/>
        <v>-67538.783033164102</v>
      </c>
      <c r="M100" s="139">
        <f t="shared" ca="1" si="36"/>
        <v>2921126.9903618759</v>
      </c>
      <c r="N100" s="77">
        <f t="shared" ca="1" si="37"/>
        <v>-2.6291003212708101E-2</v>
      </c>
      <c r="O100" s="137">
        <f t="shared" ca="1" si="38"/>
        <v>-78873.009638124349</v>
      </c>
    </row>
    <row r="101" spans="1:15" ht="16.5" customHeight="1">
      <c r="A101" s="153">
        <v>4</v>
      </c>
      <c r="B101" s="165" t="str">
        <f>HYPERLINK("#'" &amp; TEXT(투자전략!$G$1+3, "[$-ko-KR]yyyy.mm.dd") &amp; "'!A67:O91", TEXT(투자전략!$G$1+3, "[$-ko-KR]yyyy.mm.dd"))</f>
        <v>2022.03.04</v>
      </c>
      <c r="C101" s="135">
        <f t="shared" ca="1" si="26"/>
        <v>3000000</v>
      </c>
      <c r="D101" s="139">
        <f t="shared" ca="1" si="27"/>
        <v>2912000.1339616952</v>
      </c>
      <c r="E101" s="77">
        <f t="shared" ca="1" si="28"/>
        <v>-2.9333288679435004E-2</v>
      </c>
      <c r="F101" s="137">
        <f t="shared" ca="1" si="29"/>
        <v>-87999.866038304986</v>
      </c>
      <c r="G101" s="139">
        <f t="shared" ca="1" si="30"/>
        <v>2966248.3506772602</v>
      </c>
      <c r="H101" s="77">
        <f t="shared" ca="1" si="31"/>
        <v>-1.1250549774246577E-2</v>
      </c>
      <c r="I101" s="137">
        <f t="shared" ca="1" si="32"/>
        <v>-33751.64932273973</v>
      </c>
      <c r="J101" s="139">
        <f t="shared" ca="1" si="33"/>
        <v>2981933.5253868001</v>
      </c>
      <c r="K101" s="77">
        <f t="shared" ca="1" si="34"/>
        <v>-6.02215820440002E-3</v>
      </c>
      <c r="L101" s="137">
        <f t="shared" ca="1" si="35"/>
        <v>-18066.474613200066</v>
      </c>
      <c r="M101" s="139">
        <f t="shared" ca="1" si="36"/>
        <v>2938407.9286135901</v>
      </c>
      <c r="N101" s="77">
        <f t="shared" ca="1" si="37"/>
        <v>-2.0530690462136673E-2</v>
      </c>
      <c r="O101" s="137">
        <f t="shared" ca="1" si="38"/>
        <v>-61592.071386410018</v>
      </c>
    </row>
    <row r="102" spans="1:15" ht="16.5" customHeight="1">
      <c r="A102" s="153">
        <v>5</v>
      </c>
      <c r="B102" s="165" t="str">
        <f>HYPERLINK("#'" &amp; TEXT(투자전략!$G$1+4, "[$-ko-KR]yyyy.mm.dd") &amp; "'!A67:O91", TEXT(투자전략!$G$1+4, "[$-ko-KR]yyyy.mm.dd"))</f>
        <v>2022.03.05</v>
      </c>
      <c r="C102" s="135">
        <f t="shared" ca="1" si="26"/>
        <v>3000000</v>
      </c>
      <c r="D102" s="139">
        <f t="shared" ca="1" si="27"/>
        <v>2917282.5119858799</v>
      </c>
      <c r="E102" s="77">
        <f t="shared" ca="1" si="28"/>
        <v>-2.7572496004706716E-2</v>
      </c>
      <c r="F102" s="137">
        <f t="shared" ca="1" si="29"/>
        <v>-82717.488014120143</v>
      </c>
      <c r="G102" s="139">
        <f t="shared" ca="1" si="30"/>
        <v>2945218.3848328711</v>
      </c>
      <c r="H102" s="77">
        <f t="shared" ca="1" si="31"/>
        <v>-1.8260538389042999E-2</v>
      </c>
      <c r="I102" s="137">
        <f t="shared" ca="1" si="32"/>
        <v>-54781.615167128984</v>
      </c>
      <c r="J102" s="139">
        <f t="shared" ca="1" si="33"/>
        <v>2960362.6820803662</v>
      </c>
      <c r="K102" s="77">
        <f t="shared" ca="1" si="34"/>
        <v>-1.3212439306544605E-2</v>
      </c>
      <c r="L102" s="137">
        <f t="shared" ca="1" si="35"/>
        <v>-39637.317919633802</v>
      </c>
      <c r="M102" s="139">
        <f t="shared" ca="1" si="36"/>
        <v>2952588.9146239958</v>
      </c>
      <c r="N102" s="77">
        <f t="shared" ca="1" si="37"/>
        <v>-1.5803695125334711E-2</v>
      </c>
      <c r="O102" s="137">
        <f t="shared" ca="1" si="38"/>
        <v>-47411.085376004135</v>
      </c>
    </row>
    <row r="103" spans="1:15" ht="16.5" customHeight="1">
      <c r="A103" s="153">
        <v>6</v>
      </c>
      <c r="B103" s="165" t="str">
        <f>HYPERLINK("#'" &amp; TEXT(투자전략!$G$1+5, "[$-ko-KR]yyyy.mm.dd") &amp; "'!A67:O91", TEXT(투자전략!$G$1+5, "[$-ko-KR]yyyy.mm.dd"))</f>
        <v>2022.03.06</v>
      </c>
      <c r="C103" s="135">
        <f t="shared" ca="1" si="26"/>
        <v>3000000</v>
      </c>
      <c r="D103" s="139">
        <f t="shared" ca="1" si="27"/>
        <v>3000183.727687757</v>
      </c>
      <c r="E103" s="77">
        <f t="shared" ca="1" si="28"/>
        <v>6.1242562585702221E-5</v>
      </c>
      <c r="F103" s="137">
        <f t="shared" ca="1" si="29"/>
        <v>183.72768775710483</v>
      </c>
      <c r="G103" s="139">
        <f t="shared" ca="1" si="30"/>
        <v>2945436.9180971235</v>
      </c>
      <c r="H103" s="77">
        <f t="shared" ca="1" si="31"/>
        <v>-1.8187693967625436E-2</v>
      </c>
      <c r="I103" s="137">
        <f t="shared" ca="1" si="32"/>
        <v>-54563.081902876322</v>
      </c>
      <c r="J103" s="139">
        <f t="shared" ca="1" si="33"/>
        <v>2956261.8310795873</v>
      </c>
      <c r="K103" s="77">
        <f t="shared" ca="1" si="34"/>
        <v>-1.4579389640137507E-2</v>
      </c>
      <c r="L103" s="137">
        <f t="shared" ca="1" si="35"/>
        <v>-43738.168920412521</v>
      </c>
      <c r="M103" s="139">
        <f t="shared" ca="1" si="36"/>
        <v>2952192.4201531606</v>
      </c>
      <c r="N103" s="77">
        <f t="shared" ca="1" si="37"/>
        <v>-1.593585994894647E-2</v>
      </c>
      <c r="O103" s="137">
        <f t="shared" ca="1" si="38"/>
        <v>-47807.579846839406</v>
      </c>
    </row>
    <row r="104" spans="1:15" ht="16.5" customHeight="1" thickBot="1">
      <c r="A104" s="155">
        <v>7</v>
      </c>
      <c r="B104" s="166" t="str">
        <f>HYPERLINK("#'" &amp; TEXT(투자전략!$G$1+6, "[$-ko-KR]yyyy.mm.dd") &amp; "'!A67:O91", TEXT(투자전략!$G$1+6, "[$-ko-KR]yyyy.mm.dd"))</f>
        <v>2022.03.07</v>
      </c>
      <c r="C104" s="135">
        <f t="shared" ca="1" si="26"/>
        <v>3000000</v>
      </c>
      <c r="D104" s="139">
        <f t="shared" ca="1" si="27"/>
        <v>2917773.5707469331</v>
      </c>
      <c r="E104" s="77">
        <f t="shared" ca="1" si="28"/>
        <v>-2.7408809751022261E-2</v>
      </c>
      <c r="F104" s="137">
        <f t="shared" ca="1" si="29"/>
        <v>-82226.429253066774</v>
      </c>
      <c r="G104" s="139">
        <f t="shared" ca="1" si="30"/>
        <v>2959418.238103251</v>
      </c>
      <c r="H104" s="77">
        <f t="shared" ca="1" si="31"/>
        <v>-1.3527253965583028E-2</v>
      </c>
      <c r="I104" s="137">
        <f t="shared" ca="1" si="32"/>
        <v>-40581.761896749093</v>
      </c>
      <c r="J104" s="139">
        <f t="shared" ca="1" si="33"/>
        <v>2982347.9115163321</v>
      </c>
      <c r="K104" s="77">
        <f t="shared" ca="1" si="34"/>
        <v>-5.8840294945559628E-3</v>
      </c>
      <c r="L104" s="137">
        <f t="shared" ca="1" si="35"/>
        <v>-17652.088483667889</v>
      </c>
      <c r="M104" s="139">
        <f t="shared" ca="1" si="36"/>
        <v>3005902.1557212183</v>
      </c>
      <c r="N104" s="77">
        <f t="shared" ca="1" si="37"/>
        <v>1.9673852404061306E-3</v>
      </c>
      <c r="O104" s="137">
        <f t="shared" ca="1" si="38"/>
        <v>5902.1557212183934</v>
      </c>
    </row>
    <row r="105" spans="1:15" ht="16.5" customHeight="1">
      <c r="A105" s="154">
        <v>8</v>
      </c>
      <c r="B105" s="164" t="str">
        <f>HYPERLINK("#'" &amp; TEXT(투자전략!$G$1+7, "[$-ko-KR]yyyy.mm.dd") &amp; "'!A67:O91", TEXT(투자전략!$G$1+7, "[$-ko-KR]yyyy.mm.dd"))</f>
        <v>2022.03.08</v>
      </c>
      <c r="C105" s="134">
        <f t="shared" ca="1" si="26"/>
        <v>3000000</v>
      </c>
      <c r="D105" s="142">
        <f t="shared" ca="1" si="27"/>
        <v>2957781.4285000889</v>
      </c>
      <c r="E105" s="76">
        <f t="shared" ca="1" si="28"/>
        <v>-1.4072857166637068E-2</v>
      </c>
      <c r="F105" s="141">
        <f t="shared" ca="1" si="29"/>
        <v>-42218.571499911195</v>
      </c>
      <c r="G105" s="142">
        <f t="shared" ca="1" si="30"/>
        <v>2997645.8386251596</v>
      </c>
      <c r="H105" s="76">
        <f t="shared" ca="1" si="31"/>
        <v>-7.847204582801297E-4</v>
      </c>
      <c r="I105" s="141">
        <f t="shared" ca="1" si="32"/>
        <v>-2354.1613748403934</v>
      </c>
      <c r="J105" s="142">
        <f t="shared" ca="1" si="33"/>
        <v>2998308.1057667299</v>
      </c>
      <c r="K105" s="76">
        <f t="shared" ca="1" si="34"/>
        <v>-5.6396474442335404E-4</v>
      </c>
      <c r="L105" s="141">
        <f t="shared" ca="1" si="35"/>
        <v>-1691.8942332700626</v>
      </c>
      <c r="M105" s="142">
        <f t="shared" ca="1" si="36"/>
        <v>3087878.4293884141</v>
      </c>
      <c r="N105" s="76">
        <f t="shared" ca="1" si="37"/>
        <v>2.9292809796137992E-2</v>
      </c>
      <c r="O105" s="141">
        <f t="shared" ca="1" si="38"/>
        <v>87878.429388413977</v>
      </c>
    </row>
    <row r="106" spans="1:15" ht="16.5" customHeight="1">
      <c r="A106" s="153">
        <v>9</v>
      </c>
      <c r="B106" s="165" t="str">
        <f>HYPERLINK("#'" &amp; TEXT(투자전략!$G$1+8, "[$-ko-KR]yyyy.mm.dd") &amp; "'!A67:O91", TEXT(투자전략!$G$1+8, "[$-ko-KR]yyyy.mm.dd"))</f>
        <v>2022.03.09</v>
      </c>
      <c r="C106" s="135">
        <f t="shared" ca="1" si="26"/>
        <v>3000000</v>
      </c>
      <c r="D106" s="139">
        <f t="shared" ca="1" si="27"/>
        <v>2982191.7722760551</v>
      </c>
      <c r="E106" s="77">
        <f t="shared" ca="1" si="28"/>
        <v>-5.936075907981596E-3</v>
      </c>
      <c r="F106" s="137">
        <f t="shared" ca="1" si="29"/>
        <v>-17808.227723944783</v>
      </c>
      <c r="G106" s="139">
        <f t="shared" ca="1" si="30"/>
        <v>3008569.573905197</v>
      </c>
      <c r="H106" s="77">
        <f t="shared" ca="1" si="31"/>
        <v>2.8565246350656494E-3</v>
      </c>
      <c r="I106" s="137">
        <f t="shared" ca="1" si="32"/>
        <v>8569.5739051969504</v>
      </c>
      <c r="J106" s="139">
        <f t="shared" ca="1" si="33"/>
        <v>3007531.3077972326</v>
      </c>
      <c r="K106" s="77">
        <f t="shared" ca="1" si="34"/>
        <v>2.5104359324108092E-3</v>
      </c>
      <c r="L106" s="137">
        <f t="shared" ca="1" si="35"/>
        <v>7531.3077972324299</v>
      </c>
      <c r="M106" s="139">
        <f t="shared" ca="1" si="36"/>
        <v>3029949.7900636788</v>
      </c>
      <c r="N106" s="77">
        <f t="shared" ca="1" si="37"/>
        <v>9.9832633545596169E-3</v>
      </c>
      <c r="O106" s="137">
        <f t="shared" ca="1" si="38"/>
        <v>29949.790063678851</v>
      </c>
    </row>
    <row r="107" spans="1:15" ht="16.5" customHeight="1">
      <c r="A107" s="153">
        <v>10</v>
      </c>
      <c r="B107" s="165" t="str">
        <f>HYPERLINK("#'" &amp; TEXT(투자전략!$G$1+9, "[$-ko-KR]yyyy.mm.dd") &amp; "'!A67:O91", TEXT(투자전략!$G$1+9, "[$-ko-KR]yyyy.mm.dd"))</f>
        <v>2022.03.10</v>
      </c>
      <c r="C107" s="135">
        <f t="shared" ca="1" si="26"/>
        <v>3000000</v>
      </c>
      <c r="D107" s="139">
        <f t="shared" ca="1" si="27"/>
        <v>2940651.5569689982</v>
      </c>
      <c r="E107" s="77">
        <f t="shared" ca="1" si="28"/>
        <v>-1.9782814343667233E-2</v>
      </c>
      <c r="F107" s="137">
        <f t="shared" ca="1" si="29"/>
        <v>-59348.443031001698</v>
      </c>
      <c r="G107" s="139">
        <f t="shared" ca="1" si="30"/>
        <v>2918765.8442446487</v>
      </c>
      <c r="H107" s="77">
        <f t="shared" ca="1" si="31"/>
        <v>-2.7078051918450429E-2</v>
      </c>
      <c r="I107" s="137">
        <f t="shared" ca="1" si="32"/>
        <v>-81234.155755351254</v>
      </c>
      <c r="J107" s="139">
        <f t="shared" ca="1" si="33"/>
        <v>2911922.059649176</v>
      </c>
      <c r="K107" s="77">
        <f t="shared" ca="1" si="34"/>
        <v>-2.9359313450274628E-2</v>
      </c>
      <c r="L107" s="137">
        <f t="shared" ca="1" si="35"/>
        <v>-88077.940350823876</v>
      </c>
      <c r="M107" s="139">
        <f t="shared" ca="1" si="36"/>
        <v>2936168.2336000702</v>
      </c>
      <c r="N107" s="77">
        <f t="shared" ca="1" si="37"/>
        <v>-2.1277255466643243E-2</v>
      </c>
      <c r="O107" s="137">
        <f t="shared" ca="1" si="38"/>
        <v>-63831.766399929722</v>
      </c>
    </row>
    <row r="108" spans="1:15" ht="16.5" customHeight="1">
      <c r="A108" s="153">
        <v>11</v>
      </c>
      <c r="B108" s="165" t="str">
        <f>HYPERLINK("#'" &amp; TEXT(투자전략!$G$1+10, "[$-ko-KR]yyyy.mm.dd") &amp; "'!A67:O91", TEXT(투자전략!$G$1+10, "[$-ko-KR]yyyy.mm.dd"))</f>
        <v>2022.03.11</v>
      </c>
      <c r="C108" s="135">
        <f t="shared" ca="1" si="26"/>
        <v>3000000</v>
      </c>
      <c r="D108" s="139">
        <f t="shared" ca="1" si="27"/>
        <v>2988954.5046560653</v>
      </c>
      <c r="E108" s="77">
        <f t="shared" ca="1" si="28"/>
        <v>-3.6818317813116217E-3</v>
      </c>
      <c r="F108" s="137">
        <f t="shared" ca="1" si="29"/>
        <v>-11045.495343934861</v>
      </c>
      <c r="G108" s="139">
        <f t="shared" ca="1" si="30"/>
        <v>3039877.5488386247</v>
      </c>
      <c r="H108" s="77">
        <f t="shared" ca="1" si="31"/>
        <v>1.3292516279541639E-2</v>
      </c>
      <c r="I108" s="137">
        <f t="shared" ca="1" si="32"/>
        <v>39877.548838624905</v>
      </c>
      <c r="J108" s="139">
        <f t="shared" ca="1" si="33"/>
        <v>3039877.5488386247</v>
      </c>
      <c r="K108" s="77">
        <f t="shared" ca="1" si="34"/>
        <v>1.3292516279541639E-2</v>
      </c>
      <c r="L108" s="137">
        <f t="shared" ca="1" si="35"/>
        <v>39877.548838624905</v>
      </c>
      <c r="M108" s="139">
        <f t="shared" ca="1" si="36"/>
        <v>3020315.545622671</v>
      </c>
      <c r="N108" s="77">
        <f t="shared" ca="1" si="37"/>
        <v>6.7718485408903182E-3</v>
      </c>
      <c r="O108" s="137">
        <f t="shared" ca="1" si="38"/>
        <v>20315.54562267095</v>
      </c>
    </row>
    <row r="109" spans="1:15" ht="16.5" customHeight="1">
      <c r="A109" s="153">
        <v>12</v>
      </c>
      <c r="B109" s="165" t="str">
        <f>HYPERLINK("#'" &amp; TEXT(투자전략!$G$1+11, "[$-ko-KR]yyyy.mm.dd") &amp; "'!A67:O91", TEXT(투자전략!$G$1+11, "[$-ko-KR]yyyy.mm.dd"))</f>
        <v>2022.03.12</v>
      </c>
      <c r="C109" s="135">
        <f t="shared" ca="1" si="26"/>
        <v>3000000</v>
      </c>
      <c r="D109" s="139">
        <f t="shared" ca="1" si="27"/>
        <v>3007753.2722546235</v>
      </c>
      <c r="E109" s="77">
        <f t="shared" ca="1" si="28"/>
        <v>2.5844240848744908E-3</v>
      </c>
      <c r="F109" s="137">
        <f t="shared" ca="1" si="29"/>
        <v>7753.2722546234745</v>
      </c>
      <c r="G109" s="139">
        <f t="shared" ca="1" si="30"/>
        <v>3026535.778687947</v>
      </c>
      <c r="H109" s="77">
        <f t="shared" ca="1" si="31"/>
        <v>8.8452595626488349E-3</v>
      </c>
      <c r="I109" s="137">
        <f t="shared" ca="1" si="32"/>
        <v>26535.778687946502</v>
      </c>
      <c r="J109" s="139">
        <f t="shared" ca="1" si="33"/>
        <v>3022354.2458897424</v>
      </c>
      <c r="K109" s="77">
        <f t="shared" ca="1" si="34"/>
        <v>7.4514152965808097E-3</v>
      </c>
      <c r="L109" s="137">
        <f t="shared" ca="1" si="35"/>
        <v>22354.245889742437</v>
      </c>
      <c r="M109" s="139">
        <f t="shared" ca="1" si="36"/>
        <v>3025514.3181262836</v>
      </c>
      <c r="N109" s="77">
        <f t="shared" ca="1" si="37"/>
        <v>8.5047727087611703E-3</v>
      </c>
      <c r="O109" s="137">
        <f t="shared" ca="1" si="38"/>
        <v>25514.31812628351</v>
      </c>
    </row>
    <row r="110" spans="1:15" ht="16.5" customHeight="1">
      <c r="A110" s="153">
        <v>13</v>
      </c>
      <c r="B110" s="165" t="str">
        <f>HYPERLINK("#'" &amp; TEXT(투자전략!$G$1+12, "[$-ko-KR]yyyy.mm.dd") &amp; "'!A67:O91", TEXT(투자전략!$G$1+12, "[$-ko-KR]yyyy.mm.dd"))</f>
        <v>2022.03.13</v>
      </c>
      <c r="C110" s="135">
        <f t="shared" ca="1" si="26"/>
        <v>3000000</v>
      </c>
      <c r="D110" s="139">
        <f t="shared" ca="1" si="27"/>
        <v>2999989.0576905953</v>
      </c>
      <c r="E110" s="77">
        <f t="shared" ca="1" si="28"/>
        <v>-3.6474364682995055E-6</v>
      </c>
      <c r="F110" s="137">
        <f t="shared" ca="1" si="29"/>
        <v>-10.942309404898708</v>
      </c>
      <c r="G110" s="139">
        <f t="shared" ca="1" si="30"/>
        <v>2999989.0576905953</v>
      </c>
      <c r="H110" s="77">
        <f t="shared" ca="1" si="31"/>
        <v>-3.6474364682995055E-6</v>
      </c>
      <c r="I110" s="137">
        <f t="shared" ca="1" si="32"/>
        <v>-10.942309404898708</v>
      </c>
      <c r="J110" s="139">
        <f t="shared" ca="1" si="33"/>
        <v>2999989.0576905953</v>
      </c>
      <c r="K110" s="77">
        <f t="shared" ca="1" si="34"/>
        <v>-3.6474364682995055E-6</v>
      </c>
      <c r="L110" s="137">
        <f t="shared" ca="1" si="35"/>
        <v>-10.942309404898708</v>
      </c>
      <c r="M110" s="139">
        <f t="shared" ca="1" si="36"/>
        <v>2968574.4868012229</v>
      </c>
      <c r="N110" s="77">
        <f t="shared" ca="1" si="37"/>
        <v>-1.0475171066259045E-2</v>
      </c>
      <c r="O110" s="137">
        <f t="shared" ca="1" si="38"/>
        <v>-31425.513198777142</v>
      </c>
    </row>
    <row r="111" spans="1:15" ht="16.5" customHeight="1" thickBot="1">
      <c r="A111" s="155">
        <v>14</v>
      </c>
      <c r="B111" s="166" t="str">
        <f>HYPERLINK("#'" &amp; TEXT(투자전략!$G$1+13, "[$-ko-KR]yyyy.mm.dd") &amp; "'!A67:O91", TEXT(투자전략!$G$1+13, "[$-ko-KR]yyyy.mm.dd"))</f>
        <v>2022.03.14</v>
      </c>
      <c r="C111" s="136">
        <f t="shared" ca="1" si="26"/>
        <v>3000000</v>
      </c>
      <c r="D111" s="140">
        <f t="shared" ca="1" si="27"/>
        <v>2937940.8429325926</v>
      </c>
      <c r="E111" s="79">
        <f t="shared" ca="1" si="28"/>
        <v>-2.0686385689135688E-2</v>
      </c>
      <c r="F111" s="138">
        <f t="shared" ca="1" si="29"/>
        <v>-62059.157067407068</v>
      </c>
      <c r="G111" s="140">
        <f t="shared" ca="1" si="30"/>
        <v>2958549.670673437</v>
      </c>
      <c r="H111" s="79">
        <f t="shared" ca="1" si="31"/>
        <v>-1.3816776442187661E-2</v>
      </c>
      <c r="I111" s="138">
        <f t="shared" ca="1" si="32"/>
        <v>-41450.329326563013</v>
      </c>
      <c r="J111" s="140">
        <f t="shared" ca="1" si="33"/>
        <v>2941970.9961202703</v>
      </c>
      <c r="K111" s="79">
        <f t="shared" ca="1" si="34"/>
        <v>-1.9343001293243157E-2</v>
      </c>
      <c r="L111" s="138">
        <f t="shared" ca="1" si="35"/>
        <v>-58029.003879729469</v>
      </c>
      <c r="M111" s="140">
        <f t="shared" ca="1" si="36"/>
        <v>2952238.4426643895</v>
      </c>
      <c r="N111" s="79">
        <f t="shared" ca="1" si="37"/>
        <v>-1.5920519111870077E-2</v>
      </c>
      <c r="O111" s="138">
        <f t="shared" ca="1" si="38"/>
        <v>-47761.557335610232</v>
      </c>
    </row>
    <row r="112" spans="1:15" ht="16.5" customHeight="1">
      <c r="A112" s="154">
        <v>15</v>
      </c>
      <c r="B112" s="164" t="str">
        <f>HYPERLINK("#'" &amp; TEXT(투자전략!$G$1+14, "[$-ko-KR]yyyy.mm.dd") &amp; "'!A67:O91", TEXT(투자전략!$G$1+14, "[$-ko-KR]yyyy.mm.dd"))</f>
        <v>2022.03.15</v>
      </c>
      <c r="C112" s="135">
        <f t="shared" ca="1" si="26"/>
        <v>3000000</v>
      </c>
      <c r="D112" s="139">
        <f t="shared" ca="1" si="27"/>
        <v>2987456.5891337921</v>
      </c>
      <c r="E112" s="77">
        <f t="shared" ca="1" si="28"/>
        <v>-4.1811369554026938E-3</v>
      </c>
      <c r="F112" s="137">
        <f t="shared" ca="1" si="29"/>
        <v>-12543.41086620808</v>
      </c>
      <c r="G112" s="139">
        <f t="shared" ca="1" si="30"/>
        <v>2967644.815217311</v>
      </c>
      <c r="H112" s="77">
        <f t="shared" ca="1" si="31"/>
        <v>-1.07850615942296E-2</v>
      </c>
      <c r="I112" s="137">
        <f t="shared" ca="1" si="32"/>
        <v>-32355.184782688812</v>
      </c>
      <c r="J112" s="139">
        <f t="shared" ca="1" si="33"/>
        <v>2976872.7418804355</v>
      </c>
      <c r="K112" s="77">
        <f t="shared" ca="1" si="34"/>
        <v>-7.7090860398547579E-3</v>
      </c>
      <c r="L112" s="137">
        <f t="shared" ca="1" si="35"/>
        <v>-23127.258119564274</v>
      </c>
      <c r="M112" s="139">
        <f t="shared" ca="1" si="36"/>
        <v>2992696.7590080821</v>
      </c>
      <c r="N112" s="77">
        <f t="shared" ca="1" si="37"/>
        <v>-2.4344136639725591E-3</v>
      </c>
      <c r="O112" s="137">
        <f t="shared" ca="1" si="38"/>
        <v>-7303.2409919176789</v>
      </c>
    </row>
    <row r="113" spans="1:15" ht="16.5" customHeight="1">
      <c r="A113" s="153">
        <v>16</v>
      </c>
      <c r="B113" s="165" t="str">
        <f>HYPERLINK("#'" &amp; TEXT(투자전략!$G$1+15, "[$-ko-KR]yyyy.mm.dd") &amp; "'!A67:O91", TEXT(투자전략!$G$1+15, "[$-ko-KR]yyyy.mm.dd"))</f>
        <v>2022.03.16</v>
      </c>
      <c r="C113" s="135">
        <f t="shared" ca="1" si="26"/>
        <v>3000000</v>
      </c>
      <c r="D113" s="139">
        <f t="shared" ca="1" si="27"/>
        <v>3004248.0566349304</v>
      </c>
      <c r="E113" s="77">
        <f t="shared" ca="1" si="28"/>
        <v>1.4160188783100976E-3</v>
      </c>
      <c r="F113" s="137">
        <f t="shared" ca="1" si="29"/>
        <v>4248.0566349302953</v>
      </c>
      <c r="G113" s="139">
        <f t="shared" ca="1" si="30"/>
        <v>3034317.7800499331</v>
      </c>
      <c r="H113" s="77">
        <f t="shared" ca="1" si="31"/>
        <v>1.1439260016644383E-2</v>
      </c>
      <c r="I113" s="137">
        <f t="shared" ca="1" si="32"/>
        <v>34317.780049933157</v>
      </c>
      <c r="J113" s="139">
        <f t="shared" ca="1" si="33"/>
        <v>3034317.7800499331</v>
      </c>
      <c r="K113" s="77">
        <f t="shared" ca="1" si="34"/>
        <v>1.1439260016644383E-2</v>
      </c>
      <c r="L113" s="137">
        <f t="shared" ca="1" si="35"/>
        <v>34317.780049933157</v>
      </c>
      <c r="M113" s="139">
        <f t="shared" ca="1" si="36"/>
        <v>3039074.8969527413</v>
      </c>
      <c r="N113" s="77">
        <f t="shared" ca="1" si="37"/>
        <v>1.3024965650913772E-2</v>
      </c>
      <c r="O113" s="137">
        <f t="shared" ca="1" si="38"/>
        <v>39074.896952741328</v>
      </c>
    </row>
    <row r="114" spans="1:15" ht="16.5" customHeight="1">
      <c r="A114" s="153">
        <v>17</v>
      </c>
      <c r="B114" s="165" t="str">
        <f>HYPERLINK("#'" &amp; TEXT(투자전략!$G$1+16, "[$-ko-KR]yyyy.mm.dd") &amp; "'!A67:O91", TEXT(투자전략!$G$1+16, "[$-ko-KR]yyyy.mm.dd"))</f>
        <v>2022.03.17</v>
      </c>
      <c r="C114" s="135">
        <f t="shared" ca="1" si="26"/>
        <v>3000000</v>
      </c>
      <c r="D114" s="139">
        <f t="shared" ca="1" si="27"/>
        <v>3053111.9088523658</v>
      </c>
      <c r="E114" s="77">
        <f t="shared" ca="1" si="28"/>
        <v>1.7703969617455267E-2</v>
      </c>
      <c r="F114" s="137">
        <f t="shared" ca="1" si="29"/>
        <v>53111.908852365792</v>
      </c>
      <c r="G114" s="139">
        <f t="shared" ca="1" si="30"/>
        <v>3049614.6558612552</v>
      </c>
      <c r="H114" s="77">
        <f t="shared" ca="1" si="31"/>
        <v>1.6538218620418398E-2</v>
      </c>
      <c r="I114" s="137">
        <f t="shared" ca="1" si="32"/>
        <v>49614.655861255182</v>
      </c>
      <c r="J114" s="139">
        <f t="shared" ca="1" si="33"/>
        <v>3051603.4331768006</v>
      </c>
      <c r="K114" s="77">
        <f t="shared" ca="1" si="34"/>
        <v>1.7201144392266776E-2</v>
      </c>
      <c r="L114" s="137">
        <f t="shared" ca="1" si="35"/>
        <v>51603.433176800318</v>
      </c>
      <c r="M114" s="139">
        <f t="shared" ca="1" si="36"/>
        <v>3056326.9561537416</v>
      </c>
      <c r="N114" s="77">
        <f t="shared" ca="1" si="37"/>
        <v>1.8775652051247302E-2</v>
      </c>
      <c r="O114" s="137">
        <f t="shared" ca="1" si="38"/>
        <v>56326.956153741899</v>
      </c>
    </row>
    <row r="115" spans="1:15" ht="16.5" customHeight="1">
      <c r="A115" s="153">
        <v>18</v>
      </c>
      <c r="B115" s="165" t="str">
        <f>HYPERLINK("#'" &amp; TEXT(투자전략!$G$1+17, "[$-ko-KR]yyyy.mm.dd") &amp; "'!A67:O91", TEXT(투자전략!$G$1+17, "[$-ko-KR]yyyy.mm.dd"))</f>
        <v>2022.03.18</v>
      </c>
      <c r="C115" s="135">
        <f t="shared" ca="1" si="26"/>
        <v>3000000</v>
      </c>
      <c r="D115" s="139">
        <f t="shared" ca="1" si="27"/>
        <v>2994133.4604809582</v>
      </c>
      <c r="E115" s="77">
        <f t="shared" ca="1" si="28"/>
        <v>-1.955513173013952E-3</v>
      </c>
      <c r="F115" s="137">
        <f t="shared" ca="1" si="29"/>
        <v>-5866.5395190418558</v>
      </c>
      <c r="G115" s="139">
        <f t="shared" ca="1" si="30"/>
        <v>2981106.0985371089</v>
      </c>
      <c r="H115" s="77">
        <f t="shared" ca="1" si="31"/>
        <v>-6.2979671542971209E-3</v>
      </c>
      <c r="I115" s="137">
        <f t="shared" ca="1" si="32"/>
        <v>-18893.901462891361</v>
      </c>
      <c r="J115" s="139">
        <f t="shared" ca="1" si="33"/>
        <v>2988154.8593980158</v>
      </c>
      <c r="K115" s="77">
        <f t="shared" ca="1" si="34"/>
        <v>-3.948380200661304E-3</v>
      </c>
      <c r="L115" s="137">
        <f t="shared" ca="1" si="35"/>
        <v>-11845.140601983918</v>
      </c>
      <c r="M115" s="139">
        <f t="shared" ca="1" si="36"/>
        <v>2999130.7119046417</v>
      </c>
      <c r="N115" s="77">
        <f t="shared" ca="1" si="37"/>
        <v>-2.8976269845271374E-4</v>
      </c>
      <c r="O115" s="137">
        <f t="shared" ca="1" si="38"/>
        <v>-869.28809535814071</v>
      </c>
    </row>
    <row r="116" spans="1:15" ht="16.5" customHeight="1">
      <c r="A116" s="153">
        <v>19</v>
      </c>
      <c r="B116" s="165" t="str">
        <f>HYPERLINK("#'" &amp; TEXT(투자전략!$G$1+18, "[$-ko-KR]yyyy.mm.dd") &amp; "'!A67:O91", TEXT(투자전략!$G$1+18, "[$-ko-KR]yyyy.mm.dd"))</f>
        <v>2022.03.19</v>
      </c>
      <c r="C116" s="135">
        <f t="shared" ca="1" si="26"/>
        <v>3000000</v>
      </c>
      <c r="D116" s="139">
        <f t="shared" ca="1" si="27"/>
        <v>3013515.6091167624</v>
      </c>
      <c r="E116" s="77">
        <f t="shared" ca="1" si="28"/>
        <v>4.5052030389207539E-3</v>
      </c>
      <c r="F116" s="137">
        <f t="shared" ca="1" si="29"/>
        <v>13515.609116762258</v>
      </c>
      <c r="G116" s="139">
        <f t="shared" ca="1" si="30"/>
        <v>3037816.5438494557</v>
      </c>
      <c r="H116" s="77">
        <f t="shared" ca="1" si="31"/>
        <v>1.2605514616485227E-2</v>
      </c>
      <c r="I116" s="137">
        <f t="shared" ca="1" si="32"/>
        <v>37816.543849455673</v>
      </c>
      <c r="J116" s="139">
        <f t="shared" ca="1" si="33"/>
        <v>3054286.1032286757</v>
      </c>
      <c r="K116" s="77">
        <f t="shared" ca="1" si="34"/>
        <v>1.8095367742891992E-2</v>
      </c>
      <c r="L116" s="137">
        <f t="shared" ca="1" si="35"/>
        <v>54286.103228675995</v>
      </c>
      <c r="M116" s="139">
        <f t="shared" ca="1" si="36"/>
        <v>3000000</v>
      </c>
      <c r="N116" s="77">
        <f t="shared" ca="1" si="37"/>
        <v>0</v>
      </c>
      <c r="O116" s="137">
        <f t="shared" ca="1" si="38"/>
        <v>0</v>
      </c>
    </row>
    <row r="117" spans="1:15" ht="16.5" customHeight="1">
      <c r="A117" s="153">
        <v>20</v>
      </c>
      <c r="B117" s="165" t="str">
        <f>HYPERLINK("#'" &amp; TEXT(투자전략!$G$1+19, "[$-ko-KR]yyyy.mm.dd") &amp; "'!A67:O91", TEXT(투자전략!$G$1+19, "[$-ko-KR]yyyy.mm.dd"))</f>
        <v>2022.03.20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6" t="str">
        <f>HYPERLINK("#'" &amp; TEXT(투자전략!$G$1+20, "[$-ko-KR]yyyy.mm.dd") &amp; "'!A67:O91", TEXT(투자전략!$G$1+20, "[$-ko-KR]yyyy.mm.dd"))</f>
        <v>2022.03.21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4" t="str">
        <f>HYPERLINK("#'" &amp; TEXT(투자전략!$G$1+21, "[$-ko-KR]yyyy.mm.dd") &amp; "'!A67:O91", TEXT(투자전략!$G$1+21, "[$-ko-KR]yyyy.mm.dd"))</f>
        <v>2022.03.22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5" t="str">
        <f>HYPERLINK("#'" &amp; TEXT(투자전략!$G$1+22, "[$-ko-KR]yyyy.mm.dd") &amp; "'!A67:O91", TEXT(투자전략!$G$1+22, "[$-ko-KR]yyyy.mm.dd"))</f>
        <v>2022.03.23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5" t="str">
        <f>HYPERLINK("#'" &amp; TEXT(투자전략!$G$1+23, "[$-ko-KR]yyyy.mm.dd") &amp; "'!A67:O91", TEXT(투자전략!$G$1+23, "[$-ko-KR]yyyy.mm.dd"))</f>
        <v>2022.03.24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5" t="str">
        <f>HYPERLINK("#'" &amp; TEXT(투자전략!$G$1+24, "[$-ko-KR]yyyy.mm.dd") &amp; "'!A67:O91", TEXT(투자전략!$G$1+24, "[$-ko-KR]yyyy.mm.dd"))</f>
        <v>2022.03.25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5" t="str">
        <f>HYPERLINK("#'" &amp; TEXT(투자전략!$G$1+25, "[$-ko-KR]yyyy.mm.dd") &amp; "'!A67:O91", TEXT(투자전략!$G$1+25, "[$-ko-KR]yyyy.mm.dd"))</f>
        <v>2022.03.26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5" t="str">
        <f>HYPERLINK("#'" &amp; TEXT(투자전략!$G$1+26, "[$-ko-KR]yyyy.mm.dd") &amp; "'!A67:O91", TEXT(투자전략!$G$1+26, "[$-ko-KR]yyyy.mm.dd"))</f>
        <v>2022.03.27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6" t="str">
        <f>HYPERLINK("#'" &amp; TEXT(투자전략!$G$1+27, "[$-ko-KR]yyyy.mm.dd") &amp; "'!A67:O91", TEXT(투자전략!$G$1+27, "[$-ko-KR]yyyy.mm.dd"))</f>
        <v>2022.03.28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4" t="str">
        <f>HYPERLINK("#'" &amp; TEXT(투자전략!$G$1+28, "[$-ko-KR]yyyy.mm.dd") &amp; "'!A67:O91", TEXT(투자전략!$G$1+28, "[$-ko-KR]yyyy.mm.dd"))</f>
        <v>2022.03.29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5" t="str">
        <f>HYPERLINK("#'" &amp; TEXT(투자전략!$G$1+29, "[$-ko-KR]yyyy.mm.dd") &amp; "'!A67:O91", TEXT(투자전략!$G$1+29, "[$-ko-KR]yyyy.mm.dd"))</f>
        <v>2022.03.30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5" t="str">
        <f>HYPERLINK("#'" &amp; TEXT(투자전략!$G$1+30, "[$-ko-KR]yyyy.mm.dd") &amp; "'!A67:O91", TEXT(투자전략!$G$1+30, "[$-ko-KR]yyyy.mm.dd"))</f>
        <v>2022.03.31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8" t="s">
        <v>278</v>
      </c>
      <c r="B129" s="250"/>
      <c r="C129" s="132" t="s">
        <v>273</v>
      </c>
      <c r="D129" s="150" t="s">
        <v>274</v>
      </c>
      <c r="E129" s="151" t="s">
        <v>275</v>
      </c>
      <c r="F129" s="152" t="s">
        <v>276</v>
      </c>
      <c r="G129" s="150" t="s">
        <v>274</v>
      </c>
      <c r="H129" s="151" t="s">
        <v>275</v>
      </c>
      <c r="I129" s="152" t="s">
        <v>276</v>
      </c>
      <c r="J129" s="150" t="s">
        <v>274</v>
      </c>
      <c r="K129" s="151" t="s">
        <v>275</v>
      </c>
      <c r="L129" s="152" t="s">
        <v>276</v>
      </c>
      <c r="M129" s="150" t="s">
        <v>274</v>
      </c>
      <c r="N129" s="151" t="s">
        <v>275</v>
      </c>
      <c r="O129" s="152" t="s">
        <v>276</v>
      </c>
    </row>
    <row r="130" spans="1:15" ht="16.5" customHeight="1" thickBot="1">
      <c r="A130" s="241"/>
      <c r="B130" s="243"/>
      <c r="C130" s="136">
        <f ca="1">SUM(C98:C128)</f>
        <v>57000000</v>
      </c>
      <c r="D130" s="140">
        <f ca="1">SUM(D98:D128)</f>
        <v>56610243.008171357</v>
      </c>
      <c r="E130" s="79">
        <f ca="1">IFERROR(F130 / (SUM($C98:$C128) / COUNT($C98:$C128)), 0)</f>
        <v>-0.12991899727621592</v>
      </c>
      <c r="F130" s="138">
        <f ca="1">SUM(F98:F128)</f>
        <v>-389756.99182864773</v>
      </c>
      <c r="G130" s="140">
        <f ca="1">SUM(G98:G128)</f>
        <v>56854669.581545748</v>
      </c>
      <c r="H130" s="79">
        <f ca="1">IFERROR(I130 / (SUM($C98:$C128) / COUNT($C98:$C128)), 0)</f>
        <v>-4.8443472818084039E-2</v>
      </c>
      <c r="I130" s="138">
        <f ca="1">SUM(I98:I128)</f>
        <v>-145330.41845425213</v>
      </c>
      <c r="J130" s="140">
        <f ca="1">SUM(J98:J128)</f>
        <v>56981015.819156788</v>
      </c>
      <c r="K130" s="79">
        <f ca="1">IFERROR(L130 / (SUM($C98:$C128) / COUNT($C98:$C128)), 0)</f>
        <v>-6.3280602810712322E-3</v>
      </c>
      <c r="L130" s="138">
        <f ca="1">SUM(L98:L128)</f>
        <v>-18984.180843213697</v>
      </c>
      <c r="M130" s="140">
        <f ca="1">SUM(M98:M128)</f>
        <v>56958010.904628754</v>
      </c>
      <c r="N130" s="79">
        <f ca="1">IFERROR(O130 / (SUM($C98:$C128) / COUNT($C98:$C128)), 0)</f>
        <v>-1.3996365123750167E-2</v>
      </c>
      <c r="O130" s="138">
        <f ca="1">SUM(O98:O128)</f>
        <v>-41989.0953712505</v>
      </c>
    </row>
    <row r="132" spans="1:15" ht="16.5" customHeight="1" thickBot="1"/>
    <row r="133" spans="1:15" ht="16.5" customHeight="1" thickBot="1">
      <c r="A133" s="220" t="str">
        <f>TEXT(투자전략!$G$1, "[$-ko-KR]yyyy년 mm월 ") &amp; "전일대비 상승률 Top20 월말결산"</f>
        <v>2022년 03월 전일대비 상승률 Top20 월말결산</v>
      </c>
      <c r="B133" s="221"/>
      <c r="C133" s="221"/>
      <c r="D133" s="221"/>
      <c r="E133" s="221"/>
      <c r="F133" s="221"/>
      <c r="G133" s="221"/>
      <c r="H133" s="221"/>
      <c r="I133" s="221"/>
      <c r="J133" s="221"/>
      <c r="K133" s="221"/>
      <c r="L133" s="221"/>
      <c r="M133" s="221"/>
      <c r="N133" s="221"/>
      <c r="O133" s="222"/>
    </row>
    <row r="134" spans="1:15" ht="16.5" customHeight="1" thickBot="1">
      <c r="A134" s="264" t="s">
        <v>279</v>
      </c>
      <c r="B134" s="241" t="s">
        <v>277</v>
      </c>
      <c r="C134" s="243"/>
      <c r="D134" s="241" t="s">
        <v>269</v>
      </c>
      <c r="E134" s="242"/>
      <c r="F134" s="243"/>
      <c r="G134" s="241" t="s">
        <v>270</v>
      </c>
      <c r="H134" s="242"/>
      <c r="I134" s="243"/>
      <c r="J134" s="241" t="s">
        <v>271</v>
      </c>
      <c r="K134" s="242"/>
      <c r="L134" s="243"/>
      <c r="M134" s="241" t="s">
        <v>272</v>
      </c>
      <c r="N134" s="242"/>
      <c r="O134" s="243"/>
    </row>
    <row r="135" spans="1:15" ht="16.5" customHeight="1" thickBot="1">
      <c r="A135" s="257"/>
      <c r="B135" s="154" t="s">
        <v>267</v>
      </c>
      <c r="C135" s="154" t="s">
        <v>42</v>
      </c>
      <c r="D135" s="121" t="s">
        <v>268</v>
      </c>
      <c r="E135" s="133" t="s">
        <v>40</v>
      </c>
      <c r="F135" s="156" t="s">
        <v>41</v>
      </c>
      <c r="G135" s="121" t="s">
        <v>268</v>
      </c>
      <c r="H135" s="133" t="s">
        <v>40</v>
      </c>
      <c r="I135" s="156" t="s">
        <v>41</v>
      </c>
      <c r="J135" s="121" t="s">
        <v>268</v>
      </c>
      <c r="K135" s="133" t="s">
        <v>40</v>
      </c>
      <c r="L135" s="156" t="s">
        <v>41</v>
      </c>
      <c r="M135" s="121" t="s">
        <v>268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4" t="str">
        <f>HYPERLINK("#'" &amp; TEXT(투자전략!$G$1+0, "[$-ko-KR]yyyy.mm.dd") &amp; "'!A94:O118", TEXT(투자전략!$G$1+0, "[$-ko-KR]yyyy.mm.dd"))</f>
        <v>2022.03.01</v>
      </c>
      <c r="C136" s="134">
        <f ca="1">IFERROR(COUNTA(INDIRECT($B136&amp;"!A98:A117")) * INDIRECT($B136&amp;"!B118"), "")</f>
        <v>3000000</v>
      </c>
      <c r="D136" s="142">
        <f ca="1">IFERROR($C136 * (1 + E136), "")</f>
        <v>3172891.2075200989</v>
      </c>
      <c r="E136" s="76">
        <f ca="1">IFERROR(INDIRECT($B136&amp;"!E118"), "")</f>
        <v>5.7630402506699485E-2</v>
      </c>
      <c r="F136" s="141">
        <f ca="1">IFERROR(INDIRECT($B136&amp;"!F118"), "")</f>
        <v>172891.20752009848</v>
      </c>
      <c r="G136" s="142">
        <f ca="1">IFERROR($C136 * (1 + H136), "")</f>
        <v>3133276.5715972348</v>
      </c>
      <c r="H136" s="76">
        <f ca="1">IFERROR(INDIRECT($B136&amp;"!H118"), "")</f>
        <v>4.4425523865744929E-2</v>
      </c>
      <c r="I136" s="141">
        <f ca="1">IFERROR(INDIRECT($B136&amp;"!I118"), "")</f>
        <v>133276.57159723475</v>
      </c>
      <c r="J136" s="142">
        <f ca="1">IFERROR($C136 * (1 + K136), "")</f>
        <v>3196954.5095982607</v>
      </c>
      <c r="K136" s="76">
        <f ca="1">IFERROR(INDIRECT($B136&amp;"!K118"), "")</f>
        <v>6.5651503199420258E-2</v>
      </c>
      <c r="L136" s="141">
        <f ca="1">IFERROR(INDIRECT($B136&amp;"!L118"), "")</f>
        <v>196954.50959826075</v>
      </c>
      <c r="M136" s="142">
        <f ca="1">IFERROR($C136 * (1 + N136), "")</f>
        <v>3174822.9157807911</v>
      </c>
      <c r="N136" s="76">
        <f ca="1">IFERROR(INDIRECT($B136&amp;"!N118"), "")</f>
        <v>5.8274305260263601E-2</v>
      </c>
      <c r="O136" s="141">
        <f ca="1">IFERROR(INDIRECT($B136&amp;"!O118"), "")</f>
        <v>174822.91578079088</v>
      </c>
    </row>
    <row r="137" spans="1:15" ht="16.5" customHeight="1">
      <c r="A137" s="153">
        <v>2</v>
      </c>
      <c r="B137" s="165" t="str">
        <f>HYPERLINK("#'" &amp; TEXT(투자전략!$G$1+1, "[$-ko-KR]yyyy.mm.dd") &amp; "'!A94:O118", TEXT(투자전략!$G$1+1, "[$-ko-KR]yyyy.mm.dd"))</f>
        <v>2022.03.02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2913685.2055132883</v>
      </c>
      <c r="E137" s="77">
        <f t="shared" ref="E137:E166" ca="1" si="41">IFERROR(INDIRECT($B137&amp;"!E118"), "")</f>
        <v>-2.8771598162237337E-2</v>
      </c>
      <c r="F137" s="137">
        <f t="shared" ref="F137:F166" ca="1" si="42">IFERROR(INDIRECT($B137&amp;"!F118"), "")</f>
        <v>-86314.794486712024</v>
      </c>
      <c r="G137" s="139">
        <f t="shared" ref="G137:G166" ca="1" si="43">IFERROR($C137 * (1 + H137), "")</f>
        <v>2930767.7521780762</v>
      </c>
      <c r="H137" s="77">
        <f t="shared" ref="H137:H166" ca="1" si="44">IFERROR(INDIRECT($B137&amp;"!H118"), "")</f>
        <v>-2.3077415940641263E-2</v>
      </c>
      <c r="I137" s="137">
        <f t="shared" ref="I137:I166" ca="1" si="45">IFERROR(INDIRECT($B137&amp;"!I118"), "")</f>
        <v>-69232.247821923782</v>
      </c>
      <c r="J137" s="139">
        <f t="shared" ref="J137:J166" ca="1" si="46">IFERROR($C137 * (1 + K137), "")</f>
        <v>2941454.30030393</v>
      </c>
      <c r="K137" s="77">
        <f t="shared" ref="K137:K166" ca="1" si="47">IFERROR(INDIRECT($B137&amp;"!K118"), "")</f>
        <v>-1.9515233232023328E-2</v>
      </c>
      <c r="L137" s="137">
        <f t="shared" ref="L137:L166" ca="1" si="48">IFERROR(INDIRECT($B137&amp;"!L118"), "")</f>
        <v>-58545.699696069983</v>
      </c>
      <c r="M137" s="139">
        <f t="shared" ref="M137:M166" ca="1" si="49">IFERROR($C137 * (1 + N137), "")</f>
        <v>2916357.1561591565</v>
      </c>
      <c r="N137" s="77">
        <f t="shared" ref="N137:N166" ca="1" si="50">IFERROR(INDIRECT($B137&amp;"!N118"), "")</f>
        <v>-2.7880947946947815E-2</v>
      </c>
      <c r="O137" s="137">
        <f t="shared" ref="O137:O166" ca="1" si="51">IFERROR(INDIRECT($B137&amp;"!O118"), "")</f>
        <v>-83642.84384084343</v>
      </c>
    </row>
    <row r="138" spans="1:15" ht="16.5" customHeight="1">
      <c r="A138" s="153">
        <v>3</v>
      </c>
      <c r="B138" s="165" t="str">
        <f>HYPERLINK("#'" &amp; TEXT(투자전략!$G$1+2, "[$-ko-KR]yyyy.mm.dd") &amp; "'!A94:O118", TEXT(투자전략!$G$1+2, "[$-ko-KR]yyyy.mm.dd"))</f>
        <v>2022.03.03</v>
      </c>
      <c r="C138" s="135">
        <f t="shared" ca="1" si="39"/>
        <v>3000000</v>
      </c>
      <c r="D138" s="139">
        <f t="shared" ca="1" si="40"/>
        <v>2903007.9661081028</v>
      </c>
      <c r="E138" s="77">
        <f t="shared" ca="1" si="41"/>
        <v>-3.2330677963965708E-2</v>
      </c>
      <c r="F138" s="137">
        <f t="shared" ca="1" si="42"/>
        <v>-96992.03389189711</v>
      </c>
      <c r="G138" s="139">
        <f t="shared" ca="1" si="43"/>
        <v>2934612.9088023594</v>
      </c>
      <c r="H138" s="77">
        <f t="shared" ca="1" si="44"/>
        <v>-2.1795697065880165E-2</v>
      </c>
      <c r="I138" s="137">
        <f t="shared" ca="1" si="45"/>
        <v>-65387.091197640475</v>
      </c>
      <c r="J138" s="139">
        <f t="shared" ca="1" si="46"/>
        <v>2931040.1166576832</v>
      </c>
      <c r="K138" s="77">
        <f t="shared" ca="1" si="47"/>
        <v>-2.2986627780772349E-2</v>
      </c>
      <c r="L138" s="137">
        <f t="shared" ca="1" si="48"/>
        <v>-68959.883342317058</v>
      </c>
      <c r="M138" s="139">
        <f t="shared" ca="1" si="49"/>
        <v>2909542.7283253749</v>
      </c>
      <c r="N138" s="77">
        <f t="shared" ca="1" si="50"/>
        <v>-3.0152423891541713E-2</v>
      </c>
      <c r="O138" s="137">
        <f t="shared" ca="1" si="51"/>
        <v>-90457.271674625154</v>
      </c>
    </row>
    <row r="139" spans="1:15" ht="16.5" customHeight="1">
      <c r="A139" s="153">
        <v>4</v>
      </c>
      <c r="B139" s="165" t="str">
        <f>HYPERLINK("#'" &amp; TEXT(투자전략!$G$1+3, "[$-ko-KR]yyyy.mm.dd") &amp; "'!A94:O118", TEXT(투자전략!$G$1+3, "[$-ko-KR]yyyy.mm.dd"))</f>
        <v>2022.03.04</v>
      </c>
      <c r="C139" s="135">
        <f t="shared" ca="1" si="39"/>
        <v>3000000</v>
      </c>
      <c r="D139" s="139">
        <f t="shared" ca="1" si="40"/>
        <v>2950763.6891104248</v>
      </c>
      <c r="E139" s="77">
        <f t="shared" ca="1" si="41"/>
        <v>-1.6412103629858461E-2</v>
      </c>
      <c r="F139" s="137">
        <f t="shared" ca="1" si="42"/>
        <v>-49236.310889575376</v>
      </c>
      <c r="G139" s="139">
        <f t="shared" ca="1" si="43"/>
        <v>2959724.5213939617</v>
      </c>
      <c r="H139" s="77">
        <f t="shared" ca="1" si="44"/>
        <v>-1.3425159535346121E-2</v>
      </c>
      <c r="I139" s="137">
        <f t="shared" ca="1" si="45"/>
        <v>-40275.478606038363</v>
      </c>
      <c r="J139" s="139">
        <f t="shared" ca="1" si="46"/>
        <v>2973927.6698587378</v>
      </c>
      <c r="K139" s="77">
        <f t="shared" ca="1" si="47"/>
        <v>-8.6907767137540427E-3</v>
      </c>
      <c r="L139" s="137">
        <f t="shared" ca="1" si="48"/>
        <v>-26072.330141262122</v>
      </c>
      <c r="M139" s="139">
        <f t="shared" ca="1" si="49"/>
        <v>2933403.2495100107</v>
      </c>
      <c r="N139" s="77">
        <f t="shared" ca="1" si="50"/>
        <v>-2.2198916829996383E-2</v>
      </c>
      <c r="O139" s="137">
        <f t="shared" ca="1" si="51"/>
        <v>-66596.75048998915</v>
      </c>
    </row>
    <row r="140" spans="1:15" ht="16.5" customHeight="1">
      <c r="A140" s="153">
        <v>5</v>
      </c>
      <c r="B140" s="165" t="str">
        <f>HYPERLINK("#'" &amp; TEXT(투자전략!$G$1+4, "[$-ko-KR]yyyy.mm.dd") &amp; "'!A94:O118", TEXT(투자전략!$G$1+4, "[$-ko-KR]yyyy.mm.dd"))</f>
        <v>2022.03.05</v>
      </c>
      <c r="C140" s="135">
        <f t="shared" ca="1" si="39"/>
        <v>3000000</v>
      </c>
      <c r="D140" s="139">
        <f t="shared" ca="1" si="40"/>
        <v>2878189.2118797968</v>
      </c>
      <c r="E140" s="77">
        <f t="shared" ca="1" si="41"/>
        <v>-4.0603596040067684E-2</v>
      </c>
      <c r="F140" s="137">
        <f t="shared" ca="1" si="42"/>
        <v>-121810.78812020305</v>
      </c>
      <c r="G140" s="139">
        <f t="shared" ca="1" si="43"/>
        <v>2902229.0703348103</v>
      </c>
      <c r="H140" s="77">
        <f t="shared" ca="1" si="44"/>
        <v>-3.2590309888396486E-2</v>
      </c>
      <c r="I140" s="137">
        <f t="shared" ca="1" si="45"/>
        <v>-97770.929665189484</v>
      </c>
      <c r="J140" s="139">
        <f t="shared" ca="1" si="46"/>
        <v>2915770.3923102636</v>
      </c>
      <c r="K140" s="77">
        <f t="shared" ca="1" si="47"/>
        <v>-2.8076535896578731E-2</v>
      </c>
      <c r="L140" s="137">
        <f t="shared" ca="1" si="48"/>
        <v>-84229.607689736193</v>
      </c>
      <c r="M140" s="139">
        <f t="shared" ca="1" si="49"/>
        <v>2900523.0189099945</v>
      </c>
      <c r="N140" s="77">
        <f t="shared" ca="1" si="50"/>
        <v>-3.3158993696668512E-2</v>
      </c>
      <c r="O140" s="137">
        <f t="shared" ca="1" si="51"/>
        <v>-99476.981090005575</v>
      </c>
    </row>
    <row r="141" spans="1:15" ht="16.5" customHeight="1">
      <c r="A141" s="153">
        <v>6</v>
      </c>
      <c r="B141" s="165" t="str">
        <f>HYPERLINK("#'" &amp; TEXT(투자전략!$G$1+5, "[$-ko-KR]yyyy.mm.dd") &amp; "'!A94:O118", TEXT(투자전략!$G$1+5, "[$-ko-KR]yyyy.mm.dd"))</f>
        <v>2022.03.06</v>
      </c>
      <c r="C141" s="135">
        <f t="shared" ca="1" si="39"/>
        <v>3000000</v>
      </c>
      <c r="D141" s="139">
        <f t="shared" ca="1" si="40"/>
        <v>3003193.3056543036</v>
      </c>
      <c r="E141" s="77">
        <f t="shared" ca="1" si="41"/>
        <v>1.0644352181012999E-3</v>
      </c>
      <c r="F141" s="137">
        <f t="shared" ca="1" si="42"/>
        <v>3193.3056543038988</v>
      </c>
      <c r="G141" s="139">
        <f t="shared" ca="1" si="43"/>
        <v>2942867.9654012024</v>
      </c>
      <c r="H141" s="77">
        <f t="shared" ca="1" si="44"/>
        <v>-1.9044011532932538E-2</v>
      </c>
      <c r="I141" s="137">
        <f t="shared" ca="1" si="45"/>
        <v>-57132.034598797603</v>
      </c>
      <c r="J141" s="139">
        <f t="shared" ca="1" si="46"/>
        <v>2950134.6620653346</v>
      </c>
      <c r="K141" s="77">
        <f t="shared" ca="1" si="47"/>
        <v>-1.6621779311555056E-2</v>
      </c>
      <c r="L141" s="137">
        <f t="shared" ca="1" si="48"/>
        <v>-49865.337934665156</v>
      </c>
      <c r="M141" s="139">
        <f t="shared" ca="1" si="49"/>
        <v>2943818.7037118352</v>
      </c>
      <c r="N141" s="77">
        <f t="shared" ca="1" si="50"/>
        <v>-1.8727098762721599E-2</v>
      </c>
      <c r="O141" s="137">
        <f t="shared" ca="1" si="51"/>
        <v>-56181.296288164805</v>
      </c>
    </row>
    <row r="142" spans="1:15" ht="16.5" customHeight="1" thickBot="1">
      <c r="A142" s="155">
        <v>7</v>
      </c>
      <c r="B142" s="166" t="str">
        <f>HYPERLINK("#'" &amp; TEXT(투자전략!$G$1+6, "[$-ko-KR]yyyy.mm.dd") &amp; "'!A94:O118", TEXT(투자전략!$G$1+6, "[$-ko-KR]yyyy.mm.dd"))</f>
        <v>2022.03.07</v>
      </c>
      <c r="C142" s="135">
        <f t="shared" ca="1" si="39"/>
        <v>3000000</v>
      </c>
      <c r="D142" s="139">
        <f t="shared" ca="1" si="40"/>
        <v>2960955.7244659234</v>
      </c>
      <c r="E142" s="77">
        <f t="shared" ca="1" si="41"/>
        <v>-1.3014758511358773E-2</v>
      </c>
      <c r="F142" s="137">
        <f t="shared" ca="1" si="42"/>
        <v>-39044.275534076325</v>
      </c>
      <c r="G142" s="139">
        <f t="shared" ca="1" si="43"/>
        <v>3031614.1962847277</v>
      </c>
      <c r="H142" s="77">
        <f t="shared" ca="1" si="44"/>
        <v>1.0538065428242541E-2</v>
      </c>
      <c r="I142" s="137">
        <f t="shared" ca="1" si="45"/>
        <v>31614.196284727645</v>
      </c>
      <c r="J142" s="139">
        <f t="shared" ca="1" si="46"/>
        <v>3067623.3538116389</v>
      </c>
      <c r="K142" s="77">
        <f t="shared" ca="1" si="47"/>
        <v>2.2541117937212991E-2</v>
      </c>
      <c r="L142" s="137">
        <f t="shared" ca="1" si="48"/>
        <v>67623.353811638968</v>
      </c>
      <c r="M142" s="139">
        <f t="shared" ca="1" si="49"/>
        <v>3128483.4809777895</v>
      </c>
      <c r="N142" s="77">
        <f t="shared" ca="1" si="50"/>
        <v>4.2827826992596532E-2</v>
      </c>
      <c r="O142" s="137">
        <f t="shared" ca="1" si="51"/>
        <v>128483.48097778959</v>
      </c>
    </row>
    <row r="143" spans="1:15" ht="16.5" customHeight="1">
      <c r="A143" s="154">
        <v>8</v>
      </c>
      <c r="B143" s="164" t="str">
        <f>HYPERLINK("#'" &amp; TEXT(투자전략!$G$1+7, "[$-ko-KR]yyyy.mm.dd") &amp; "'!A94:O118", TEXT(투자전략!$G$1+7, "[$-ko-KR]yyyy.mm.dd"))</f>
        <v>2022.03.08</v>
      </c>
      <c r="C143" s="134">
        <f t="shared" ca="1" si="39"/>
        <v>3000000</v>
      </c>
      <c r="D143" s="142">
        <f t="shared" ca="1" si="40"/>
        <v>3011866.9663242707</v>
      </c>
      <c r="E143" s="76">
        <f t="shared" ca="1" si="41"/>
        <v>3.9556554414236023E-3</v>
      </c>
      <c r="F143" s="141">
        <f t="shared" ca="1" si="42"/>
        <v>11866.966324270808</v>
      </c>
      <c r="G143" s="142">
        <f t="shared" ca="1" si="43"/>
        <v>3050166.4940555813</v>
      </c>
      <c r="H143" s="76">
        <f t="shared" ca="1" si="44"/>
        <v>1.6722164685193757E-2</v>
      </c>
      <c r="I143" s="141">
        <f t="shared" ca="1" si="45"/>
        <v>50166.494055581279</v>
      </c>
      <c r="J143" s="142">
        <f t="shared" ca="1" si="46"/>
        <v>3045437.0934097562</v>
      </c>
      <c r="K143" s="76">
        <f t="shared" ca="1" si="47"/>
        <v>1.5145697803251998E-2</v>
      </c>
      <c r="L143" s="141">
        <f t="shared" ca="1" si="48"/>
        <v>45437.093409755995</v>
      </c>
      <c r="M143" s="142">
        <f t="shared" ca="1" si="49"/>
        <v>3087237.028922095</v>
      </c>
      <c r="N143" s="76">
        <f t="shared" ca="1" si="50"/>
        <v>2.9079009640698407E-2</v>
      </c>
      <c r="O143" s="141">
        <f t="shared" ca="1" si="51"/>
        <v>87237.028922095225</v>
      </c>
    </row>
    <row r="144" spans="1:15" ht="16.5" customHeight="1">
      <c r="A144" s="153">
        <v>9</v>
      </c>
      <c r="B144" s="165" t="str">
        <f>HYPERLINK("#'" &amp; TEXT(투자전략!$G$1+8, "[$-ko-KR]yyyy.mm.dd") &amp; "'!A94:O118", TEXT(투자전략!$G$1+8, "[$-ko-KR]yyyy.mm.dd"))</f>
        <v>2022.03.09</v>
      </c>
      <c r="C144" s="135">
        <f t="shared" ca="1" si="39"/>
        <v>3000000</v>
      </c>
      <c r="D144" s="139">
        <f t="shared" ca="1" si="40"/>
        <v>2980598.8283067136</v>
      </c>
      <c r="E144" s="77">
        <f t="shared" ca="1" si="41"/>
        <v>-6.4670572310955828E-3</v>
      </c>
      <c r="F144" s="137">
        <f t="shared" ca="1" si="42"/>
        <v>-19401.171693286742</v>
      </c>
      <c r="G144" s="139">
        <f t="shared" ca="1" si="43"/>
        <v>3003627.6997276112</v>
      </c>
      <c r="H144" s="77">
        <f t="shared" ca="1" si="44"/>
        <v>1.2092332425371138E-3</v>
      </c>
      <c r="I144" s="137">
        <f t="shared" ca="1" si="45"/>
        <v>3627.6997276113416</v>
      </c>
      <c r="J144" s="139">
        <f t="shared" ca="1" si="46"/>
        <v>3011208.3175720666</v>
      </c>
      <c r="K144" s="77">
        <f t="shared" ca="1" si="47"/>
        <v>3.7361058573555628E-3</v>
      </c>
      <c r="L144" s="137">
        <f t="shared" ca="1" si="48"/>
        <v>11208.317572066688</v>
      </c>
      <c r="M144" s="139">
        <f t="shared" ca="1" si="49"/>
        <v>3024244.6454385114</v>
      </c>
      <c r="N144" s="77">
        <f t="shared" ca="1" si="50"/>
        <v>8.081548479503764E-3</v>
      </c>
      <c r="O144" s="137">
        <f t="shared" ca="1" si="51"/>
        <v>24244.645438511296</v>
      </c>
    </row>
    <row r="145" spans="1:15" ht="16.5" customHeight="1">
      <c r="A145" s="153">
        <v>10</v>
      </c>
      <c r="B145" s="165" t="str">
        <f>HYPERLINK("#'" &amp; TEXT(투자전략!$G$1+9, "[$-ko-KR]yyyy.mm.dd") &amp; "'!A94:O118", TEXT(투자전략!$G$1+9, "[$-ko-KR]yyyy.mm.dd"))</f>
        <v>2022.03.10</v>
      </c>
      <c r="C145" s="135">
        <f t="shared" ca="1" si="39"/>
        <v>3000000</v>
      </c>
      <c r="D145" s="139">
        <f t="shared" ca="1" si="40"/>
        <v>2930034.3145817388</v>
      </c>
      <c r="E145" s="77">
        <f t="shared" ca="1" si="41"/>
        <v>-2.3321895139420432E-2</v>
      </c>
      <c r="F145" s="137">
        <f t="shared" ca="1" si="42"/>
        <v>-69965.685418261288</v>
      </c>
      <c r="G145" s="139">
        <f t="shared" ca="1" si="43"/>
        <v>2888310.7780259382</v>
      </c>
      <c r="H145" s="77">
        <f t="shared" ca="1" si="44"/>
        <v>-3.7229740658020503E-2</v>
      </c>
      <c r="I145" s="137">
        <f t="shared" ca="1" si="45"/>
        <v>-111689.22197406151</v>
      </c>
      <c r="J145" s="139">
        <f t="shared" ca="1" si="46"/>
        <v>2902709.0153919943</v>
      </c>
      <c r="K145" s="77">
        <f t="shared" ca="1" si="47"/>
        <v>-3.2430328202668599E-2</v>
      </c>
      <c r="L145" s="137">
        <f t="shared" ca="1" si="48"/>
        <v>-97290.984608005791</v>
      </c>
      <c r="M145" s="139">
        <f t="shared" ca="1" si="49"/>
        <v>2921668.1348200948</v>
      </c>
      <c r="N145" s="77">
        <f t="shared" ca="1" si="50"/>
        <v>-2.6110621726635013E-2</v>
      </c>
      <c r="O145" s="137">
        <f t="shared" ca="1" si="51"/>
        <v>-78331.865179905042</v>
      </c>
    </row>
    <row r="146" spans="1:15" ht="16.5" customHeight="1">
      <c r="A146" s="153">
        <v>11</v>
      </c>
      <c r="B146" s="165" t="str">
        <f>HYPERLINK("#'" &amp; TEXT(투자전략!$G$1+10, "[$-ko-KR]yyyy.mm.dd") &amp; "'!A94:O118", TEXT(투자전략!$G$1+10, "[$-ko-KR]yyyy.mm.dd"))</f>
        <v>2022.03.11</v>
      </c>
      <c r="C146" s="135">
        <f t="shared" ca="1" si="39"/>
        <v>3000000</v>
      </c>
      <c r="D146" s="139">
        <f t="shared" ca="1" si="40"/>
        <v>2960626.7129892558</v>
      </c>
      <c r="E146" s="77">
        <f t="shared" ca="1" si="41"/>
        <v>-1.3124429003581396E-2</v>
      </c>
      <c r="F146" s="137">
        <f t="shared" ca="1" si="42"/>
        <v>-39373.287010744207</v>
      </c>
      <c r="G146" s="139">
        <f t="shared" ca="1" si="43"/>
        <v>3008288.5491494634</v>
      </c>
      <c r="H146" s="77">
        <f t="shared" ca="1" si="44"/>
        <v>2.7628497164878456E-3</v>
      </c>
      <c r="I146" s="137">
        <f t="shared" ca="1" si="45"/>
        <v>8288.5491494635335</v>
      </c>
      <c r="J146" s="139">
        <f t="shared" ca="1" si="46"/>
        <v>3008288.5491494634</v>
      </c>
      <c r="K146" s="77">
        <f t="shared" ca="1" si="47"/>
        <v>2.7628497164878456E-3</v>
      </c>
      <c r="L146" s="137">
        <f t="shared" ca="1" si="48"/>
        <v>8288.5491494635335</v>
      </c>
      <c r="M146" s="139">
        <f t="shared" ca="1" si="49"/>
        <v>2981651.1347342571</v>
      </c>
      <c r="N146" s="77">
        <f t="shared" ca="1" si="50"/>
        <v>-6.1162884219142163E-3</v>
      </c>
      <c r="O146" s="137">
        <f t="shared" ca="1" si="51"/>
        <v>-18348.865265742661</v>
      </c>
    </row>
    <row r="147" spans="1:15" ht="16.5" customHeight="1">
      <c r="A147" s="153">
        <v>12</v>
      </c>
      <c r="B147" s="165" t="str">
        <f>HYPERLINK("#'" &amp; TEXT(투자전략!$G$1+11, "[$-ko-KR]yyyy.mm.dd") &amp; "'!A94:O118", TEXT(투자전략!$G$1+11, "[$-ko-KR]yyyy.mm.dd"))</f>
        <v>2022.03.12</v>
      </c>
      <c r="C147" s="135">
        <f t="shared" ca="1" si="39"/>
        <v>3000000</v>
      </c>
      <c r="D147" s="139">
        <f t="shared" ca="1" si="40"/>
        <v>3021727.2450765623</v>
      </c>
      <c r="E147" s="77">
        <f t="shared" ca="1" si="41"/>
        <v>7.2424150255207004E-3</v>
      </c>
      <c r="F147" s="137">
        <f t="shared" ca="1" si="42"/>
        <v>21727.245076562096</v>
      </c>
      <c r="G147" s="139">
        <f t="shared" ca="1" si="43"/>
        <v>3012048.6893064613</v>
      </c>
      <c r="H147" s="77">
        <f t="shared" ca="1" si="44"/>
        <v>4.0162297688204288E-3</v>
      </c>
      <c r="I147" s="137">
        <f t="shared" ca="1" si="45"/>
        <v>12048.689306461289</v>
      </c>
      <c r="J147" s="139">
        <f t="shared" ca="1" si="46"/>
        <v>3005819.2565824552</v>
      </c>
      <c r="K147" s="77">
        <f t="shared" ca="1" si="47"/>
        <v>1.9397521941518145E-3</v>
      </c>
      <c r="L147" s="137">
        <f t="shared" ca="1" si="48"/>
        <v>5819.2565824554431</v>
      </c>
      <c r="M147" s="139">
        <f t="shared" ca="1" si="49"/>
        <v>3003600.2142246836</v>
      </c>
      <c r="N147" s="77">
        <f t="shared" ca="1" si="50"/>
        <v>1.200071408227837E-3</v>
      </c>
      <c r="O147" s="137">
        <f t="shared" ca="1" si="51"/>
        <v>3600.2142246835147</v>
      </c>
    </row>
    <row r="148" spans="1:15" ht="16.5" customHeight="1">
      <c r="A148" s="153">
        <v>13</v>
      </c>
      <c r="B148" s="165" t="str">
        <f>HYPERLINK("#'" &amp; TEXT(투자전략!$G$1+12, "[$-ko-KR]yyyy.mm.dd") &amp; "'!A94:O118", TEXT(투자전략!$G$1+12, "[$-ko-KR]yyyy.mm.dd"))</f>
        <v>2022.03.13</v>
      </c>
      <c r="C148" s="135">
        <f t="shared" ca="1" si="39"/>
        <v>3000000</v>
      </c>
      <c r="D148" s="139">
        <f t="shared" ca="1" si="40"/>
        <v>2991640.3485764023</v>
      </c>
      <c r="E148" s="77">
        <f t="shared" ca="1" si="41"/>
        <v>-2.7865504745325557E-3</v>
      </c>
      <c r="F148" s="137">
        <f t="shared" ca="1" si="42"/>
        <v>-8359.6514235976665</v>
      </c>
      <c r="G148" s="139">
        <f t="shared" ca="1" si="43"/>
        <v>2991640.3485764023</v>
      </c>
      <c r="H148" s="77">
        <f t="shared" ca="1" si="44"/>
        <v>-2.7865504745325557E-3</v>
      </c>
      <c r="I148" s="137">
        <f t="shared" ca="1" si="45"/>
        <v>-8359.6514235976665</v>
      </c>
      <c r="J148" s="139">
        <f t="shared" ca="1" si="46"/>
        <v>2991640.3485764023</v>
      </c>
      <c r="K148" s="77">
        <f t="shared" ca="1" si="47"/>
        <v>-2.7865504745325557E-3</v>
      </c>
      <c r="L148" s="137">
        <f t="shared" ca="1" si="48"/>
        <v>-8359.6514235976665</v>
      </c>
      <c r="M148" s="139">
        <f t="shared" ca="1" si="49"/>
        <v>2960076.2729919702</v>
      </c>
      <c r="N148" s="77">
        <f t="shared" ca="1" si="50"/>
        <v>-1.3307909002676624E-2</v>
      </c>
      <c r="O148" s="137">
        <f t="shared" ca="1" si="51"/>
        <v>-39923.727008029877</v>
      </c>
    </row>
    <row r="149" spans="1:15" ht="16.5" customHeight="1" thickBot="1">
      <c r="A149" s="155">
        <v>14</v>
      </c>
      <c r="B149" s="166" t="str">
        <f>HYPERLINK("#'" &amp; TEXT(투자전략!$G$1+13, "[$-ko-KR]yyyy.mm.dd") &amp; "'!A94:O118", TEXT(투자전략!$G$1+13, "[$-ko-KR]yyyy.mm.dd"))</f>
        <v>2022.03.14</v>
      </c>
      <c r="C149" s="136">
        <f t="shared" ca="1" si="39"/>
        <v>3000000</v>
      </c>
      <c r="D149" s="140">
        <f t="shared" ca="1" si="40"/>
        <v>2930967.2134685316</v>
      </c>
      <c r="E149" s="79">
        <f t="shared" ca="1" si="41"/>
        <v>-2.3010928843822786E-2</v>
      </c>
      <c r="F149" s="138">
        <f t="shared" ca="1" si="42"/>
        <v>-69032.786531468359</v>
      </c>
      <c r="G149" s="140">
        <f t="shared" ca="1" si="43"/>
        <v>2951359.3926741304</v>
      </c>
      <c r="H149" s="79">
        <f t="shared" ca="1" si="44"/>
        <v>-1.6213535775289785E-2</v>
      </c>
      <c r="I149" s="138">
        <f t="shared" ca="1" si="45"/>
        <v>-48640.60732586935</v>
      </c>
      <c r="J149" s="140">
        <f t="shared" ca="1" si="46"/>
        <v>2934016.302007033</v>
      </c>
      <c r="K149" s="79">
        <f t="shared" ca="1" si="47"/>
        <v>-2.1994565997655612E-2</v>
      </c>
      <c r="L149" s="138">
        <f t="shared" ca="1" si="48"/>
        <v>-65983.697992966816</v>
      </c>
      <c r="M149" s="140">
        <f t="shared" ca="1" si="49"/>
        <v>2940851.9378345422</v>
      </c>
      <c r="N149" s="79">
        <f t="shared" ca="1" si="50"/>
        <v>-1.9716020721819279E-2</v>
      </c>
      <c r="O149" s="138">
        <f t="shared" ca="1" si="51"/>
        <v>-59148.06216545785</v>
      </c>
    </row>
    <row r="150" spans="1:15" ht="16.5" customHeight="1">
      <c r="A150" s="154">
        <v>15</v>
      </c>
      <c r="B150" s="164" t="str">
        <f>HYPERLINK("#'" &amp; TEXT(투자전략!$G$1+14, "[$-ko-KR]yyyy.mm.dd") &amp; "'!A94:O118", TEXT(투자전략!$G$1+14, "[$-ko-KR]yyyy.mm.dd"))</f>
        <v>2022.03.15</v>
      </c>
      <c r="C150" s="135">
        <f t="shared" ca="1" si="39"/>
        <v>3000000</v>
      </c>
      <c r="D150" s="139">
        <f t="shared" ca="1" si="40"/>
        <v>2978195.3910727268</v>
      </c>
      <c r="E150" s="77">
        <f t="shared" ca="1" si="41"/>
        <v>-7.2682029757576592E-3</v>
      </c>
      <c r="F150" s="137">
        <f t="shared" ca="1" si="42"/>
        <v>-21804.608927272981</v>
      </c>
      <c r="G150" s="139">
        <f t="shared" ca="1" si="43"/>
        <v>2973602.6149316393</v>
      </c>
      <c r="H150" s="77">
        <f t="shared" ca="1" si="44"/>
        <v>-8.7991283561202286E-3</v>
      </c>
      <c r="I150" s="137">
        <f t="shared" ca="1" si="45"/>
        <v>-26397.385068360691</v>
      </c>
      <c r="J150" s="139">
        <f t="shared" ca="1" si="46"/>
        <v>2974585.5949200783</v>
      </c>
      <c r="K150" s="77">
        <f t="shared" ca="1" si="47"/>
        <v>-8.4714683599739181E-3</v>
      </c>
      <c r="L150" s="137">
        <f t="shared" ca="1" si="48"/>
        <v>-25414.405079921758</v>
      </c>
      <c r="M150" s="139">
        <f t="shared" ca="1" si="49"/>
        <v>2928151.4327641362</v>
      </c>
      <c r="N150" s="77">
        <f t="shared" ca="1" si="50"/>
        <v>-2.3949522411954638E-2</v>
      </c>
      <c r="O150" s="137">
        <f t="shared" ca="1" si="51"/>
        <v>-71848.567235863942</v>
      </c>
    </row>
    <row r="151" spans="1:15" ht="16.5" customHeight="1">
      <c r="A151" s="153">
        <v>16</v>
      </c>
      <c r="B151" s="165" t="str">
        <f>HYPERLINK("#'" &amp; TEXT(투자전략!$G$1+15, "[$-ko-KR]yyyy.mm.dd") &amp; "'!A94:O118", TEXT(투자전략!$G$1+15, "[$-ko-KR]yyyy.mm.dd"))</f>
        <v>2022.03.16</v>
      </c>
      <c r="C151" s="135">
        <f t="shared" ca="1" si="39"/>
        <v>3000000</v>
      </c>
      <c r="D151" s="139">
        <f t="shared" ca="1" si="40"/>
        <v>3007608.808095973</v>
      </c>
      <c r="E151" s="77">
        <f t="shared" ca="1" si="41"/>
        <v>2.5362693653242997E-3</v>
      </c>
      <c r="F151" s="137">
        <f t="shared" ca="1" si="42"/>
        <v>7608.8080959728959</v>
      </c>
      <c r="G151" s="139">
        <f t="shared" ca="1" si="43"/>
        <v>3021403.7356602806</v>
      </c>
      <c r="H151" s="77">
        <f t="shared" ca="1" si="44"/>
        <v>7.134578553426996E-3</v>
      </c>
      <c r="I151" s="137">
        <f t="shared" ca="1" si="45"/>
        <v>21403.735660280981</v>
      </c>
      <c r="J151" s="139">
        <f t="shared" ca="1" si="46"/>
        <v>3021403.7356602806</v>
      </c>
      <c r="K151" s="77">
        <f t="shared" ca="1" si="47"/>
        <v>7.134578553426996E-3</v>
      </c>
      <c r="L151" s="137">
        <f t="shared" ca="1" si="48"/>
        <v>21403.735660280981</v>
      </c>
      <c r="M151" s="139">
        <f t="shared" ca="1" si="49"/>
        <v>3020535.1233338369</v>
      </c>
      <c r="N151" s="77">
        <f t="shared" ca="1" si="50"/>
        <v>6.8450411112789657E-3</v>
      </c>
      <c r="O151" s="137">
        <f t="shared" ca="1" si="51"/>
        <v>20535.123333836895</v>
      </c>
    </row>
    <row r="152" spans="1:15" ht="16.5" customHeight="1">
      <c r="A152" s="153">
        <v>17</v>
      </c>
      <c r="B152" s="165" t="str">
        <f>HYPERLINK("#'" &amp; TEXT(투자전략!$G$1+16, "[$-ko-KR]yyyy.mm.dd") &amp; "'!A94:O118", TEXT(투자전략!$G$1+16, "[$-ko-KR]yyyy.mm.dd"))</f>
        <v>2022.03.17</v>
      </c>
      <c r="C152" s="135">
        <f t="shared" ca="1" si="39"/>
        <v>3000000</v>
      </c>
      <c r="D152" s="139">
        <f t="shared" ca="1" si="40"/>
        <v>3082834.8848875277</v>
      </c>
      <c r="E152" s="77">
        <f t="shared" ca="1" si="41"/>
        <v>2.7611628295842454E-2</v>
      </c>
      <c r="F152" s="137">
        <f t="shared" ca="1" si="42"/>
        <v>82834.884887527383</v>
      </c>
      <c r="G152" s="139">
        <f t="shared" ca="1" si="43"/>
        <v>3068487.2085779477</v>
      </c>
      <c r="H152" s="77">
        <f t="shared" ca="1" si="44"/>
        <v>2.2829069525982536E-2</v>
      </c>
      <c r="I152" s="137">
        <f t="shared" ca="1" si="45"/>
        <v>68487.208577947618</v>
      </c>
      <c r="J152" s="139">
        <f t="shared" ca="1" si="46"/>
        <v>3096645.9338374035</v>
      </c>
      <c r="K152" s="77">
        <f t="shared" ca="1" si="47"/>
        <v>3.2215311279134538E-2</v>
      </c>
      <c r="L152" s="137">
        <f t="shared" ca="1" si="48"/>
        <v>96645.933837403631</v>
      </c>
      <c r="M152" s="139">
        <f t="shared" ca="1" si="49"/>
        <v>3090713.5965509359</v>
      </c>
      <c r="N152" s="77">
        <f t="shared" ca="1" si="50"/>
        <v>3.0237865516978511E-2</v>
      </c>
      <c r="O152" s="137">
        <f t="shared" ca="1" si="51"/>
        <v>90713.596550935545</v>
      </c>
    </row>
    <row r="153" spans="1:15" ht="16.5" customHeight="1">
      <c r="A153" s="153">
        <v>18</v>
      </c>
      <c r="B153" s="165" t="str">
        <f>HYPERLINK("#'" &amp; TEXT(투자전략!$G$1+17, "[$-ko-KR]yyyy.mm.dd") &amp; "'!A94:O118", TEXT(투자전략!$G$1+17, "[$-ko-KR]yyyy.mm.dd"))</f>
        <v>2022.03.18</v>
      </c>
      <c r="C153" s="135">
        <f t="shared" ca="1" si="39"/>
        <v>3000000</v>
      </c>
      <c r="D153" s="139">
        <f t="shared" ca="1" si="40"/>
        <v>2970650.8630143669</v>
      </c>
      <c r="E153" s="77">
        <f t="shared" ca="1" si="41"/>
        <v>-9.783045661877765E-3</v>
      </c>
      <c r="F153" s="137">
        <f t="shared" ca="1" si="42"/>
        <v>-29349.136985633289</v>
      </c>
      <c r="G153" s="139">
        <f t="shared" ca="1" si="43"/>
        <v>2958795.4676359906</v>
      </c>
      <c r="H153" s="77">
        <f t="shared" ca="1" si="44"/>
        <v>-1.3734844121336399E-2</v>
      </c>
      <c r="I153" s="137">
        <f t="shared" ca="1" si="45"/>
        <v>-41204.532364009203</v>
      </c>
      <c r="J153" s="139">
        <f t="shared" ca="1" si="46"/>
        <v>2960253.7617454557</v>
      </c>
      <c r="K153" s="77">
        <f t="shared" ca="1" si="47"/>
        <v>-1.3248746084848171E-2</v>
      </c>
      <c r="L153" s="137">
        <f t="shared" ca="1" si="48"/>
        <v>-39746.238254544514</v>
      </c>
      <c r="M153" s="139">
        <f t="shared" ca="1" si="49"/>
        <v>2987331.5045817466</v>
      </c>
      <c r="N153" s="77">
        <f t="shared" ca="1" si="50"/>
        <v>-4.2228318060843614E-3</v>
      </c>
      <c r="O153" s="137">
        <f t="shared" ca="1" si="51"/>
        <v>-12668.495418253084</v>
      </c>
    </row>
    <row r="154" spans="1:15" ht="16.5" customHeight="1">
      <c r="A154" s="153">
        <v>19</v>
      </c>
      <c r="B154" s="165" t="str">
        <f>HYPERLINK("#'" &amp; TEXT(투자전략!$G$1+18, "[$-ko-KR]yyyy.mm.dd") &amp; "'!A94:O118", TEXT(투자전략!$G$1+18, "[$-ko-KR]yyyy.mm.dd"))</f>
        <v>2022.03.19</v>
      </c>
      <c r="C154" s="135">
        <f t="shared" ca="1" si="39"/>
        <v>3000000</v>
      </c>
      <c r="D154" s="139">
        <f t="shared" ca="1" si="40"/>
        <v>3083207.8691775431</v>
      </c>
      <c r="E154" s="77">
        <f t="shared" ca="1" si="41"/>
        <v>2.7735956392514305E-2</v>
      </c>
      <c r="F154" s="137">
        <f t="shared" ca="1" si="42"/>
        <v>83207.869177542903</v>
      </c>
      <c r="G154" s="139">
        <f t="shared" ca="1" si="43"/>
        <v>3154072.4666863913</v>
      </c>
      <c r="H154" s="77">
        <f t="shared" ca="1" si="44"/>
        <v>5.1357488895463724E-2</v>
      </c>
      <c r="I154" s="137">
        <f t="shared" ca="1" si="45"/>
        <v>154072.46668639116</v>
      </c>
      <c r="J154" s="139">
        <f t="shared" ca="1" si="46"/>
        <v>3159713.6143720094</v>
      </c>
      <c r="K154" s="77">
        <f t="shared" ca="1" si="47"/>
        <v>5.3237871457336397E-2</v>
      </c>
      <c r="L154" s="137">
        <f t="shared" ca="1" si="48"/>
        <v>159713.61437200918</v>
      </c>
      <c r="M154" s="139">
        <f t="shared" ca="1" si="49"/>
        <v>3000000</v>
      </c>
      <c r="N154" s="77">
        <f t="shared" ca="1" si="50"/>
        <v>0</v>
      </c>
      <c r="O154" s="137">
        <f t="shared" ca="1" si="51"/>
        <v>0</v>
      </c>
    </row>
    <row r="155" spans="1:15" ht="16.5" customHeight="1">
      <c r="A155" s="153">
        <v>20</v>
      </c>
      <c r="B155" s="165" t="str">
        <f>HYPERLINK("#'" &amp; TEXT(투자전략!$G$1+19, "[$-ko-KR]yyyy.mm.dd") &amp; "'!A94:O118", TEXT(투자전략!$G$1+19, "[$-ko-KR]yyyy.mm.dd"))</f>
        <v>2022.03.20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6" t="str">
        <f>HYPERLINK("#'" &amp; TEXT(투자전략!$G$1+20, "[$-ko-KR]yyyy.mm.dd") &amp; "'!A94:O118", TEXT(투자전략!$G$1+20, "[$-ko-KR]yyyy.mm.dd"))</f>
        <v>2022.03.21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4" t="str">
        <f>HYPERLINK("#'" &amp; TEXT(투자전략!$G$1+21, "[$-ko-KR]yyyy.mm.dd") &amp; "'!A94:O118", TEXT(투자전략!$G$1+21, "[$-ko-KR]yyyy.mm.dd"))</f>
        <v>2022.03.22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5" t="str">
        <f>HYPERLINK("#'" &amp; TEXT(투자전략!$G$1+22, "[$-ko-KR]yyyy.mm.dd") &amp; "'!A94:O118", TEXT(투자전략!$G$1+22, "[$-ko-KR]yyyy.mm.dd"))</f>
        <v>2022.03.23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5" t="str">
        <f>HYPERLINK("#'" &amp; TEXT(투자전략!$G$1+23, "[$-ko-KR]yyyy.mm.dd") &amp; "'!A94:O118", TEXT(투자전략!$G$1+23, "[$-ko-KR]yyyy.mm.dd"))</f>
        <v>2022.03.24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5" t="str">
        <f>HYPERLINK("#'" &amp; TEXT(투자전략!$G$1+24, "[$-ko-KR]yyyy.mm.dd") &amp; "'!A94:O118", TEXT(투자전략!$G$1+24, "[$-ko-KR]yyyy.mm.dd"))</f>
        <v>2022.03.25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5" t="str">
        <f>HYPERLINK("#'" &amp; TEXT(투자전략!$G$1+25, "[$-ko-KR]yyyy.mm.dd") &amp; "'!A94:O118", TEXT(투자전략!$G$1+25, "[$-ko-KR]yyyy.mm.dd"))</f>
        <v>2022.03.26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5" t="str">
        <f>HYPERLINK("#'" &amp; TEXT(투자전략!$G$1+26, "[$-ko-KR]yyyy.mm.dd") &amp; "'!A94:O118", TEXT(투자전략!$G$1+26, "[$-ko-KR]yyyy.mm.dd"))</f>
        <v>2022.03.27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6" t="str">
        <f>HYPERLINK("#'" &amp; TEXT(투자전략!$G$1+27, "[$-ko-KR]yyyy.mm.dd") &amp; "'!A94:O118", TEXT(투자전략!$G$1+27, "[$-ko-KR]yyyy.mm.dd"))</f>
        <v>2022.03.28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4" t="str">
        <f>HYPERLINK("#'" &amp; TEXT(투자전략!$G$1+28, "[$-ko-KR]yyyy.mm.dd") &amp; "'!A94:O118", TEXT(투자전략!$G$1+28, "[$-ko-KR]yyyy.mm.dd"))</f>
        <v>2022.03.29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5" t="str">
        <f>HYPERLINK("#'" &amp; TEXT(투자전략!$G$1+29, "[$-ko-KR]yyyy.mm.dd") &amp; "'!A94:O118", TEXT(투자전략!$G$1+29, "[$-ko-KR]yyyy.mm.dd"))</f>
        <v>2022.03.30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5" t="str">
        <f>HYPERLINK("#'" &amp; TEXT(투자전략!$G$1+30, "[$-ko-KR]yyyy.mm.dd") &amp; "'!A94:O118", TEXT(투자전략!$G$1+30, "[$-ko-KR]yyyy.mm.dd"))</f>
        <v>2022.03.31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8" t="s">
        <v>278</v>
      </c>
      <c r="B167" s="250"/>
      <c r="C167" s="132" t="s">
        <v>273</v>
      </c>
      <c r="D167" s="150" t="s">
        <v>274</v>
      </c>
      <c r="E167" s="151" t="s">
        <v>275</v>
      </c>
      <c r="F167" s="152" t="s">
        <v>276</v>
      </c>
      <c r="G167" s="150" t="s">
        <v>274</v>
      </c>
      <c r="H167" s="151" t="s">
        <v>275</v>
      </c>
      <c r="I167" s="152" t="s">
        <v>276</v>
      </c>
      <c r="J167" s="150" t="s">
        <v>274</v>
      </c>
      <c r="K167" s="151" t="s">
        <v>275</v>
      </c>
      <c r="L167" s="152" t="s">
        <v>276</v>
      </c>
      <c r="M167" s="150" t="s">
        <v>274</v>
      </c>
      <c r="N167" s="151" t="s">
        <v>275</v>
      </c>
      <c r="O167" s="152" t="s">
        <v>276</v>
      </c>
    </row>
    <row r="168" spans="1:15" ht="16.5" customHeight="1" thickBot="1">
      <c r="A168" s="241"/>
      <c r="B168" s="243"/>
      <c r="C168" s="136">
        <f ca="1">SUM(C136:C166)</f>
        <v>57000000</v>
      </c>
      <c r="D168" s="140">
        <f ca="1">SUM(D136:D166)</f>
        <v>56732645.755823545</v>
      </c>
      <c r="E168" s="79">
        <f ca="1">IFERROR(F168 / (SUM($C136:$C166) / COUNT($C136:$C166)), 0)</f>
        <v>-8.9118081392149981E-2</v>
      </c>
      <c r="F168" s="138">
        <f ca="1">SUM(F136:F166)</f>
        <v>-267354.24417644995</v>
      </c>
      <c r="G168" s="140">
        <f ca="1">SUM(G136:G166)</f>
        <v>56916896.431000203</v>
      </c>
      <c r="H168" s="79">
        <f ca="1">IFERROR(I168 / (SUM($C136:$C166) / COUNT($C136:$C166)), 0)</f>
        <v>-2.7701189666596193E-2</v>
      </c>
      <c r="I168" s="138">
        <f ca="1">SUM(I136:I166)</f>
        <v>-83103.568999788578</v>
      </c>
      <c r="J168" s="140">
        <f ca="1">SUM(J136:J166)</f>
        <v>57088626.527830243</v>
      </c>
      <c r="K168" s="79">
        <f ca="1">IFERROR(L168 / (SUM($C136:$C166) / COUNT($C136:$C166)), 0)</f>
        <v>2.9542175943416033E-2</v>
      </c>
      <c r="L168" s="138">
        <f ca="1">SUM(L136:L166)</f>
        <v>88626.527830248102</v>
      </c>
      <c r="M168" s="140">
        <f ca="1">SUM(M136:M166)</f>
        <v>56853012.279571764</v>
      </c>
      <c r="N168" s="79">
        <f ca="1">IFERROR(O168 / (SUM($C136:$C166) / COUNT($C136:$C166)), 0)</f>
        <v>-4.8995906809412536E-2</v>
      </c>
      <c r="O168" s="138">
        <f ca="1">SUM(O136:O166)</f>
        <v>-146987.7204282376</v>
      </c>
    </row>
    <row r="170" spans="1:15" ht="16.5" customHeight="1" thickBot="1"/>
    <row r="171" spans="1:15" ht="16.5" customHeight="1" thickBot="1">
      <c r="A171" s="220" t="str">
        <f>TEXT(투자전략!$G$1, "[$-ko-KR]yyyy년 mm월 ") &amp; "[엽전코인] 전일대비 상승률 Bottom20 월말결산"</f>
        <v>2022년 03월 [엽전코인] 전일대비 상승률 Bottom20 월말결산</v>
      </c>
      <c r="B171" s="221"/>
      <c r="C171" s="221"/>
      <c r="D171" s="221"/>
      <c r="E171" s="221"/>
      <c r="F171" s="221"/>
      <c r="G171" s="221"/>
      <c r="H171" s="221"/>
      <c r="I171" s="221"/>
      <c r="J171" s="221"/>
      <c r="K171" s="221"/>
      <c r="L171" s="221"/>
      <c r="M171" s="221"/>
      <c r="N171" s="221"/>
      <c r="O171" s="222"/>
    </row>
    <row r="172" spans="1:15" ht="16.5" customHeight="1" thickBot="1">
      <c r="A172" s="264" t="s">
        <v>279</v>
      </c>
      <c r="B172" s="241" t="s">
        <v>277</v>
      </c>
      <c r="C172" s="243"/>
      <c r="D172" s="241" t="s">
        <v>269</v>
      </c>
      <c r="E172" s="242"/>
      <c r="F172" s="243"/>
      <c r="G172" s="241" t="s">
        <v>270</v>
      </c>
      <c r="H172" s="242"/>
      <c r="I172" s="243"/>
      <c r="J172" s="241" t="s">
        <v>271</v>
      </c>
      <c r="K172" s="242"/>
      <c r="L172" s="243"/>
      <c r="M172" s="241" t="s">
        <v>272</v>
      </c>
      <c r="N172" s="242"/>
      <c r="O172" s="243"/>
    </row>
    <row r="173" spans="1:15" ht="16.5" customHeight="1" thickBot="1">
      <c r="A173" s="257"/>
      <c r="B173" s="154" t="s">
        <v>267</v>
      </c>
      <c r="C173" s="154" t="s">
        <v>42</v>
      </c>
      <c r="D173" s="121" t="s">
        <v>268</v>
      </c>
      <c r="E173" s="133" t="s">
        <v>40</v>
      </c>
      <c r="F173" s="156" t="s">
        <v>41</v>
      </c>
      <c r="G173" s="121" t="s">
        <v>268</v>
      </c>
      <c r="H173" s="133" t="s">
        <v>40</v>
      </c>
      <c r="I173" s="156" t="s">
        <v>41</v>
      </c>
      <c r="J173" s="121" t="s">
        <v>268</v>
      </c>
      <c r="K173" s="133" t="s">
        <v>40</v>
      </c>
      <c r="L173" s="156" t="s">
        <v>41</v>
      </c>
      <c r="M173" s="121" t="s">
        <v>268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67" t="str">
        <f>HYPERLINK("#'" &amp; TEXT(투자전략!$G$1+0, "[$-ko-KR]yyyy.mm.dd") &amp; "'!A121:O145", TEXT(투자전략!$G$1+0, "[$-ko-KR]yyyy.mm.dd"))</f>
        <v>2022.03.01</v>
      </c>
      <c r="C174" s="134">
        <f ca="1">IFERROR(COUNTA(INDIRECT($B174&amp;"!A125:A144")) * INDIRECT($B174&amp;"!B145"), "")</f>
        <v>3000000</v>
      </c>
      <c r="D174" s="142">
        <f ca="1">IFERROR($C174 * (1 + E174), "")</f>
        <v>3178334.2548045684</v>
      </c>
      <c r="E174" s="76">
        <f ca="1">IFERROR(INDIRECT($B174&amp;"!E145"), "")</f>
        <v>5.9444751601522738E-2</v>
      </c>
      <c r="F174" s="141">
        <f ca="1">IFERROR(INDIRECT($B174&amp;"!F145"), "")</f>
        <v>178334.25480456819</v>
      </c>
      <c r="G174" s="142">
        <f ca="1">IFERROR($C174 * (1 + H174), "")</f>
        <v>3155446.9315327415</v>
      </c>
      <c r="H174" s="76">
        <f ca="1">IFERROR(INDIRECT($B174&amp;"!H145"), "")</f>
        <v>5.1815643844247097E-2</v>
      </c>
      <c r="I174" s="141">
        <f ca="1">IFERROR(INDIRECT($B174&amp;"!I145"), "")</f>
        <v>155446.93153274126</v>
      </c>
      <c r="J174" s="142">
        <f ca="1">IFERROR($C174 * (1 + K174), "")</f>
        <v>3191419.563378199</v>
      </c>
      <c r="K174" s="76">
        <f ca="1">IFERROR(INDIRECT($B174&amp;"!K145"), "")</f>
        <v>6.3806521126066371E-2</v>
      </c>
      <c r="L174" s="141">
        <f ca="1">IFERROR(INDIRECT($B174&amp;"!L145"), "")</f>
        <v>191419.56337819909</v>
      </c>
      <c r="M174" s="142">
        <f ca="1">IFERROR($C174 * (1 + N174), "")</f>
        <v>3128888.4963358506</v>
      </c>
      <c r="N174" s="76">
        <f ca="1">IFERROR(INDIRECT($B174&amp;"!N145"), "")</f>
        <v>4.2962832111950108E-2</v>
      </c>
      <c r="O174" s="141">
        <f ca="1">IFERROR(INDIRECT($B174&amp;"!O145"), "")</f>
        <v>128888.49633585029</v>
      </c>
    </row>
    <row r="175" spans="1:15" ht="16.5" customHeight="1">
      <c r="A175" s="153">
        <v>2</v>
      </c>
      <c r="B175" s="168" t="str">
        <f>HYPERLINK("#'" &amp; TEXT(투자전략!$G$1+1, "[$-ko-KR]yyyy.mm.dd") &amp; "'!A121:O145", TEXT(투자전략!$G$1+1, "[$-ko-KR]yyyy.mm.dd"))</f>
        <v>2022.03.02</v>
      </c>
      <c r="C175" s="135">
        <f t="shared" ref="C175:C204" ca="1" si="52">IFERROR(COUNTA(INDIRECT($B175&amp;"!A125:A144")) * INDIRECT($B175&amp;"!B145"), "")</f>
        <v>3000000</v>
      </c>
      <c r="D175" s="139">
        <f t="shared" ref="D175:D204" ca="1" si="53">IFERROR($C175 * (1 + E175), "")</f>
        <v>2930622.0192345479</v>
      </c>
      <c r="E175" s="77">
        <f t="shared" ref="E175:E204" ca="1" si="54">IFERROR(INDIRECT($B175&amp;"!E145"), "")</f>
        <v>-2.3125993588483981E-2</v>
      </c>
      <c r="F175" s="137">
        <f t="shared" ref="F175:F204" ca="1" si="55">IFERROR(INDIRECT($B175&amp;"!F145"), "")</f>
        <v>-69377.980765451968</v>
      </c>
      <c r="G175" s="139">
        <f t="shared" ref="G175:G204" ca="1" si="56">IFERROR($C175 * (1 + H175), "")</f>
        <v>2946899.8702068436</v>
      </c>
      <c r="H175" s="77">
        <f t="shared" ref="H175:H204" ca="1" si="57">IFERROR(INDIRECT($B175&amp;"!H145"), "")</f>
        <v>-1.7700043264385412E-2</v>
      </c>
      <c r="I175" s="137">
        <f t="shared" ref="I175:I204" ca="1" si="58">IFERROR(INDIRECT($B175&amp;"!I145"), "")</f>
        <v>-53100.129793156251</v>
      </c>
      <c r="J175" s="139">
        <f t="shared" ref="J175:J204" ca="1" si="59">IFERROR($C175 * (1 + K175), "")</f>
        <v>2958639.8546383004</v>
      </c>
      <c r="K175" s="77">
        <f t="shared" ref="K175:K204" ca="1" si="60">IFERROR(INDIRECT($B175&amp;"!K145"), "")</f>
        <v>-1.3786715120566667E-2</v>
      </c>
      <c r="L175" s="137">
        <f t="shared" ref="L175:L204" ca="1" si="61">IFERROR(INDIRECT($B175&amp;"!L145"), "")</f>
        <v>-41360.145361699993</v>
      </c>
      <c r="M175" s="139">
        <f t="shared" ref="M175:M204" ca="1" si="62">IFERROR($C175 * (1 + N175), "")</f>
        <v>2945130.4817194454</v>
      </c>
      <c r="N175" s="77">
        <f t="shared" ref="N175:N204" ca="1" si="63">IFERROR(INDIRECT($B175&amp;"!N145"), "")</f>
        <v>-1.8289839426851421E-2</v>
      </c>
      <c r="O175" s="137">
        <f t="shared" ref="O175:O204" ca="1" si="64">IFERROR(INDIRECT($B175&amp;"!O145"), "")</f>
        <v>-54869.518280554264</v>
      </c>
    </row>
    <row r="176" spans="1:15" ht="16.5" customHeight="1">
      <c r="A176" s="153">
        <v>3</v>
      </c>
      <c r="B176" s="168" t="str">
        <f>HYPERLINK("#'" &amp; TEXT(투자전략!$G$1+2, "[$-ko-KR]yyyy.mm.dd") &amp; "'!A121:O145", TEXT(투자전략!$G$1+2, "[$-ko-KR]yyyy.mm.dd"))</f>
        <v>2022.03.03</v>
      </c>
      <c r="C176" s="135">
        <f t="shared" ca="1" si="52"/>
        <v>3000000</v>
      </c>
      <c r="D176" s="139">
        <f t="shared" ca="1" si="53"/>
        <v>2926452.4346949179</v>
      </c>
      <c r="E176" s="77">
        <f t="shared" ca="1" si="54"/>
        <v>-2.451585510169409E-2</v>
      </c>
      <c r="F176" s="137">
        <f t="shared" ca="1" si="55"/>
        <v>-73547.565305082273</v>
      </c>
      <c r="G176" s="139">
        <f t="shared" ca="1" si="56"/>
        <v>2949572.0957025876</v>
      </c>
      <c r="H176" s="77">
        <f t="shared" ca="1" si="57"/>
        <v>-1.6809301432470832E-2</v>
      </c>
      <c r="I176" s="137">
        <f t="shared" ca="1" si="58"/>
        <v>-50427.90429741249</v>
      </c>
      <c r="J176" s="139">
        <f t="shared" ca="1" si="59"/>
        <v>2952373.1222693617</v>
      </c>
      <c r="K176" s="77">
        <f t="shared" ca="1" si="60"/>
        <v>-1.5875625910212788E-2</v>
      </c>
      <c r="L176" s="137">
        <f t="shared" ca="1" si="61"/>
        <v>-47626.877730638349</v>
      </c>
      <c r="M176" s="139">
        <f t="shared" ca="1" si="62"/>
        <v>2945582.1315214336</v>
      </c>
      <c r="N176" s="77">
        <f t="shared" ca="1" si="63"/>
        <v>-1.8139289492855482E-2</v>
      </c>
      <c r="O176" s="137">
        <f t="shared" ca="1" si="64"/>
        <v>-54417.868478566452</v>
      </c>
    </row>
    <row r="177" spans="1:15" ht="16.5" customHeight="1">
      <c r="A177" s="153">
        <v>4</v>
      </c>
      <c r="B177" s="168" t="str">
        <f>HYPERLINK("#'" &amp; TEXT(투자전략!$G$1+3, "[$-ko-KR]yyyy.mm.dd") &amp; "'!A121:O145", TEXT(투자전략!$G$1+3, "[$-ko-KR]yyyy.mm.dd"))</f>
        <v>2022.03.04</v>
      </c>
      <c r="C177" s="135">
        <f t="shared" ca="1" si="52"/>
        <v>3000000</v>
      </c>
      <c r="D177" s="139">
        <f t="shared" ca="1" si="53"/>
        <v>2912409.1094976868</v>
      </c>
      <c r="E177" s="77">
        <f t="shared" ca="1" si="54"/>
        <v>-2.9196963500771021E-2</v>
      </c>
      <c r="F177" s="137">
        <f t="shared" ca="1" si="55"/>
        <v>-87590.890502313123</v>
      </c>
      <c r="G177" s="139">
        <f t="shared" ca="1" si="56"/>
        <v>2943057.3730559791</v>
      </c>
      <c r="H177" s="77">
        <f t="shared" ca="1" si="57"/>
        <v>-1.8980875648007E-2</v>
      </c>
      <c r="I177" s="137">
        <f t="shared" ca="1" si="58"/>
        <v>-56942.626944021002</v>
      </c>
      <c r="J177" s="139">
        <f t="shared" ca="1" si="59"/>
        <v>2967219.1001330847</v>
      </c>
      <c r="K177" s="77">
        <f t="shared" ca="1" si="60"/>
        <v>-1.0926966622305096E-2</v>
      </c>
      <c r="L177" s="137">
        <f t="shared" ca="1" si="61"/>
        <v>-32780.899866915286</v>
      </c>
      <c r="M177" s="139">
        <f t="shared" ca="1" si="62"/>
        <v>2925053.7818477806</v>
      </c>
      <c r="N177" s="77">
        <f t="shared" ca="1" si="63"/>
        <v>-2.49820727174065E-2</v>
      </c>
      <c r="O177" s="137">
        <f t="shared" ca="1" si="64"/>
        <v>-74946.218152219502</v>
      </c>
    </row>
    <row r="178" spans="1:15" ht="16.5" customHeight="1">
      <c r="A178" s="153">
        <v>5</v>
      </c>
      <c r="B178" s="168" t="str">
        <f>HYPERLINK("#'" &amp; TEXT(투자전략!$G$1+4, "[$-ko-KR]yyyy.mm.dd") &amp; "'!A121:O145", TEXT(투자전략!$G$1+4, "[$-ko-KR]yyyy.mm.dd"))</f>
        <v>2022.03.05</v>
      </c>
      <c r="C178" s="135">
        <f t="shared" ca="1" si="52"/>
        <v>3000000</v>
      </c>
      <c r="D178" s="139">
        <f t="shared" ca="1" si="53"/>
        <v>2934901.7450422384</v>
      </c>
      <c r="E178" s="77">
        <f t="shared" ca="1" si="54"/>
        <v>-2.1699418319253854E-2</v>
      </c>
      <c r="F178" s="137">
        <f t="shared" ca="1" si="55"/>
        <v>-65098.254957761565</v>
      </c>
      <c r="G178" s="139">
        <f t="shared" ca="1" si="56"/>
        <v>2960521.763983869</v>
      </c>
      <c r="H178" s="77">
        <f t="shared" ca="1" si="57"/>
        <v>-1.3159412005376936E-2</v>
      </c>
      <c r="I178" s="137">
        <f t="shared" ca="1" si="58"/>
        <v>-39478.236016130802</v>
      </c>
      <c r="J178" s="139">
        <f t="shared" ca="1" si="59"/>
        <v>2985548.9404808907</v>
      </c>
      <c r="K178" s="77">
        <f t="shared" ca="1" si="60"/>
        <v>-4.8170198397032172E-3</v>
      </c>
      <c r="L178" s="137">
        <f t="shared" ca="1" si="61"/>
        <v>-14451.059519109651</v>
      </c>
      <c r="M178" s="139">
        <f t="shared" ca="1" si="62"/>
        <v>2976075.3479475072</v>
      </c>
      <c r="N178" s="77">
        <f t="shared" ca="1" si="63"/>
        <v>-7.9748840174976472E-3</v>
      </c>
      <c r="O178" s="137">
        <f t="shared" ca="1" si="64"/>
        <v>-23924.652052492936</v>
      </c>
    </row>
    <row r="179" spans="1:15" ht="16.5" customHeight="1">
      <c r="A179" s="153">
        <v>6</v>
      </c>
      <c r="B179" s="168" t="str">
        <f>HYPERLINK("#'" &amp; TEXT(투자전략!$G$1+5, "[$-ko-KR]yyyy.mm.dd") &amp; "'!A121:O145", TEXT(투자전략!$G$1+5, "[$-ko-KR]yyyy.mm.dd"))</f>
        <v>2022.03.06</v>
      </c>
      <c r="C179" s="135">
        <f t="shared" ca="1" si="52"/>
        <v>3000000</v>
      </c>
      <c r="D179" s="139">
        <f t="shared" ca="1" si="53"/>
        <v>3011428.6415674877</v>
      </c>
      <c r="E179" s="77">
        <f t="shared" ca="1" si="54"/>
        <v>3.809547189162518E-3</v>
      </c>
      <c r="F179" s="137">
        <f t="shared" ca="1" si="55"/>
        <v>11428.641567487557</v>
      </c>
      <c r="G179" s="139">
        <f t="shared" ca="1" si="56"/>
        <v>2954124.2827753765</v>
      </c>
      <c r="H179" s="77">
        <f t="shared" ca="1" si="57"/>
        <v>-1.5291905741541115E-2</v>
      </c>
      <c r="I179" s="137">
        <f t="shared" ca="1" si="58"/>
        <v>-45875.717224623339</v>
      </c>
      <c r="J179" s="139">
        <f t="shared" ca="1" si="59"/>
        <v>2964485.3005662309</v>
      </c>
      <c r="K179" s="77">
        <f t="shared" ca="1" si="60"/>
        <v>-1.1838233144589727E-2</v>
      </c>
      <c r="L179" s="137">
        <f t="shared" ca="1" si="61"/>
        <v>-35514.699433769172</v>
      </c>
      <c r="M179" s="139">
        <f t="shared" ca="1" si="62"/>
        <v>2957977.8005271172</v>
      </c>
      <c r="N179" s="77">
        <f t="shared" ca="1" si="63"/>
        <v>-1.4007399824294378E-2</v>
      </c>
      <c r="O179" s="137">
        <f t="shared" ca="1" si="64"/>
        <v>-42022.199472883141</v>
      </c>
    </row>
    <row r="180" spans="1:15" ht="16.5" customHeight="1" thickBot="1">
      <c r="A180" s="155">
        <v>7</v>
      </c>
      <c r="B180" s="169" t="str">
        <f>HYPERLINK("#'" &amp; TEXT(투자전략!$G$1+6, "[$-ko-KR]yyyy.mm.dd") &amp; "'!A121:O145", TEXT(투자전략!$G$1+6, "[$-ko-KR]yyyy.mm.dd"))</f>
        <v>2022.03.07</v>
      </c>
      <c r="C180" s="135">
        <f t="shared" ca="1" si="52"/>
        <v>3000000</v>
      </c>
      <c r="D180" s="139">
        <f t="shared" ca="1" si="53"/>
        <v>2958232.9319116049</v>
      </c>
      <c r="E180" s="77">
        <f t="shared" ca="1" si="54"/>
        <v>-1.3922356029465002E-2</v>
      </c>
      <c r="F180" s="137">
        <f t="shared" ca="1" si="55"/>
        <v>-41767.068088395012</v>
      </c>
      <c r="G180" s="139">
        <f t="shared" ca="1" si="56"/>
        <v>3070723.1154163671</v>
      </c>
      <c r="H180" s="77">
        <f t="shared" ca="1" si="57"/>
        <v>2.3574371805455782E-2</v>
      </c>
      <c r="I180" s="137">
        <f t="shared" ca="1" si="58"/>
        <v>70723.115416367335</v>
      </c>
      <c r="J180" s="139">
        <f t="shared" ca="1" si="59"/>
        <v>3140727.1054167463</v>
      </c>
      <c r="K180" s="77">
        <f t="shared" ca="1" si="60"/>
        <v>4.6909035138915402E-2</v>
      </c>
      <c r="L180" s="137">
        <f t="shared" ca="1" si="61"/>
        <v>140727.10541674617</v>
      </c>
      <c r="M180" s="139">
        <f t="shared" ca="1" si="62"/>
        <v>3108329.8934141439</v>
      </c>
      <c r="N180" s="77">
        <f t="shared" ca="1" si="63"/>
        <v>3.6109964471381269E-2</v>
      </c>
      <c r="O180" s="137">
        <f t="shared" ca="1" si="64"/>
        <v>108329.89341414378</v>
      </c>
    </row>
    <row r="181" spans="1:15" ht="16.5" customHeight="1">
      <c r="A181" s="154">
        <v>8</v>
      </c>
      <c r="B181" s="167" t="str">
        <f>HYPERLINK("#'" &amp; TEXT(투자전략!$G$1+7, "[$-ko-KR]yyyy.mm.dd") &amp; "'!A121:O145", TEXT(투자전략!$G$1+7, "[$-ko-KR]yyyy.mm.dd"))</f>
        <v>2022.03.08</v>
      </c>
      <c r="C181" s="134">
        <f t="shared" ca="1" si="52"/>
        <v>3000000</v>
      </c>
      <c r="D181" s="142">
        <f t="shared" ca="1" si="53"/>
        <v>3009090.0165724549</v>
      </c>
      <c r="E181" s="76">
        <f t="shared" ca="1" si="54"/>
        <v>3.0300055241516436E-3</v>
      </c>
      <c r="F181" s="141">
        <f t="shared" ca="1" si="55"/>
        <v>9090.0165724549333</v>
      </c>
      <c r="G181" s="142">
        <f t="shared" ca="1" si="56"/>
        <v>3022551.2741046157</v>
      </c>
      <c r="H181" s="76">
        <f t="shared" ca="1" si="57"/>
        <v>7.5170913682051253E-3</v>
      </c>
      <c r="I181" s="141">
        <f t="shared" ca="1" si="58"/>
        <v>22551.274104615382</v>
      </c>
      <c r="J181" s="142">
        <f t="shared" ca="1" si="59"/>
        <v>3026327.7116715973</v>
      </c>
      <c r="K181" s="76">
        <f t="shared" ca="1" si="60"/>
        <v>8.7759038905323699E-3</v>
      </c>
      <c r="L181" s="141">
        <f t="shared" ca="1" si="61"/>
        <v>26327.711671597106</v>
      </c>
      <c r="M181" s="142">
        <f t="shared" ca="1" si="62"/>
        <v>3121116.6672912939</v>
      </c>
      <c r="N181" s="76">
        <f t="shared" ca="1" si="63"/>
        <v>4.0372222430431204E-2</v>
      </c>
      <c r="O181" s="141">
        <f t="shared" ca="1" si="64"/>
        <v>121116.66729129363</v>
      </c>
    </row>
    <row r="182" spans="1:15" ht="16.5" customHeight="1">
      <c r="A182" s="153">
        <v>9</v>
      </c>
      <c r="B182" s="168" t="str">
        <f>HYPERLINK("#'" &amp; TEXT(투자전략!$G$1+8, "[$-ko-KR]yyyy.mm.dd") &amp; "'!A121:O145", TEXT(투자전략!$G$1+8, "[$-ko-KR]yyyy.mm.dd"))</f>
        <v>2022.03.09</v>
      </c>
      <c r="C182" s="135">
        <f t="shared" ca="1" si="52"/>
        <v>3000000</v>
      </c>
      <c r="D182" s="139">
        <f t="shared" ca="1" si="53"/>
        <v>2990671.7590970029</v>
      </c>
      <c r="E182" s="77">
        <f t="shared" ca="1" si="54"/>
        <v>-3.1094136343324209E-3</v>
      </c>
      <c r="F182" s="137">
        <f t="shared" ca="1" si="55"/>
        <v>-9328.2409029972605</v>
      </c>
      <c r="G182" s="139">
        <f t="shared" ca="1" si="56"/>
        <v>2998993.5100303949</v>
      </c>
      <c r="H182" s="77">
        <f t="shared" ca="1" si="57"/>
        <v>-3.3549665653502048E-4</v>
      </c>
      <c r="I182" s="137">
        <f t="shared" ca="1" si="58"/>
        <v>-1006.4899696050607</v>
      </c>
      <c r="J182" s="139">
        <f t="shared" ca="1" si="59"/>
        <v>3019749.3452266054</v>
      </c>
      <c r="K182" s="77">
        <f t="shared" ca="1" si="60"/>
        <v>6.583115075535188E-3</v>
      </c>
      <c r="L182" s="137">
        <f t="shared" ca="1" si="61"/>
        <v>19749.345226605565</v>
      </c>
      <c r="M182" s="139">
        <f t="shared" ca="1" si="62"/>
        <v>3016364.3942082752</v>
      </c>
      <c r="N182" s="77">
        <f t="shared" ca="1" si="63"/>
        <v>5.4547980694250927E-3</v>
      </c>
      <c r="O182" s="137">
        <f t="shared" ca="1" si="64"/>
        <v>16364.39420827528</v>
      </c>
    </row>
    <row r="183" spans="1:15" ht="16.5" customHeight="1">
      <c r="A183" s="153">
        <v>10</v>
      </c>
      <c r="B183" s="168" t="str">
        <f>HYPERLINK("#'" &amp; TEXT(투자전략!$G$1+9, "[$-ko-KR]yyyy.mm.dd") &amp; "'!A121:O145", TEXT(투자전략!$G$1+9, "[$-ko-KR]yyyy.mm.dd"))</f>
        <v>2022.03.10</v>
      </c>
      <c r="C183" s="135">
        <f t="shared" ca="1" si="52"/>
        <v>3000000</v>
      </c>
      <c r="D183" s="139">
        <f t="shared" ca="1" si="53"/>
        <v>2887072.202474094</v>
      </c>
      <c r="E183" s="77">
        <f t="shared" ca="1" si="54"/>
        <v>-3.7642599175301987E-2</v>
      </c>
      <c r="F183" s="137">
        <f t="shared" ca="1" si="55"/>
        <v>-112927.79752590597</v>
      </c>
      <c r="G183" s="139">
        <f t="shared" ca="1" si="56"/>
        <v>2869314.7297768635</v>
      </c>
      <c r="H183" s="77">
        <f t="shared" ca="1" si="57"/>
        <v>-4.3561756741045489E-2</v>
      </c>
      <c r="I183" s="137">
        <f t="shared" ca="1" si="58"/>
        <v>-130685.2702231365</v>
      </c>
      <c r="J183" s="139">
        <f t="shared" ca="1" si="59"/>
        <v>2863221.3057428915</v>
      </c>
      <c r="K183" s="77">
        <f t="shared" ca="1" si="60"/>
        <v>-4.5592898085702924E-2</v>
      </c>
      <c r="L183" s="137">
        <f t="shared" ca="1" si="61"/>
        <v>-136778.69425710876</v>
      </c>
      <c r="M183" s="139">
        <f t="shared" ca="1" si="62"/>
        <v>2881568.6820463017</v>
      </c>
      <c r="N183" s="77">
        <f t="shared" ca="1" si="63"/>
        <v>-3.9477105984566149E-2</v>
      </c>
      <c r="O183" s="137">
        <f t="shared" ca="1" si="64"/>
        <v>-118431.3179536985</v>
      </c>
    </row>
    <row r="184" spans="1:15" ht="16.5" customHeight="1">
      <c r="A184" s="153">
        <v>11</v>
      </c>
      <c r="B184" s="168" t="str">
        <f>HYPERLINK("#'" &amp; TEXT(투자전략!$G$1+10, "[$-ko-KR]yyyy.mm.dd") &amp; "'!A121:O145", TEXT(투자전략!$G$1+10, "[$-ko-KR]yyyy.mm.dd"))</f>
        <v>2022.03.11</v>
      </c>
      <c r="C184" s="135">
        <f t="shared" ca="1" si="52"/>
        <v>3000000</v>
      </c>
      <c r="D184" s="139">
        <f t="shared" ca="1" si="53"/>
        <v>2965984.2402959168</v>
      </c>
      <c r="E184" s="77">
        <f t="shared" ca="1" si="54"/>
        <v>-1.1338586568027673E-2</v>
      </c>
      <c r="F184" s="137">
        <f t="shared" ca="1" si="55"/>
        <v>-34015.759704083015</v>
      </c>
      <c r="G184" s="139">
        <f t="shared" ca="1" si="56"/>
        <v>3003916.844322802</v>
      </c>
      <c r="H184" s="77">
        <f t="shared" ca="1" si="57"/>
        <v>1.3056147742673222E-3</v>
      </c>
      <c r="I184" s="137">
        <f t="shared" ca="1" si="58"/>
        <v>3916.8443228019682</v>
      </c>
      <c r="J184" s="139">
        <f t="shared" ca="1" si="59"/>
        <v>3003916.844322802</v>
      </c>
      <c r="K184" s="77">
        <f t="shared" ca="1" si="60"/>
        <v>1.3056147742673222E-3</v>
      </c>
      <c r="L184" s="137">
        <f t="shared" ca="1" si="61"/>
        <v>3916.8443228019682</v>
      </c>
      <c r="M184" s="139">
        <f t="shared" ca="1" si="62"/>
        <v>2993259.0422653654</v>
      </c>
      <c r="N184" s="77">
        <f t="shared" ca="1" si="63"/>
        <v>-2.2469859115448946E-3</v>
      </c>
      <c r="O184" s="137">
        <f t="shared" ca="1" si="64"/>
        <v>-6740.9577346346869</v>
      </c>
    </row>
    <row r="185" spans="1:15" ht="16.5" customHeight="1">
      <c r="A185" s="153">
        <v>12</v>
      </c>
      <c r="B185" s="168" t="str">
        <f>HYPERLINK("#'" &amp; TEXT(투자전략!$G$1+11, "[$-ko-KR]yyyy.mm.dd") &amp; "'!A121:O145", TEXT(투자전략!$G$1+11, "[$-ko-KR]yyyy.mm.dd"))</f>
        <v>2022.03.12</v>
      </c>
      <c r="C185" s="135">
        <f t="shared" ca="1" si="52"/>
        <v>3000000</v>
      </c>
      <c r="D185" s="139">
        <f t="shared" ca="1" si="53"/>
        <v>3013806.4038883513</v>
      </c>
      <c r="E185" s="77">
        <f t="shared" ca="1" si="54"/>
        <v>4.6021346294504422E-3</v>
      </c>
      <c r="F185" s="137">
        <f t="shared" ca="1" si="55"/>
        <v>13806.403888351328</v>
      </c>
      <c r="G185" s="139">
        <f t="shared" ca="1" si="56"/>
        <v>3019177.9664138141</v>
      </c>
      <c r="H185" s="77">
        <f t="shared" ca="1" si="57"/>
        <v>6.3926554712714382E-3</v>
      </c>
      <c r="I185" s="137">
        <f t="shared" ca="1" si="58"/>
        <v>19177.966413814313</v>
      </c>
      <c r="J185" s="139">
        <f t="shared" ca="1" si="59"/>
        <v>3013232.7041298426</v>
      </c>
      <c r="K185" s="77">
        <f t="shared" ca="1" si="60"/>
        <v>4.410901376614193E-3</v>
      </c>
      <c r="L185" s="137">
        <f t="shared" ca="1" si="61"/>
        <v>13232.704129842576</v>
      </c>
      <c r="M185" s="139">
        <f t="shared" ca="1" si="62"/>
        <v>3018713.9414988453</v>
      </c>
      <c r="N185" s="77">
        <f t="shared" ca="1" si="63"/>
        <v>6.2379804996150192E-3</v>
      </c>
      <c r="O185" s="137">
        <f t="shared" ca="1" si="64"/>
        <v>18713.941498845059</v>
      </c>
    </row>
    <row r="186" spans="1:15" ht="16.5" customHeight="1">
      <c r="A186" s="153">
        <v>13</v>
      </c>
      <c r="B186" s="168" t="str">
        <f>HYPERLINK("#'" &amp; TEXT(투자전략!$G$1+12, "[$-ko-KR]yyyy.mm.dd") &amp; "'!A121:O145", TEXT(투자전략!$G$1+12, "[$-ko-KR]yyyy.mm.dd"))</f>
        <v>2022.03.13</v>
      </c>
      <c r="C186" s="135">
        <f t="shared" ca="1" si="52"/>
        <v>3000000</v>
      </c>
      <c r="D186" s="139">
        <f t="shared" ca="1" si="53"/>
        <v>2993111.6058702767</v>
      </c>
      <c r="E186" s="77">
        <f t="shared" ca="1" si="54"/>
        <v>-2.2961313765744312E-3</v>
      </c>
      <c r="F186" s="137">
        <f t="shared" ca="1" si="55"/>
        <v>-6888.394129723295</v>
      </c>
      <c r="G186" s="139">
        <f t="shared" ca="1" si="56"/>
        <v>2993111.6058702767</v>
      </c>
      <c r="H186" s="77">
        <f t="shared" ca="1" si="57"/>
        <v>-2.2961313765744312E-3</v>
      </c>
      <c r="I186" s="137">
        <f t="shared" ca="1" si="58"/>
        <v>-6888.394129723295</v>
      </c>
      <c r="J186" s="139">
        <f t="shared" ca="1" si="59"/>
        <v>2993111.6058702767</v>
      </c>
      <c r="K186" s="77">
        <f t="shared" ca="1" si="60"/>
        <v>-2.2961313765744312E-3</v>
      </c>
      <c r="L186" s="137">
        <f t="shared" ca="1" si="61"/>
        <v>-6888.394129723295</v>
      </c>
      <c r="M186" s="139">
        <f t="shared" ca="1" si="62"/>
        <v>2941668.7868279582</v>
      </c>
      <c r="N186" s="77">
        <f t="shared" ca="1" si="63"/>
        <v>-1.9443737724013956E-2</v>
      </c>
      <c r="O186" s="137">
        <f t="shared" ca="1" si="64"/>
        <v>-58331.213172041855</v>
      </c>
    </row>
    <row r="187" spans="1:15" ht="16.5" customHeight="1" thickBot="1">
      <c r="A187" s="155">
        <v>14</v>
      </c>
      <c r="B187" s="169" t="str">
        <f>HYPERLINK("#'" &amp; TEXT(투자전략!$G$1+13, "[$-ko-KR]yyyy.mm.dd") &amp; "'!A121:O145", TEXT(투자전략!$G$1+13, "[$-ko-KR]yyyy.mm.dd"))</f>
        <v>2022.03.14</v>
      </c>
      <c r="C187" s="136">
        <f t="shared" ca="1" si="52"/>
        <v>3000000</v>
      </c>
      <c r="D187" s="140">
        <f t="shared" ca="1" si="53"/>
        <v>3001151.6413453706</v>
      </c>
      <c r="E187" s="79">
        <f t="shared" ca="1" si="54"/>
        <v>3.8388044845689696E-4</v>
      </c>
      <c r="F187" s="138">
        <f t="shared" ca="1" si="55"/>
        <v>1151.6413453707009</v>
      </c>
      <c r="G187" s="140">
        <f t="shared" ca="1" si="56"/>
        <v>3125621.725466765</v>
      </c>
      <c r="H187" s="79">
        <f t="shared" ca="1" si="57"/>
        <v>4.1873908488921661E-2</v>
      </c>
      <c r="I187" s="138">
        <f t="shared" ca="1" si="58"/>
        <v>125621.72546676498</v>
      </c>
      <c r="J187" s="140">
        <f t="shared" ca="1" si="59"/>
        <v>3113512.0485071139</v>
      </c>
      <c r="K187" s="79">
        <f t="shared" ca="1" si="60"/>
        <v>3.783734950237138E-2</v>
      </c>
      <c r="L187" s="138">
        <f t="shared" ca="1" si="61"/>
        <v>113512.04850711417</v>
      </c>
      <c r="M187" s="140">
        <f t="shared" ca="1" si="62"/>
        <v>3210870.2062441669</v>
      </c>
      <c r="N187" s="79">
        <f t="shared" ca="1" si="63"/>
        <v>7.0290068748055656E-2</v>
      </c>
      <c r="O187" s="138">
        <f t="shared" ca="1" si="64"/>
        <v>210870.20624416694</v>
      </c>
    </row>
    <row r="188" spans="1:15" ht="16.5" customHeight="1">
      <c r="A188" s="154">
        <v>15</v>
      </c>
      <c r="B188" s="167" t="str">
        <f>HYPERLINK("#'" &amp; TEXT(투자전략!$G$1+14, "[$-ko-KR]yyyy.mm.dd") &amp; "'!A121:O145", TEXT(투자전략!$G$1+14, "[$-ko-KR]yyyy.mm.dd"))</f>
        <v>2022.03.15</v>
      </c>
      <c r="C188" s="135">
        <f t="shared" ca="1" si="52"/>
        <v>3000000</v>
      </c>
      <c r="D188" s="139">
        <f t="shared" ca="1" si="53"/>
        <v>2990394.1143207038</v>
      </c>
      <c r="E188" s="77">
        <f t="shared" ca="1" si="54"/>
        <v>-3.201961893098721E-3</v>
      </c>
      <c r="F188" s="137">
        <f t="shared" ca="1" si="55"/>
        <v>-9605.8856792961615</v>
      </c>
      <c r="G188" s="139">
        <f t="shared" ca="1" si="56"/>
        <v>2961326.3619089001</v>
      </c>
      <c r="H188" s="77">
        <f t="shared" ca="1" si="57"/>
        <v>-1.289121269703326E-2</v>
      </c>
      <c r="I188" s="137">
        <f t="shared" ca="1" si="58"/>
        <v>-38673.63809109979</v>
      </c>
      <c r="J188" s="139">
        <f t="shared" ca="1" si="59"/>
        <v>2983902.9660962303</v>
      </c>
      <c r="K188" s="77">
        <f t="shared" ca="1" si="60"/>
        <v>-5.3656779679232252E-3</v>
      </c>
      <c r="L188" s="137">
        <f t="shared" ca="1" si="61"/>
        <v>-16097.033903769676</v>
      </c>
      <c r="M188" s="139">
        <f t="shared" ca="1" si="62"/>
        <v>3003046.5723867998</v>
      </c>
      <c r="N188" s="77">
        <f t="shared" ca="1" si="63"/>
        <v>1.0155241289333805E-3</v>
      </c>
      <c r="O188" s="137">
        <f t="shared" ca="1" si="64"/>
        <v>3046.5723868001414</v>
      </c>
    </row>
    <row r="189" spans="1:15" ht="16.5" customHeight="1">
      <c r="A189" s="153">
        <v>16</v>
      </c>
      <c r="B189" s="168" t="str">
        <f>HYPERLINK("#'" &amp; TEXT(투자전략!$G$1+15, "[$-ko-KR]yyyy.mm.dd") &amp; "'!A121:O145", TEXT(투자전략!$G$1+15, "[$-ko-KR]yyyy.mm.dd"))</f>
        <v>2022.03.16</v>
      </c>
      <c r="C189" s="135">
        <f t="shared" ca="1" si="52"/>
        <v>3000000</v>
      </c>
      <c r="D189" s="139">
        <f t="shared" ca="1" si="53"/>
        <v>2995867.4290175345</v>
      </c>
      <c r="E189" s="77">
        <f t="shared" ca="1" si="54"/>
        <v>-1.3775236608218121E-3</v>
      </c>
      <c r="F189" s="137">
        <f t="shared" ca="1" si="55"/>
        <v>-4132.5709824654368</v>
      </c>
      <c r="G189" s="139">
        <f t="shared" ca="1" si="56"/>
        <v>3013097.764187735</v>
      </c>
      <c r="H189" s="77">
        <f t="shared" ca="1" si="57"/>
        <v>4.3659213959116689E-3</v>
      </c>
      <c r="I189" s="137">
        <f t="shared" ca="1" si="58"/>
        <v>13097.764187735011</v>
      </c>
      <c r="J189" s="139">
        <f t="shared" ca="1" si="59"/>
        <v>3013097.764187735</v>
      </c>
      <c r="K189" s="77">
        <f t="shared" ca="1" si="60"/>
        <v>4.3659213959116689E-3</v>
      </c>
      <c r="L189" s="137">
        <f t="shared" ca="1" si="61"/>
        <v>13097.764187735011</v>
      </c>
      <c r="M189" s="139">
        <f t="shared" ca="1" si="62"/>
        <v>3015009.7171656112</v>
      </c>
      <c r="N189" s="77">
        <f t="shared" ca="1" si="63"/>
        <v>5.0032390552036199E-3</v>
      </c>
      <c r="O189" s="137">
        <f t="shared" ca="1" si="64"/>
        <v>15009.717165610859</v>
      </c>
    </row>
    <row r="190" spans="1:15" ht="16.5" customHeight="1">
      <c r="A190" s="153">
        <v>17</v>
      </c>
      <c r="B190" s="168" t="str">
        <f>HYPERLINK("#'" &amp; TEXT(투자전략!$G$1+16, "[$-ko-KR]yyyy.mm.dd") &amp; "'!A121:O145", TEXT(투자전략!$G$1+16, "[$-ko-KR]yyyy.mm.dd"))</f>
        <v>2022.03.17</v>
      </c>
      <c r="C190" s="135">
        <f t="shared" ca="1" si="52"/>
        <v>3000000</v>
      </c>
      <c r="D190" s="139">
        <f t="shared" ca="1" si="53"/>
        <v>3025341.5846953425</v>
      </c>
      <c r="E190" s="77">
        <f t="shared" ca="1" si="54"/>
        <v>8.4471948984474274E-3</v>
      </c>
      <c r="F190" s="137">
        <f t="shared" ca="1" si="55"/>
        <v>25341.584695342281</v>
      </c>
      <c r="G190" s="139">
        <f t="shared" ca="1" si="56"/>
        <v>3002354.1395891025</v>
      </c>
      <c r="H190" s="77">
        <f t="shared" ca="1" si="57"/>
        <v>7.8471319636751603E-4</v>
      </c>
      <c r="I190" s="137">
        <f t="shared" ca="1" si="58"/>
        <v>2354.1395891025504</v>
      </c>
      <c r="J190" s="139">
        <f t="shared" ca="1" si="59"/>
        <v>3012839.4230113835</v>
      </c>
      <c r="K190" s="77">
        <f t="shared" ca="1" si="60"/>
        <v>4.2798076704610999E-3</v>
      </c>
      <c r="L190" s="137">
        <f t="shared" ca="1" si="61"/>
        <v>12839.4230113833</v>
      </c>
      <c r="M190" s="139">
        <f t="shared" ca="1" si="62"/>
        <v>3025669.1132877362</v>
      </c>
      <c r="N190" s="77">
        <f t="shared" ca="1" si="63"/>
        <v>8.556371095911933E-3</v>
      </c>
      <c r="O190" s="137">
        <f t="shared" ca="1" si="64"/>
        <v>25669.113287735796</v>
      </c>
    </row>
    <row r="191" spans="1:15" ht="16.5" customHeight="1">
      <c r="A191" s="153">
        <v>18</v>
      </c>
      <c r="B191" s="168" t="str">
        <f>HYPERLINK("#'" &amp; TEXT(투자전략!$G$1+17, "[$-ko-KR]yyyy.mm.dd") &amp; "'!A121:O145", TEXT(투자전략!$G$1+17, "[$-ko-KR]yyyy.mm.dd"))</f>
        <v>2022.03.18</v>
      </c>
      <c r="C191" s="135">
        <f t="shared" ca="1" si="52"/>
        <v>3000000</v>
      </c>
      <c r="D191" s="139">
        <f t="shared" ca="1" si="53"/>
        <v>2992788.5360712698</v>
      </c>
      <c r="E191" s="77">
        <f t="shared" ca="1" si="54"/>
        <v>-2.403821309576777E-3</v>
      </c>
      <c r="F191" s="137">
        <f t="shared" ca="1" si="55"/>
        <v>-7211.4639287303316</v>
      </c>
      <c r="G191" s="139">
        <f t="shared" ca="1" si="56"/>
        <v>2973857.8994163051</v>
      </c>
      <c r="H191" s="77">
        <f t="shared" ca="1" si="57"/>
        <v>-8.7140335278982455E-3</v>
      </c>
      <c r="I191" s="137">
        <f t="shared" ca="1" si="58"/>
        <v>-26142.100583694737</v>
      </c>
      <c r="J191" s="139">
        <f t="shared" ca="1" si="59"/>
        <v>2980153.9241707628</v>
      </c>
      <c r="K191" s="77">
        <f t="shared" ca="1" si="60"/>
        <v>-6.6153586097456706E-3</v>
      </c>
      <c r="L191" s="137">
        <f t="shared" ca="1" si="61"/>
        <v>-19846.075829237012</v>
      </c>
      <c r="M191" s="139">
        <f t="shared" ca="1" si="62"/>
        <v>3061632.5724070263</v>
      </c>
      <c r="N191" s="77">
        <f t="shared" ca="1" si="63"/>
        <v>2.0544190802342016E-2</v>
      </c>
      <c r="O191" s="137">
        <f t="shared" ca="1" si="64"/>
        <v>61632.572407026062</v>
      </c>
    </row>
    <row r="192" spans="1:15" ht="16.5" customHeight="1">
      <c r="A192" s="153">
        <v>19</v>
      </c>
      <c r="B192" s="168" t="str">
        <f>HYPERLINK("#'" &amp; TEXT(투자전략!$G$1+18, "[$-ko-KR]yyyy.mm.dd") &amp; "'!A121:O145", TEXT(투자전략!$G$1+18, "[$-ko-KR]yyyy.mm.dd"))</f>
        <v>2022.03.19</v>
      </c>
      <c r="C192" s="135">
        <f t="shared" ca="1" si="52"/>
        <v>3000000</v>
      </c>
      <c r="D192" s="139">
        <f t="shared" ca="1" si="53"/>
        <v>3048439.5817101453</v>
      </c>
      <c r="E192" s="77">
        <f t="shared" ca="1" si="54"/>
        <v>1.6146527236715068E-2</v>
      </c>
      <c r="F192" s="137">
        <f t="shared" ca="1" si="55"/>
        <v>48439.581710145212</v>
      </c>
      <c r="G192" s="139">
        <f t="shared" ca="1" si="56"/>
        <v>3096053.4247052372</v>
      </c>
      <c r="H192" s="77">
        <f t="shared" ca="1" si="57"/>
        <v>3.2017808235078951E-2</v>
      </c>
      <c r="I192" s="137">
        <f t="shared" ca="1" si="58"/>
        <v>96053.424705236859</v>
      </c>
      <c r="J192" s="139">
        <f t="shared" ca="1" si="59"/>
        <v>3113046.8795134234</v>
      </c>
      <c r="K192" s="77">
        <f t="shared" ca="1" si="60"/>
        <v>3.7682293171141239E-2</v>
      </c>
      <c r="L192" s="137">
        <f t="shared" ca="1" si="61"/>
        <v>113046.87951342374</v>
      </c>
      <c r="M192" s="139">
        <f t="shared" ca="1" si="62"/>
        <v>3000000</v>
      </c>
      <c r="N192" s="77">
        <f t="shared" ca="1" si="63"/>
        <v>0</v>
      </c>
      <c r="O192" s="137">
        <f t="shared" ca="1" si="64"/>
        <v>0</v>
      </c>
    </row>
    <row r="193" spans="1:15" ht="16.5" customHeight="1">
      <c r="A193" s="153">
        <v>20</v>
      </c>
      <c r="B193" s="168" t="str">
        <f>HYPERLINK("#'" &amp; TEXT(투자전략!$G$1+19, "[$-ko-KR]yyyy.mm.dd") &amp; "'!A121:O145", TEXT(투자전략!$G$1+19, "[$-ko-KR]yyyy.mm.dd"))</f>
        <v>2022.03.20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69" t="str">
        <f>HYPERLINK("#'" &amp; TEXT(투자전략!$G$1+20, "[$-ko-KR]yyyy.mm.dd") &amp; "'!A121:O145", TEXT(투자전략!$G$1+20, "[$-ko-KR]yyyy.mm.dd"))</f>
        <v>2022.03.21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67" t="str">
        <f>HYPERLINK("#'" &amp; TEXT(투자전략!$G$1+21, "[$-ko-KR]yyyy.mm.dd") &amp; "'!A121:O145", TEXT(투자전략!$G$1+21, "[$-ko-KR]yyyy.mm.dd"))</f>
        <v>2022.03.22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68" t="str">
        <f>HYPERLINK("#'" &amp; TEXT(투자전략!$G$1+22, "[$-ko-KR]yyyy.mm.dd") &amp; "'!A121:O145", TEXT(투자전략!$G$1+22, "[$-ko-KR]yyyy.mm.dd"))</f>
        <v>2022.03.23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68" t="str">
        <f>HYPERLINK("#'" &amp; TEXT(투자전략!$G$1+23, "[$-ko-KR]yyyy.mm.dd") &amp; "'!A121:O145", TEXT(투자전략!$G$1+23, "[$-ko-KR]yyyy.mm.dd"))</f>
        <v>2022.03.24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68" t="str">
        <f>HYPERLINK("#'" &amp; TEXT(투자전략!$G$1+24, "[$-ko-KR]yyyy.mm.dd") &amp; "'!A121:O145", TEXT(투자전략!$G$1+24, "[$-ko-KR]yyyy.mm.dd"))</f>
        <v>2022.03.25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68" t="str">
        <f>HYPERLINK("#'" &amp; TEXT(투자전략!$G$1+25, "[$-ko-KR]yyyy.mm.dd") &amp; "'!A121:O145", TEXT(투자전략!$G$1+25, "[$-ko-KR]yyyy.mm.dd"))</f>
        <v>2022.03.26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68" t="str">
        <f>HYPERLINK("#'" &amp; TEXT(투자전략!$G$1+26, "[$-ko-KR]yyyy.mm.dd") &amp; "'!A121:O145", TEXT(투자전략!$G$1+26, "[$-ko-KR]yyyy.mm.dd"))</f>
        <v>2022.03.27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69" t="str">
        <f>HYPERLINK("#'" &amp; TEXT(투자전략!$G$1+27, "[$-ko-KR]yyyy.mm.dd") &amp; "'!A121:O145", TEXT(투자전략!$G$1+27, "[$-ko-KR]yyyy.mm.dd"))</f>
        <v>2022.03.28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67" t="str">
        <f>HYPERLINK("#'" &amp; TEXT(투자전략!$G$1+28, "[$-ko-KR]yyyy.mm.dd") &amp; "'!A121:O145", TEXT(투자전략!$G$1+28, "[$-ko-KR]yyyy.mm.dd"))</f>
        <v>2022.03.29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68" t="str">
        <f>HYPERLINK("#'" &amp; TEXT(투자전략!$G$1+29, "[$-ko-KR]yyyy.mm.dd") &amp; "'!A121:O145", TEXT(투자전략!$G$1+29, "[$-ko-KR]yyyy.mm.dd"))</f>
        <v>2022.03.30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68" t="str">
        <f>HYPERLINK("#'" &amp; TEXT(투자전략!$G$1+30, "[$-ko-KR]yyyy.mm.dd") &amp; "'!A121:O145", TEXT(투자전략!$G$1+30, "[$-ko-KR]yyyy.mm.dd"))</f>
        <v>2022.03.31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8" t="s">
        <v>278</v>
      </c>
      <c r="B205" s="250"/>
      <c r="C205" s="132" t="s">
        <v>273</v>
      </c>
      <c r="D205" s="150" t="s">
        <v>274</v>
      </c>
      <c r="E205" s="151" t="s">
        <v>275</v>
      </c>
      <c r="F205" s="152" t="s">
        <v>276</v>
      </c>
      <c r="G205" s="150" t="s">
        <v>274</v>
      </c>
      <c r="H205" s="151" t="s">
        <v>275</v>
      </c>
      <c r="I205" s="152" t="s">
        <v>276</v>
      </c>
      <c r="J205" s="150" t="s">
        <v>274</v>
      </c>
      <c r="K205" s="151" t="s">
        <v>275</v>
      </c>
      <c r="L205" s="152" t="s">
        <v>276</v>
      </c>
      <c r="M205" s="150" t="s">
        <v>274</v>
      </c>
      <c r="N205" s="151" t="s">
        <v>275</v>
      </c>
      <c r="O205" s="152" t="s">
        <v>276</v>
      </c>
    </row>
    <row r="206" spans="1:15" ht="16.5" customHeight="1" thickBot="1">
      <c r="A206" s="241"/>
      <c r="B206" s="243"/>
      <c r="C206" s="136">
        <f ca="1">SUM(C174:C204)</f>
        <v>57000000</v>
      </c>
      <c r="D206" s="140">
        <f ca="1">SUM(D174:D204)</f>
        <v>56766100.252111509</v>
      </c>
      <c r="E206" s="79">
        <f ca="1">IFERROR(F206 / (SUM($C174:$C204) / COUNT($C174:$C204)), 0)</f>
        <v>-7.7966582629495074E-2</v>
      </c>
      <c r="F206" s="138">
        <f ca="1">SUM(F174:F204)</f>
        <v>-233899.7478884852</v>
      </c>
      <c r="G206" s="140">
        <f ca="1">SUM(G174:G204)</f>
        <v>57059722.678466573</v>
      </c>
      <c r="H206" s="79">
        <f ca="1">IFERROR(I206 / (SUM($C174:$C204) / COUNT($C174:$C204)), 0)</f>
        <v>1.9907559488858799E-2</v>
      </c>
      <c r="I206" s="138">
        <f ca="1">SUM(I174:I204)</f>
        <v>59722.678466576399</v>
      </c>
      <c r="J206" s="140">
        <f ca="1">SUM(J174:J204)</f>
        <v>57296525.509333484</v>
      </c>
      <c r="K206" s="79">
        <f ca="1">IFERROR(L206 / (SUM($C174:$C204) / COUNT($C174:$C204)), 0)</f>
        <v>9.8841836444492487E-2</v>
      </c>
      <c r="L206" s="138">
        <f ca="1">SUM(L174:L204)</f>
        <v>296525.50933347747</v>
      </c>
      <c r="M206" s="140">
        <f ca="1">SUM(M174:M204)</f>
        <v>57275957.628942676</v>
      </c>
      <c r="N206" s="79">
        <f ca="1">IFERROR(O206 / (SUM($C174:$C204) / COUNT($C174:$C204)), 0)</f>
        <v>9.198587631421884E-2</v>
      </c>
      <c r="O206" s="138">
        <f ca="1">SUM(O174:O204)</f>
        <v>275957.62894265651</v>
      </c>
    </row>
    <row r="208" spans="1:15" ht="16.5" customHeight="1" thickBot="1"/>
    <row r="209" spans="1:15" ht="16.5" customHeight="1" thickBot="1">
      <c r="A209" s="220" t="str">
        <f>TEXT(투자전략!$G$1, "[$-ko-KR]yyyy년 mm월 ") &amp; "[동전코인] 전일대비 상승률 Bottom20 월말결산"</f>
        <v>2022년 03월 [동전코인] 전일대비 상승률 Bottom20 월말결산</v>
      </c>
      <c r="B209" s="221"/>
      <c r="C209" s="221"/>
      <c r="D209" s="221"/>
      <c r="E209" s="221"/>
      <c r="F209" s="221"/>
      <c r="G209" s="221"/>
      <c r="H209" s="221"/>
      <c r="I209" s="221"/>
      <c r="J209" s="221"/>
      <c r="K209" s="221"/>
      <c r="L209" s="221"/>
      <c r="M209" s="221"/>
      <c r="N209" s="221"/>
      <c r="O209" s="222"/>
    </row>
    <row r="210" spans="1:15" ht="16.5" customHeight="1" thickBot="1">
      <c r="A210" s="264" t="s">
        <v>279</v>
      </c>
      <c r="B210" s="241" t="s">
        <v>277</v>
      </c>
      <c r="C210" s="243"/>
      <c r="D210" s="241" t="s">
        <v>269</v>
      </c>
      <c r="E210" s="242"/>
      <c r="F210" s="243"/>
      <c r="G210" s="241" t="s">
        <v>270</v>
      </c>
      <c r="H210" s="242"/>
      <c r="I210" s="243"/>
      <c r="J210" s="241" t="s">
        <v>271</v>
      </c>
      <c r="K210" s="242"/>
      <c r="L210" s="243"/>
      <c r="M210" s="241" t="s">
        <v>272</v>
      </c>
      <c r="N210" s="242"/>
      <c r="O210" s="243"/>
    </row>
    <row r="211" spans="1:15" ht="16.5" customHeight="1" thickBot="1">
      <c r="A211" s="257"/>
      <c r="B211" s="154" t="s">
        <v>267</v>
      </c>
      <c r="C211" s="154" t="s">
        <v>42</v>
      </c>
      <c r="D211" s="121" t="s">
        <v>268</v>
      </c>
      <c r="E211" s="133" t="s">
        <v>40</v>
      </c>
      <c r="F211" s="156" t="s">
        <v>41</v>
      </c>
      <c r="G211" s="121" t="s">
        <v>268</v>
      </c>
      <c r="H211" s="133" t="s">
        <v>40</v>
      </c>
      <c r="I211" s="156" t="s">
        <v>41</v>
      </c>
      <c r="J211" s="121" t="s">
        <v>268</v>
      </c>
      <c r="K211" s="133" t="s">
        <v>40</v>
      </c>
      <c r="L211" s="156" t="s">
        <v>41</v>
      </c>
      <c r="M211" s="121" t="s">
        <v>268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67" t="str">
        <f>HYPERLINK("#'" &amp; TEXT(투자전략!$G$1+0, "[$-ko-KR]yyyy.mm.dd") &amp; "'!A148:O172", TEXT(투자전략!$G$1+0, "[$-ko-KR]yyyy.mm.dd"))</f>
        <v>2022.03.01</v>
      </c>
      <c r="C212" s="134">
        <f ca="1">IFERROR(COUNTA(INDIRECT($B212&amp;"!A152:A171")) * INDIRECT($B212&amp;"!B172"), "")</f>
        <v>3000000</v>
      </c>
      <c r="D212" s="142">
        <f ca="1">IFERROR($C212 * (1 + E212), "")</f>
        <v>3189757.7488936614</v>
      </c>
      <c r="E212" s="76">
        <f ca="1">IFERROR(INDIRECT($B212&amp;"!E172"), "")</f>
        <v>6.3252582964553883E-2</v>
      </c>
      <c r="F212" s="141">
        <f ca="1">IFERROR(INDIRECT($B212&amp;"!F172"), "")</f>
        <v>189757.74889366163</v>
      </c>
      <c r="G212" s="142">
        <f ca="1">IFERROR($C212 * (1 + H212), "")</f>
        <v>3166595.660663187</v>
      </c>
      <c r="H212" s="76">
        <f ca="1">IFERROR(INDIRECT($B212&amp;"!H172"), "")</f>
        <v>5.5531886887729101E-2</v>
      </c>
      <c r="I212" s="141">
        <f ca="1">IFERROR(INDIRECT($B212&amp;"!I172"), "")</f>
        <v>166595.66066318724</v>
      </c>
      <c r="J212" s="142">
        <f ca="1">IFERROR($C212 * (1 + K212), "")</f>
        <v>3210641.7500875266</v>
      </c>
      <c r="K212" s="76">
        <f ca="1">IFERROR(INDIRECT($B212&amp;"!K172"), "")</f>
        <v>7.0213916695842149E-2</v>
      </c>
      <c r="L212" s="141">
        <f ca="1">IFERROR(INDIRECT($B212&amp;"!L172"), "")</f>
        <v>210641.75008752648</v>
      </c>
      <c r="M212" s="142">
        <f ca="1">IFERROR($C212 * (1 + N212), "")</f>
        <v>3114612.044287656</v>
      </c>
      <c r="N212" s="76">
        <f ca="1">IFERROR(INDIRECT($B212&amp;"!N172"), "")</f>
        <v>3.8204014762551988E-2</v>
      </c>
      <c r="O212" s="141">
        <f ca="1">IFERROR(INDIRECT($B212&amp;"!O172"), "")</f>
        <v>114612.04428765597</v>
      </c>
    </row>
    <row r="213" spans="1:15" ht="16.5" customHeight="1">
      <c r="A213" s="153">
        <v>2</v>
      </c>
      <c r="B213" s="168" t="str">
        <f>HYPERLINK("#'" &amp; TEXT(투자전략!$G$1+1, "[$-ko-KR]yyyy.mm.dd") &amp; "'!A148:O172", TEXT(투자전략!$G$1+1, "[$-ko-KR]yyyy.mm.dd"))</f>
        <v>2022.03.02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2928948.1248293906</v>
      </c>
      <c r="E213" s="77">
        <f t="shared" ref="E213:E242" ca="1" si="67">IFERROR(INDIRECT($B213&amp;"!E172"), "")</f>
        <v>-2.3683958390203208E-2</v>
      </c>
      <c r="F213" s="137">
        <f t="shared" ref="F213:F242" ca="1" si="68">IFERROR(INDIRECT($B213&amp;"!F172"), "")</f>
        <v>-71051.875170609637</v>
      </c>
      <c r="G213" s="139">
        <f t="shared" ref="G213:G242" ca="1" si="69">IFERROR($C213 * (1 + H213), "")</f>
        <v>2950536.2059193919</v>
      </c>
      <c r="H213" s="77">
        <f t="shared" ref="H213:H242" ca="1" si="70">IFERROR(INDIRECT($B213&amp;"!H172"), "")</f>
        <v>-1.6487931360202636E-2</v>
      </c>
      <c r="I213" s="137">
        <f t="shared" ref="I213:I242" ca="1" si="71">IFERROR(INDIRECT($B213&amp;"!I172"), "")</f>
        <v>-49463.79408060792</v>
      </c>
      <c r="J213" s="139">
        <f t="shared" ref="J213:J242" ca="1" si="72">IFERROR($C213 * (1 + K213), "")</f>
        <v>2968768.9856299735</v>
      </c>
      <c r="K213" s="77">
        <f t="shared" ref="K213:K242" ca="1" si="73">IFERROR(INDIRECT($B213&amp;"!K172"), "")</f>
        <v>-1.0410338123342289E-2</v>
      </c>
      <c r="L213" s="137">
        <f t="shared" ref="L213:L242" ca="1" si="74">IFERROR(INDIRECT($B213&amp;"!L172"), "")</f>
        <v>-31231.014370026867</v>
      </c>
      <c r="M213" s="139">
        <f t="shared" ref="M213:M242" ca="1" si="75">IFERROR($C213 * (1 + N213), "")</f>
        <v>2963833.2238635984</v>
      </c>
      <c r="N213" s="77">
        <f t="shared" ref="N213:N242" ca="1" si="76">IFERROR(INDIRECT($B213&amp;"!N172"), "")</f>
        <v>-1.2055592045467151E-2</v>
      </c>
      <c r="O213" s="137">
        <f t="shared" ref="O213:O242" ca="1" si="77">IFERROR(INDIRECT($B213&amp;"!O172"), "")</f>
        <v>-36166.776136401459</v>
      </c>
    </row>
    <row r="214" spans="1:15" ht="16.5" customHeight="1">
      <c r="A214" s="153">
        <v>3</v>
      </c>
      <c r="B214" s="168" t="str">
        <f>HYPERLINK("#'" &amp; TEXT(투자전략!$G$1+2, "[$-ko-KR]yyyy.mm.dd") &amp; "'!A148:O172", TEXT(투자전략!$G$1+2, "[$-ko-KR]yyyy.mm.dd"))</f>
        <v>2022.03.03</v>
      </c>
      <c r="C214" s="135">
        <f t="shared" ca="1" si="65"/>
        <v>3000000</v>
      </c>
      <c r="D214" s="139">
        <f t="shared" ca="1" si="66"/>
        <v>2938340.4889470381</v>
      </c>
      <c r="E214" s="77">
        <f t="shared" ca="1" si="67"/>
        <v>-2.0553170350987252E-2</v>
      </c>
      <c r="F214" s="137">
        <f t="shared" ca="1" si="68"/>
        <v>-61659.511052961752</v>
      </c>
      <c r="G214" s="139">
        <f t="shared" ca="1" si="69"/>
        <v>2959233.116837258</v>
      </c>
      <c r="H214" s="77">
        <f t="shared" ca="1" si="70"/>
        <v>-1.3588961054247348E-2</v>
      </c>
      <c r="I214" s="137">
        <f t="shared" ca="1" si="71"/>
        <v>-40766.883162742044</v>
      </c>
      <c r="J214" s="139">
        <f t="shared" ca="1" si="72"/>
        <v>2954167.1566213737</v>
      </c>
      <c r="K214" s="77">
        <f t="shared" ca="1" si="73"/>
        <v>-1.5277614459542071E-2</v>
      </c>
      <c r="L214" s="137">
        <f t="shared" ca="1" si="74"/>
        <v>-45832.843378626225</v>
      </c>
      <c r="M214" s="139">
        <f t="shared" ca="1" si="75"/>
        <v>2956475.9673404628</v>
      </c>
      <c r="N214" s="77">
        <f t="shared" ca="1" si="76"/>
        <v>-1.4508010886512487E-2</v>
      </c>
      <c r="O214" s="137">
        <f t="shared" ca="1" si="77"/>
        <v>-43524.032659537464</v>
      </c>
    </row>
    <row r="215" spans="1:15" ht="16.5" customHeight="1">
      <c r="A215" s="153">
        <v>4</v>
      </c>
      <c r="B215" s="168" t="str">
        <f>HYPERLINK("#'" &amp; TEXT(투자전략!$G$1+3, "[$-ko-KR]yyyy.mm.dd") &amp; "'!A148:O172", TEXT(투자전략!$G$1+3, "[$-ko-KR]yyyy.mm.dd"))</f>
        <v>2022.03.04</v>
      </c>
      <c r="C215" s="135">
        <f t="shared" ca="1" si="65"/>
        <v>3000000</v>
      </c>
      <c r="D215" s="139">
        <f t="shared" ca="1" si="66"/>
        <v>2882782.8570150305</v>
      </c>
      <c r="E215" s="77">
        <f t="shared" ca="1" si="67"/>
        <v>-3.9072380994989796E-2</v>
      </c>
      <c r="F215" s="137">
        <f t="shared" ca="1" si="68"/>
        <v>-117217.14298496937</v>
      </c>
      <c r="G215" s="139">
        <f t="shared" ca="1" si="69"/>
        <v>2977603.9144954407</v>
      </c>
      <c r="H215" s="77">
        <f t="shared" ca="1" si="70"/>
        <v>-7.4653618348531165E-3</v>
      </c>
      <c r="I215" s="137">
        <f t="shared" ca="1" si="71"/>
        <v>-22396.085504559356</v>
      </c>
      <c r="J215" s="139">
        <f t="shared" ca="1" si="72"/>
        <v>3003993.6760495617</v>
      </c>
      <c r="K215" s="77">
        <f t="shared" ca="1" si="73"/>
        <v>1.3312253498539018E-3</v>
      </c>
      <c r="L215" s="137">
        <f t="shared" ca="1" si="74"/>
        <v>3993.6760495617091</v>
      </c>
      <c r="M215" s="139">
        <f t="shared" ca="1" si="75"/>
        <v>2951647.5242362232</v>
      </c>
      <c r="N215" s="77">
        <f t="shared" ca="1" si="76"/>
        <v>-1.6117491921258938E-2</v>
      </c>
      <c r="O215" s="137">
        <f t="shared" ca="1" si="77"/>
        <v>-48352.47576377682</v>
      </c>
    </row>
    <row r="216" spans="1:15" ht="16.5" customHeight="1">
      <c r="A216" s="153">
        <v>5</v>
      </c>
      <c r="B216" s="168" t="str">
        <f>HYPERLINK("#'" &amp; TEXT(투자전략!$G$1+4, "[$-ko-KR]yyyy.mm.dd") &amp; "'!A148:O172", TEXT(투자전략!$G$1+4, "[$-ko-KR]yyyy.mm.dd"))</f>
        <v>2022.03.05</v>
      </c>
      <c r="C216" s="135">
        <f t="shared" ca="1" si="65"/>
        <v>3000000</v>
      </c>
      <c r="D216" s="139">
        <f t="shared" ca="1" si="66"/>
        <v>2943317.2588206544</v>
      </c>
      <c r="E216" s="77">
        <f t="shared" ca="1" si="67"/>
        <v>-1.889424705978188E-2</v>
      </c>
      <c r="F216" s="137">
        <f t="shared" ca="1" si="68"/>
        <v>-56682.741179345641</v>
      </c>
      <c r="G216" s="139">
        <f t="shared" ca="1" si="69"/>
        <v>2952145.4124083179</v>
      </c>
      <c r="H216" s="77">
        <f t="shared" ca="1" si="70"/>
        <v>-1.5951529197227331E-2</v>
      </c>
      <c r="I216" s="137">
        <f t="shared" ca="1" si="71"/>
        <v>-47854.587591682008</v>
      </c>
      <c r="J216" s="139">
        <f t="shared" ca="1" si="72"/>
        <v>2963095.4739502179</v>
      </c>
      <c r="K216" s="77">
        <f t="shared" ca="1" si="73"/>
        <v>-1.2301508683260628E-2</v>
      </c>
      <c r="L216" s="137">
        <f t="shared" ca="1" si="74"/>
        <v>-36904.526049781889</v>
      </c>
      <c r="M216" s="139">
        <f t="shared" ca="1" si="75"/>
        <v>2953959.1418842012</v>
      </c>
      <c r="N216" s="77">
        <f t="shared" ca="1" si="76"/>
        <v>-1.5346952705266353E-2</v>
      </c>
      <c r="O216" s="137">
        <f t="shared" ca="1" si="77"/>
        <v>-46040.858115799063</v>
      </c>
    </row>
    <row r="217" spans="1:15" ht="16.5" customHeight="1">
      <c r="A217" s="153">
        <v>6</v>
      </c>
      <c r="B217" s="168" t="str">
        <f>HYPERLINK("#'" &amp; TEXT(투자전략!$G$1+5, "[$-ko-KR]yyyy.mm.dd") &amp; "'!A148:O172", TEXT(투자전략!$G$1+5, "[$-ko-KR]yyyy.mm.dd"))</f>
        <v>2022.03.06</v>
      </c>
      <c r="C217" s="135">
        <f t="shared" ca="1" si="65"/>
        <v>3000000</v>
      </c>
      <c r="D217" s="139">
        <f t="shared" ca="1" si="66"/>
        <v>2995866.4400047068</v>
      </c>
      <c r="E217" s="77">
        <f t="shared" ca="1" si="67"/>
        <v>-1.3778533317644291E-3</v>
      </c>
      <c r="F217" s="137">
        <f t="shared" ca="1" si="68"/>
        <v>-4133.559995293288</v>
      </c>
      <c r="G217" s="139">
        <f t="shared" ca="1" si="69"/>
        <v>2950575.3370098961</v>
      </c>
      <c r="H217" s="77">
        <f t="shared" ca="1" si="70"/>
        <v>-1.6474887663367868E-2</v>
      </c>
      <c r="I217" s="137">
        <f t="shared" ca="1" si="71"/>
        <v>-49424.662990103592</v>
      </c>
      <c r="J217" s="139">
        <f t="shared" ca="1" si="72"/>
        <v>2958899.1845166129</v>
      </c>
      <c r="K217" s="77">
        <f t="shared" ca="1" si="73"/>
        <v>-1.3700271827795618E-2</v>
      </c>
      <c r="L217" s="137">
        <f t="shared" ca="1" si="74"/>
        <v>-41100.815483386854</v>
      </c>
      <c r="M217" s="139">
        <f t="shared" ca="1" si="75"/>
        <v>2952636.4024886661</v>
      </c>
      <c r="N217" s="77">
        <f t="shared" ca="1" si="76"/>
        <v>-1.5787865837111333E-2</v>
      </c>
      <c r="O217" s="137">
        <f t="shared" ca="1" si="77"/>
        <v>-47363.597511333995</v>
      </c>
    </row>
    <row r="218" spans="1:15" ht="16.5" customHeight="1" thickBot="1">
      <c r="A218" s="155">
        <v>7</v>
      </c>
      <c r="B218" s="169" t="str">
        <f>HYPERLINK("#'" &amp; TEXT(투자전략!$G$1+6, "[$-ko-KR]yyyy.mm.dd") &amp; "'!A148:O172", TEXT(투자전략!$G$1+6, "[$-ko-KR]yyyy.mm.dd"))</f>
        <v>2022.03.07</v>
      </c>
      <c r="C218" s="135">
        <f t="shared" ca="1" si="65"/>
        <v>3000000</v>
      </c>
      <c r="D218" s="139">
        <f t="shared" ca="1" si="66"/>
        <v>2896710.8175303084</v>
      </c>
      <c r="E218" s="77">
        <f t="shared" ca="1" si="67"/>
        <v>-3.4429727489897297E-2</v>
      </c>
      <c r="F218" s="137">
        <f t="shared" ca="1" si="68"/>
        <v>-103289.18246969186</v>
      </c>
      <c r="G218" s="139">
        <f t="shared" ca="1" si="69"/>
        <v>2922302.9531577211</v>
      </c>
      <c r="H218" s="77">
        <f t="shared" ca="1" si="70"/>
        <v>-2.5899015614092902E-2</v>
      </c>
      <c r="I218" s="137">
        <f t="shared" ca="1" si="71"/>
        <v>-77697.046842278709</v>
      </c>
      <c r="J218" s="139">
        <f t="shared" ca="1" si="72"/>
        <v>2953357.9610410747</v>
      </c>
      <c r="K218" s="77">
        <f t="shared" ca="1" si="73"/>
        <v>-1.5547346319641709E-2</v>
      </c>
      <c r="L218" s="137">
        <f t="shared" ca="1" si="74"/>
        <v>-46642.038958925128</v>
      </c>
      <c r="M218" s="139">
        <f t="shared" ca="1" si="75"/>
        <v>2983785.4869949776</v>
      </c>
      <c r="N218" s="77">
        <f t="shared" ca="1" si="76"/>
        <v>-5.4048376683407794E-3</v>
      </c>
      <c r="O218" s="137">
        <f t="shared" ca="1" si="77"/>
        <v>-16214.513005022342</v>
      </c>
    </row>
    <row r="219" spans="1:15" ht="16.5" customHeight="1">
      <c r="A219" s="154">
        <v>8</v>
      </c>
      <c r="B219" s="167" t="str">
        <f>HYPERLINK("#'" &amp; TEXT(투자전략!$G$1+7, "[$-ko-KR]yyyy.mm.dd") &amp; "'!A148:O172", TEXT(투자전략!$G$1+7, "[$-ko-KR]yyyy.mm.dd"))</f>
        <v>2022.03.08</v>
      </c>
      <c r="C219" s="134">
        <f t="shared" ca="1" si="65"/>
        <v>3000000</v>
      </c>
      <c r="D219" s="142">
        <f t="shared" ca="1" si="66"/>
        <v>3009993.173467387</v>
      </c>
      <c r="E219" s="76">
        <f t="shared" ca="1" si="67"/>
        <v>3.3310578224623731E-3</v>
      </c>
      <c r="F219" s="141">
        <f t="shared" ca="1" si="68"/>
        <v>9993.1734673871106</v>
      </c>
      <c r="G219" s="142">
        <f t="shared" ca="1" si="69"/>
        <v>3063851.586149774</v>
      </c>
      <c r="H219" s="76">
        <f t="shared" ca="1" si="70"/>
        <v>2.128386204992468E-2</v>
      </c>
      <c r="I219" s="141">
        <f t="shared" ca="1" si="71"/>
        <v>63851.586149774033</v>
      </c>
      <c r="J219" s="142">
        <f t="shared" ca="1" si="72"/>
        <v>3081222.0673964606</v>
      </c>
      <c r="K219" s="76">
        <f t="shared" ca="1" si="73"/>
        <v>2.7074022465486812E-2</v>
      </c>
      <c r="L219" s="141">
        <f t="shared" ca="1" si="74"/>
        <v>81222.067396460436</v>
      </c>
      <c r="M219" s="142">
        <f t="shared" ca="1" si="75"/>
        <v>3127689.5358903566</v>
      </c>
      <c r="N219" s="76">
        <f t="shared" ca="1" si="76"/>
        <v>4.2563178630118749E-2</v>
      </c>
      <c r="O219" s="141">
        <f t="shared" ca="1" si="77"/>
        <v>127689.53589035624</v>
      </c>
    </row>
    <row r="220" spans="1:15" ht="16.5" customHeight="1">
      <c r="A220" s="153">
        <v>9</v>
      </c>
      <c r="B220" s="168" t="str">
        <f>HYPERLINK("#'" &amp; TEXT(투자전략!$G$1+8, "[$-ko-KR]yyyy.mm.dd") &amp; "'!A148:O172", TEXT(투자전략!$G$1+8, "[$-ko-KR]yyyy.mm.dd"))</f>
        <v>2022.03.09</v>
      </c>
      <c r="C220" s="135">
        <f t="shared" ca="1" si="65"/>
        <v>3000000</v>
      </c>
      <c r="D220" s="139">
        <f t="shared" ca="1" si="66"/>
        <v>2984128.7242302746</v>
      </c>
      <c r="E220" s="77">
        <f t="shared" ca="1" si="67"/>
        <v>-5.2904252565752373E-3</v>
      </c>
      <c r="F220" s="137">
        <f t="shared" ca="1" si="68"/>
        <v>-15871.275769725715</v>
      </c>
      <c r="G220" s="139">
        <f t="shared" ca="1" si="69"/>
        <v>3015124.9443810503</v>
      </c>
      <c r="H220" s="77">
        <f t="shared" ca="1" si="70"/>
        <v>5.0416481270167098E-3</v>
      </c>
      <c r="I220" s="137">
        <f t="shared" ca="1" si="71"/>
        <v>15124.944381050129</v>
      </c>
      <c r="J220" s="139">
        <f t="shared" ca="1" si="72"/>
        <v>3026849.8686961443</v>
      </c>
      <c r="K220" s="77">
        <f t="shared" ca="1" si="73"/>
        <v>8.9499562320481067E-3</v>
      </c>
      <c r="L220" s="137">
        <f t="shared" ca="1" si="74"/>
        <v>26849.868696144316</v>
      </c>
      <c r="M220" s="139">
        <f t="shared" ca="1" si="75"/>
        <v>3000053.6618399285</v>
      </c>
      <c r="N220" s="77">
        <f t="shared" ca="1" si="76"/>
        <v>1.7887279976046277E-5</v>
      </c>
      <c r="O220" s="137">
        <f t="shared" ca="1" si="77"/>
        <v>53.661839928138988</v>
      </c>
    </row>
    <row r="221" spans="1:15" ht="16.5" customHeight="1">
      <c r="A221" s="153">
        <v>10</v>
      </c>
      <c r="B221" s="168" t="str">
        <f>HYPERLINK("#'" &amp; TEXT(투자전략!$G$1+9, "[$-ko-KR]yyyy.mm.dd") &amp; "'!A148:O172", TEXT(투자전략!$G$1+9, "[$-ko-KR]yyyy.mm.dd"))</f>
        <v>2022.03.10</v>
      </c>
      <c r="C221" s="135">
        <f t="shared" ca="1" si="65"/>
        <v>3000000</v>
      </c>
      <c r="D221" s="139">
        <f t="shared" ca="1" si="66"/>
        <v>2912303.0885372208</v>
      </c>
      <c r="E221" s="77">
        <f t="shared" ca="1" si="67"/>
        <v>-2.9232303820926498E-2</v>
      </c>
      <c r="F221" s="137">
        <f t="shared" ca="1" si="68"/>
        <v>-87696.911462779506</v>
      </c>
      <c r="G221" s="139">
        <f t="shared" ca="1" si="69"/>
        <v>2905546.1367276288</v>
      </c>
      <c r="H221" s="77">
        <f t="shared" ca="1" si="70"/>
        <v>-3.1484621090790421E-2</v>
      </c>
      <c r="I221" s="137">
        <f t="shared" ca="1" si="71"/>
        <v>-94453.863272371265</v>
      </c>
      <c r="J221" s="139">
        <f t="shared" ca="1" si="72"/>
        <v>2893748.0750904186</v>
      </c>
      <c r="K221" s="77">
        <f t="shared" ca="1" si="73"/>
        <v>-3.5417308303193819E-2</v>
      </c>
      <c r="L221" s="137">
        <f t="shared" ca="1" si="74"/>
        <v>-106251.92490958144</v>
      </c>
      <c r="M221" s="139">
        <f t="shared" ca="1" si="75"/>
        <v>2911856.0726199918</v>
      </c>
      <c r="N221" s="77">
        <f t="shared" ca="1" si="76"/>
        <v>-2.9381309126669371E-2</v>
      </c>
      <c r="O221" s="137">
        <f t="shared" ca="1" si="77"/>
        <v>-88143.927380008128</v>
      </c>
    </row>
    <row r="222" spans="1:15" ht="16.5" customHeight="1">
      <c r="A222" s="153">
        <v>11</v>
      </c>
      <c r="B222" s="168" t="str">
        <f>HYPERLINK("#'" &amp; TEXT(투자전략!$G$1+10, "[$-ko-KR]yyyy.mm.dd") &amp; "'!A148:O172", TEXT(투자전략!$G$1+10, "[$-ko-KR]yyyy.mm.dd"))</f>
        <v>2022.03.11</v>
      </c>
      <c r="C222" s="135">
        <f t="shared" ca="1" si="65"/>
        <v>3000000</v>
      </c>
      <c r="D222" s="139">
        <f t="shared" ca="1" si="66"/>
        <v>2987191.1791243399</v>
      </c>
      <c r="E222" s="77">
        <f t="shared" ca="1" si="67"/>
        <v>-4.2696069585532268E-3</v>
      </c>
      <c r="F222" s="137">
        <f t="shared" ca="1" si="68"/>
        <v>-12808.820875659681</v>
      </c>
      <c r="G222" s="139">
        <f t="shared" ca="1" si="69"/>
        <v>3035329.1660016328</v>
      </c>
      <c r="H222" s="77">
        <f t="shared" ca="1" si="70"/>
        <v>1.1776388667210872E-2</v>
      </c>
      <c r="I222" s="137">
        <f t="shared" ca="1" si="71"/>
        <v>35329.166001632606</v>
      </c>
      <c r="J222" s="139">
        <f t="shared" ca="1" si="72"/>
        <v>3035329.1660016328</v>
      </c>
      <c r="K222" s="77">
        <f t="shared" ca="1" si="73"/>
        <v>1.1776388667210872E-2</v>
      </c>
      <c r="L222" s="137">
        <f t="shared" ca="1" si="74"/>
        <v>35329.166001632606</v>
      </c>
      <c r="M222" s="139">
        <f t="shared" ca="1" si="75"/>
        <v>3005189.7443956286</v>
      </c>
      <c r="N222" s="77">
        <f t="shared" ca="1" si="76"/>
        <v>1.7299147985427167E-3</v>
      </c>
      <c r="O222" s="137">
        <f t="shared" ca="1" si="77"/>
        <v>5189.7443956281459</v>
      </c>
    </row>
    <row r="223" spans="1:15" ht="16.5" customHeight="1">
      <c r="A223" s="153">
        <v>12</v>
      </c>
      <c r="B223" s="168" t="str">
        <f>HYPERLINK("#'" &amp; TEXT(투자전략!$G$1+11, "[$-ko-KR]yyyy.mm.dd") &amp; "'!A148:O172", TEXT(투자전략!$G$1+11, "[$-ko-KR]yyyy.mm.dd"))</f>
        <v>2022.03.12</v>
      </c>
      <c r="C223" s="135">
        <f t="shared" ca="1" si="65"/>
        <v>3000000</v>
      </c>
      <c r="D223" s="139">
        <f t="shared" ca="1" si="66"/>
        <v>3005886.8898054352</v>
      </c>
      <c r="E223" s="77">
        <f t="shared" ca="1" si="67"/>
        <v>1.962296601811742E-3</v>
      </c>
      <c r="F223" s="137">
        <f t="shared" ca="1" si="68"/>
        <v>5886.8898054352267</v>
      </c>
      <c r="G223" s="139">
        <f t="shared" ca="1" si="69"/>
        <v>3001166.5329158953</v>
      </c>
      <c r="H223" s="77">
        <f t="shared" ca="1" si="70"/>
        <v>3.8884430529844414E-4</v>
      </c>
      <c r="I223" s="137">
        <f t="shared" ca="1" si="71"/>
        <v>1166.5329158953323</v>
      </c>
      <c r="J223" s="139">
        <f t="shared" ca="1" si="72"/>
        <v>2989792.9282323248</v>
      </c>
      <c r="K223" s="77">
        <f t="shared" ca="1" si="73"/>
        <v>-3.4023572558917877E-3</v>
      </c>
      <c r="L223" s="137">
        <f t="shared" ca="1" si="74"/>
        <v>-10207.071767675363</v>
      </c>
      <c r="M223" s="139">
        <f t="shared" ca="1" si="75"/>
        <v>2991864.963371777</v>
      </c>
      <c r="N223" s="77">
        <f t="shared" ca="1" si="76"/>
        <v>-2.7116788760742222E-3</v>
      </c>
      <c r="O223" s="137">
        <f t="shared" ca="1" si="77"/>
        <v>-8135.0366282226678</v>
      </c>
    </row>
    <row r="224" spans="1:15" ht="16.5" customHeight="1">
      <c r="A224" s="153">
        <v>13</v>
      </c>
      <c r="B224" s="168" t="str">
        <f>HYPERLINK("#'" &amp; TEXT(투자전략!$G$1+12, "[$-ko-KR]yyyy.mm.dd") &amp; "'!A148:O172", TEXT(투자전략!$G$1+12, "[$-ko-KR]yyyy.mm.dd"))</f>
        <v>2022.03.13</v>
      </c>
      <c r="C224" s="135">
        <f t="shared" ca="1" si="65"/>
        <v>3000000</v>
      </c>
      <c r="D224" s="139">
        <f t="shared" ca="1" si="66"/>
        <v>2998387.9836435253</v>
      </c>
      <c r="E224" s="77">
        <f t="shared" ca="1" si="67"/>
        <v>-5.373387854915732E-4</v>
      </c>
      <c r="F224" s="137">
        <f t="shared" ca="1" si="68"/>
        <v>-1612.0163564747199</v>
      </c>
      <c r="G224" s="139">
        <f t="shared" ca="1" si="69"/>
        <v>2998387.9836435253</v>
      </c>
      <c r="H224" s="77">
        <f t="shared" ca="1" si="70"/>
        <v>-5.373387854915732E-4</v>
      </c>
      <c r="I224" s="137">
        <f t="shared" ca="1" si="71"/>
        <v>-1612.0163564747199</v>
      </c>
      <c r="J224" s="139">
        <f t="shared" ca="1" si="72"/>
        <v>2998387.9836435253</v>
      </c>
      <c r="K224" s="77">
        <f t="shared" ca="1" si="73"/>
        <v>-5.373387854915732E-4</v>
      </c>
      <c r="L224" s="137">
        <f t="shared" ca="1" si="74"/>
        <v>-1612.0163564747199</v>
      </c>
      <c r="M224" s="139">
        <f t="shared" ca="1" si="75"/>
        <v>2953064.2988400236</v>
      </c>
      <c r="N224" s="77">
        <f t="shared" ca="1" si="76"/>
        <v>-1.5645233719992165E-2</v>
      </c>
      <c r="O224" s="137">
        <f t="shared" ca="1" si="77"/>
        <v>-46935.701159976503</v>
      </c>
    </row>
    <row r="225" spans="1:15" ht="16.5" customHeight="1" thickBot="1">
      <c r="A225" s="155">
        <v>14</v>
      </c>
      <c r="B225" s="169" t="str">
        <f>HYPERLINK("#'" &amp; TEXT(투자전략!$G$1+13, "[$-ko-KR]yyyy.mm.dd") &amp; "'!A148:O172", TEXT(투자전략!$G$1+13, "[$-ko-KR]yyyy.mm.dd"))</f>
        <v>2022.03.14</v>
      </c>
      <c r="C225" s="136">
        <f t="shared" ca="1" si="65"/>
        <v>3000000</v>
      </c>
      <c r="D225" s="140">
        <f t="shared" ca="1" si="66"/>
        <v>2974323.8946658713</v>
      </c>
      <c r="E225" s="79">
        <f t="shared" ca="1" si="67"/>
        <v>-8.5587017780430173E-3</v>
      </c>
      <c r="F225" s="138">
        <f t="shared" ca="1" si="68"/>
        <v>-25676.105334129046</v>
      </c>
      <c r="G225" s="140">
        <f t="shared" ca="1" si="69"/>
        <v>3006447.9323538551</v>
      </c>
      <c r="H225" s="79">
        <f t="shared" ca="1" si="70"/>
        <v>2.1493107846184121E-3</v>
      </c>
      <c r="I225" s="138">
        <f t="shared" ca="1" si="71"/>
        <v>6447.9323538552371</v>
      </c>
      <c r="J225" s="140">
        <f t="shared" ca="1" si="72"/>
        <v>2987504.4887485527</v>
      </c>
      <c r="K225" s="79">
        <f t="shared" ca="1" si="73"/>
        <v>-4.1651704171490446E-3</v>
      </c>
      <c r="L225" s="138">
        <f t="shared" ca="1" si="74"/>
        <v>-12495.511251447133</v>
      </c>
      <c r="M225" s="140">
        <f t="shared" ca="1" si="75"/>
        <v>2989215.0639760206</v>
      </c>
      <c r="N225" s="79">
        <f t="shared" ca="1" si="76"/>
        <v>-3.5949786746597538E-3</v>
      </c>
      <c r="O225" s="138">
        <f t="shared" ca="1" si="77"/>
        <v>-10784.936023979259</v>
      </c>
    </row>
    <row r="226" spans="1:15" ht="16.5" customHeight="1">
      <c r="A226" s="154">
        <v>15</v>
      </c>
      <c r="B226" s="167" t="str">
        <f>HYPERLINK("#'" &amp; TEXT(투자전략!$G$1+14, "[$-ko-KR]yyyy.mm.dd") &amp; "'!A148:O172", TEXT(투자전략!$G$1+14, "[$-ko-KR]yyyy.mm.dd"))</f>
        <v>2022.03.15</v>
      </c>
      <c r="C226" s="135">
        <f t="shared" ca="1" si="65"/>
        <v>3000000</v>
      </c>
      <c r="D226" s="139">
        <f t="shared" ca="1" si="66"/>
        <v>2976331.3137710239</v>
      </c>
      <c r="E226" s="77">
        <f t="shared" ca="1" si="67"/>
        <v>-7.889562076325362E-3</v>
      </c>
      <c r="F226" s="137">
        <f t="shared" ca="1" si="68"/>
        <v>-23668.68622897609</v>
      </c>
      <c r="G226" s="139">
        <f t="shared" ca="1" si="69"/>
        <v>2976844.696436068</v>
      </c>
      <c r="H226" s="77">
        <f t="shared" ca="1" si="70"/>
        <v>-7.7184345213107599E-3</v>
      </c>
      <c r="I226" s="137">
        <f t="shared" ca="1" si="71"/>
        <v>-23155.303563932284</v>
      </c>
      <c r="J226" s="139">
        <f t="shared" ca="1" si="72"/>
        <v>2977950.9861311861</v>
      </c>
      <c r="K226" s="77">
        <f t="shared" ca="1" si="73"/>
        <v>-7.349671289604673E-3</v>
      </c>
      <c r="L226" s="137">
        <f t="shared" ca="1" si="74"/>
        <v>-22049.013868814021</v>
      </c>
      <c r="M226" s="139">
        <f t="shared" ca="1" si="75"/>
        <v>2976737.6600756352</v>
      </c>
      <c r="N226" s="77">
        <f t="shared" ca="1" si="76"/>
        <v>-7.754113308121641E-3</v>
      </c>
      <c r="O226" s="137">
        <f t="shared" ca="1" si="77"/>
        <v>-23262.339924364915</v>
      </c>
    </row>
    <row r="227" spans="1:15" ht="16.5" customHeight="1">
      <c r="A227" s="153">
        <v>16</v>
      </c>
      <c r="B227" s="168" t="str">
        <f>HYPERLINK("#'" &amp; TEXT(투자전략!$G$1+15, "[$-ko-KR]yyyy.mm.dd") &amp; "'!A148:O172", TEXT(투자전략!$G$1+15, "[$-ko-KR]yyyy.mm.dd"))</f>
        <v>2022.03.16</v>
      </c>
      <c r="C227" s="135">
        <f t="shared" ca="1" si="65"/>
        <v>3000000</v>
      </c>
      <c r="D227" s="139">
        <f t="shared" ca="1" si="66"/>
        <v>3001050.2307135225</v>
      </c>
      <c r="E227" s="77">
        <f t="shared" ca="1" si="67"/>
        <v>3.5007690450746204E-4</v>
      </c>
      <c r="F227" s="137">
        <f t="shared" ca="1" si="68"/>
        <v>1050.2307135223862</v>
      </c>
      <c r="G227" s="139">
        <f t="shared" ca="1" si="69"/>
        <v>3022930.5095687797</v>
      </c>
      <c r="H227" s="77">
        <f t="shared" ca="1" si="70"/>
        <v>7.6435031895931219E-3</v>
      </c>
      <c r="I227" s="137">
        <f t="shared" ca="1" si="71"/>
        <v>22930.509568779366</v>
      </c>
      <c r="J227" s="139">
        <f t="shared" ca="1" si="72"/>
        <v>3022930.5095687797</v>
      </c>
      <c r="K227" s="77">
        <f t="shared" ca="1" si="73"/>
        <v>7.6435031895931219E-3</v>
      </c>
      <c r="L227" s="137">
        <f t="shared" ca="1" si="74"/>
        <v>22930.509568779366</v>
      </c>
      <c r="M227" s="139">
        <f t="shared" ca="1" si="75"/>
        <v>3036220.3281484833</v>
      </c>
      <c r="N227" s="77">
        <f t="shared" ca="1" si="76"/>
        <v>1.2073442716161011E-2</v>
      </c>
      <c r="O227" s="137">
        <f t="shared" ca="1" si="77"/>
        <v>36220.328148483037</v>
      </c>
    </row>
    <row r="228" spans="1:15" ht="16.5" customHeight="1">
      <c r="A228" s="153">
        <v>17</v>
      </c>
      <c r="B228" s="168" t="str">
        <f>HYPERLINK("#'" &amp; TEXT(투자전략!$G$1+16, "[$-ko-KR]yyyy.mm.dd") &amp; "'!A148:O172", TEXT(투자전략!$G$1+16, "[$-ko-KR]yyyy.mm.dd"))</f>
        <v>2022.03.17</v>
      </c>
      <c r="C228" s="135">
        <f t="shared" ca="1" si="65"/>
        <v>3000000</v>
      </c>
      <c r="D228" s="139">
        <f t="shared" ca="1" si="66"/>
        <v>3029920.8870467497</v>
      </c>
      <c r="E228" s="77">
        <f t="shared" ca="1" si="67"/>
        <v>9.9736290155831488E-3</v>
      </c>
      <c r="F228" s="137">
        <f t="shared" ca="1" si="68"/>
        <v>29920.887046749456</v>
      </c>
      <c r="G228" s="139">
        <f t="shared" ca="1" si="69"/>
        <v>3017268.3900401946</v>
      </c>
      <c r="H228" s="77">
        <f t="shared" ca="1" si="70"/>
        <v>5.7561300133981783E-3</v>
      </c>
      <c r="I228" s="137">
        <f t="shared" ca="1" si="71"/>
        <v>17268.390040194536</v>
      </c>
      <c r="J228" s="139">
        <f t="shared" ca="1" si="72"/>
        <v>3028139.1143951332</v>
      </c>
      <c r="K228" s="77">
        <f t="shared" ca="1" si="73"/>
        <v>9.3797047983775993E-3</v>
      </c>
      <c r="L228" s="137">
        <f t="shared" ca="1" si="74"/>
        <v>28139.11439513279</v>
      </c>
      <c r="M228" s="139">
        <f t="shared" ca="1" si="75"/>
        <v>3033546.059247585</v>
      </c>
      <c r="N228" s="77">
        <f t="shared" ca="1" si="76"/>
        <v>1.1182019749195055E-2</v>
      </c>
      <c r="O228" s="137">
        <f t="shared" ca="1" si="77"/>
        <v>33546.059247585159</v>
      </c>
    </row>
    <row r="229" spans="1:15" ht="16.5" customHeight="1">
      <c r="A229" s="153">
        <v>18</v>
      </c>
      <c r="B229" s="168" t="str">
        <f>HYPERLINK("#'" &amp; TEXT(투자전략!$G$1+17, "[$-ko-KR]yyyy.mm.dd") &amp; "'!A148:O172", TEXT(투자전략!$G$1+17, "[$-ko-KR]yyyy.mm.dd"))</f>
        <v>2022.03.18</v>
      </c>
      <c r="C229" s="135">
        <f t="shared" ca="1" si="65"/>
        <v>3000000</v>
      </c>
      <c r="D229" s="139">
        <f t="shared" ca="1" si="66"/>
        <v>2998843.9533424778</v>
      </c>
      <c r="E229" s="77">
        <f t="shared" ca="1" si="67"/>
        <v>-3.8534888584069516E-4</v>
      </c>
      <c r="F229" s="137">
        <f t="shared" ca="1" si="68"/>
        <v>-1156.0466575220853</v>
      </c>
      <c r="G229" s="139">
        <f t="shared" ca="1" si="69"/>
        <v>2992264.8091257201</v>
      </c>
      <c r="H229" s="77">
        <f t="shared" ca="1" si="70"/>
        <v>-2.5783969580933297E-3</v>
      </c>
      <c r="I229" s="137">
        <f t="shared" ca="1" si="71"/>
        <v>-7735.1908742799878</v>
      </c>
      <c r="J229" s="139">
        <f t="shared" ca="1" si="72"/>
        <v>2997120.1945092743</v>
      </c>
      <c r="K229" s="77">
        <f t="shared" ca="1" si="73"/>
        <v>-9.5993516357512651E-4</v>
      </c>
      <c r="L229" s="137">
        <f t="shared" ca="1" si="74"/>
        <v>-2879.8054907253791</v>
      </c>
      <c r="M229" s="139">
        <f t="shared" ca="1" si="75"/>
        <v>3020669.5702155754</v>
      </c>
      <c r="N229" s="77">
        <f t="shared" ca="1" si="76"/>
        <v>6.8898567385252659E-3</v>
      </c>
      <c r="O229" s="137">
        <f t="shared" ca="1" si="77"/>
        <v>20669.570215575801</v>
      </c>
    </row>
    <row r="230" spans="1:15" ht="16.5" customHeight="1">
      <c r="A230" s="153">
        <v>19</v>
      </c>
      <c r="B230" s="168" t="str">
        <f>HYPERLINK("#'" &amp; TEXT(투자전략!$G$1+18, "[$-ko-KR]yyyy.mm.dd") &amp; "'!A148:O172", TEXT(투자전략!$G$1+18, "[$-ko-KR]yyyy.mm.dd"))</f>
        <v>2022.03.19</v>
      </c>
      <c r="C230" s="135">
        <f t="shared" ca="1" si="65"/>
        <v>3000000</v>
      </c>
      <c r="D230" s="139">
        <f t="shared" ca="1" si="66"/>
        <v>3055300.5886605736</v>
      </c>
      <c r="E230" s="77">
        <f t="shared" ca="1" si="67"/>
        <v>1.8433529553524459E-2</v>
      </c>
      <c r="F230" s="137">
        <f t="shared" ca="1" si="68"/>
        <v>55300.58866057339</v>
      </c>
      <c r="G230" s="139">
        <f t="shared" ca="1" si="69"/>
        <v>3073161.3687698026</v>
      </c>
      <c r="H230" s="77">
        <f t="shared" ca="1" si="70"/>
        <v>2.4387122923267553E-2</v>
      </c>
      <c r="I230" s="137">
        <f t="shared" ca="1" si="71"/>
        <v>73161.368769802677</v>
      </c>
      <c r="J230" s="139">
        <f t="shared" ca="1" si="72"/>
        <v>3097214.1056940034</v>
      </c>
      <c r="K230" s="77">
        <f t="shared" ca="1" si="73"/>
        <v>3.2404701898001084E-2</v>
      </c>
      <c r="L230" s="137">
        <f t="shared" ca="1" si="74"/>
        <v>97214.105694003258</v>
      </c>
      <c r="M230" s="139">
        <f t="shared" ca="1" si="75"/>
        <v>3000000</v>
      </c>
      <c r="N230" s="77">
        <f t="shared" ca="1" si="76"/>
        <v>0</v>
      </c>
      <c r="O230" s="137">
        <f t="shared" ca="1" si="77"/>
        <v>0</v>
      </c>
    </row>
    <row r="231" spans="1:15" ht="16.5" customHeight="1">
      <c r="A231" s="153">
        <v>20</v>
      </c>
      <c r="B231" s="168" t="str">
        <f>HYPERLINK("#'" &amp; TEXT(투자전략!$G$1+19, "[$-ko-KR]yyyy.mm.dd") &amp; "'!A148:O172", TEXT(투자전략!$G$1+19, "[$-ko-KR]yyyy.mm.dd"))</f>
        <v>2022.03.20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69" t="str">
        <f>HYPERLINK("#'" &amp; TEXT(투자전략!$G$1+20, "[$-ko-KR]yyyy.mm.dd") &amp; "'!A148:O172", TEXT(투자전략!$G$1+20, "[$-ko-KR]yyyy.mm.dd"))</f>
        <v>2022.03.21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67" t="str">
        <f>HYPERLINK("#'" &amp; TEXT(투자전략!$G$1+21, "[$-ko-KR]yyyy.mm.dd") &amp; "'!A148:O172", TEXT(투자전략!$G$1+21, "[$-ko-KR]yyyy.mm.dd"))</f>
        <v>2022.03.22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68" t="str">
        <f>HYPERLINK("#'" &amp; TEXT(투자전략!$G$1+22, "[$-ko-KR]yyyy.mm.dd") &amp; "'!A148:O172", TEXT(투자전략!$G$1+22, "[$-ko-KR]yyyy.mm.dd"))</f>
        <v>2022.03.23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68" t="str">
        <f>HYPERLINK("#'" &amp; TEXT(투자전략!$G$1+23, "[$-ko-KR]yyyy.mm.dd") &amp; "'!A148:O172", TEXT(투자전략!$G$1+23, "[$-ko-KR]yyyy.mm.dd"))</f>
        <v>2022.03.24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68" t="str">
        <f>HYPERLINK("#'" &amp; TEXT(투자전략!$G$1+24, "[$-ko-KR]yyyy.mm.dd") &amp; "'!A148:O172", TEXT(투자전략!$G$1+24, "[$-ko-KR]yyyy.mm.dd"))</f>
        <v>2022.03.25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68" t="str">
        <f>HYPERLINK("#'" &amp; TEXT(투자전략!$G$1+25, "[$-ko-KR]yyyy.mm.dd") &amp; "'!A148:O172", TEXT(투자전략!$G$1+25, "[$-ko-KR]yyyy.mm.dd"))</f>
        <v>2022.03.26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68" t="str">
        <f>HYPERLINK("#'" &amp; TEXT(투자전략!$G$1+26, "[$-ko-KR]yyyy.mm.dd") &amp; "'!A148:O172", TEXT(투자전략!$G$1+26, "[$-ko-KR]yyyy.mm.dd"))</f>
        <v>2022.03.27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69" t="str">
        <f>HYPERLINK("#'" &amp; TEXT(투자전략!$G$1+27, "[$-ko-KR]yyyy.mm.dd") &amp; "'!A148:O172", TEXT(투자전략!$G$1+27, "[$-ko-KR]yyyy.mm.dd"))</f>
        <v>2022.03.28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67" t="str">
        <f>HYPERLINK("#'" &amp; TEXT(투자전략!$G$1+28, "[$-ko-KR]yyyy.mm.dd") &amp; "'!A148:O172", TEXT(투자전략!$G$1+28, "[$-ko-KR]yyyy.mm.dd"))</f>
        <v>2022.03.29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68" t="str">
        <f>HYPERLINK("#'" &amp; TEXT(투자전략!$G$1+29, "[$-ko-KR]yyyy.mm.dd") &amp; "'!A148:O172", TEXT(투자전략!$G$1+29, "[$-ko-KR]yyyy.mm.dd"))</f>
        <v>2022.03.30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68" t="str">
        <f>HYPERLINK("#'" &amp; TEXT(투자전략!$G$1+30, "[$-ko-KR]yyyy.mm.dd") &amp; "'!A148:O172", TEXT(투자전략!$G$1+30, "[$-ko-KR]yyyy.mm.dd"))</f>
        <v>2022.03.31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8" t="s">
        <v>278</v>
      </c>
      <c r="B243" s="250"/>
      <c r="C243" s="132" t="s">
        <v>273</v>
      </c>
      <c r="D243" s="150" t="s">
        <v>274</v>
      </c>
      <c r="E243" s="151" t="s">
        <v>275</v>
      </c>
      <c r="F243" s="152" t="s">
        <v>276</v>
      </c>
      <c r="G243" s="150" t="s">
        <v>274</v>
      </c>
      <c r="H243" s="151" t="s">
        <v>275</v>
      </c>
      <c r="I243" s="152" t="s">
        <v>276</v>
      </c>
      <c r="J243" s="150" t="s">
        <v>274</v>
      </c>
      <c r="K243" s="151" t="s">
        <v>275</v>
      </c>
      <c r="L243" s="152" t="s">
        <v>276</v>
      </c>
      <c r="M243" s="150" t="s">
        <v>274</v>
      </c>
      <c r="N243" s="151" t="s">
        <v>275</v>
      </c>
      <c r="O243" s="152" t="s">
        <v>276</v>
      </c>
    </row>
    <row r="244" spans="1:15" ht="16.5" customHeight="1" thickBot="1">
      <c r="A244" s="241"/>
      <c r="B244" s="243"/>
      <c r="C244" s="136">
        <f ca="1">SUM(C212:C242)</f>
        <v>57000000</v>
      </c>
      <c r="D244" s="140">
        <f ca="1">SUM(D212:D242)</f>
        <v>56709385.643049188</v>
      </c>
      <c r="E244" s="79">
        <f ca="1">IFERROR(F244 / (SUM($C212:$C242) / COUNT($C212:$C242)), 0)</f>
        <v>-9.6871452316936391E-2</v>
      </c>
      <c r="F244" s="138">
        <f ca="1">SUM(F212:F242)</f>
        <v>-290614.35695080919</v>
      </c>
      <c r="G244" s="140">
        <f ca="1">SUM(G212:G242)</f>
        <v>56987316.656605139</v>
      </c>
      <c r="H244" s="79">
        <f ca="1">IFERROR(I244 / (SUM($C212:$C242) / COUNT($C212:$C242)), 0)</f>
        <v>-4.2277811316202328E-3</v>
      </c>
      <c r="I244" s="138">
        <f ca="1">SUM(I212:I242)</f>
        <v>-12683.343394860698</v>
      </c>
      <c r="J244" s="140">
        <f ca="1">SUM(J212:J242)</f>
        <v>57149113.676003776</v>
      </c>
      <c r="K244" s="79">
        <f ca="1">IFERROR(L244 / (SUM($C212:$C242) / COUNT($C212:$C242)), 0)</f>
        <v>4.9704558667925322E-2</v>
      </c>
      <c r="L244" s="138">
        <f ca="1">SUM(L212:L242)</f>
        <v>149113.67600377597</v>
      </c>
      <c r="M244" s="140">
        <f ca="1">SUM(M212:M242)</f>
        <v>56923056.749716789</v>
      </c>
      <c r="N244" s="79">
        <f ca="1">IFERROR(O244 / (SUM($C212:$C242) / COUNT($C212:$C242)), 0)</f>
        <v>-2.5647750094403367E-2</v>
      </c>
      <c r="O244" s="138">
        <f ca="1">SUM(O212:O242)</f>
        <v>-76943.250283210102</v>
      </c>
    </row>
    <row r="246" spans="1:15" ht="16.5" customHeight="1" thickBot="1"/>
    <row r="247" spans="1:15" ht="16.5" customHeight="1" thickBot="1">
      <c r="A247" s="220" t="str">
        <f>TEXT(투자전략!$G$1, "[$-ko-KR]yyyy년 mm월 ") &amp; "전일대비 상승률 Bottom20 월말결산"</f>
        <v>2022년 03월 전일대비 상승률 Bottom20 월말결산</v>
      </c>
      <c r="B247" s="221"/>
      <c r="C247" s="221"/>
      <c r="D247" s="221"/>
      <c r="E247" s="221"/>
      <c r="F247" s="221"/>
      <c r="G247" s="221"/>
      <c r="H247" s="221"/>
      <c r="I247" s="221"/>
      <c r="J247" s="221"/>
      <c r="K247" s="221"/>
      <c r="L247" s="221"/>
      <c r="M247" s="221"/>
      <c r="N247" s="221"/>
      <c r="O247" s="222"/>
    </row>
    <row r="248" spans="1:15" ht="16.5" customHeight="1" thickBot="1">
      <c r="A248" s="264" t="s">
        <v>279</v>
      </c>
      <c r="B248" s="241" t="s">
        <v>277</v>
      </c>
      <c r="C248" s="243"/>
      <c r="D248" s="241" t="s">
        <v>269</v>
      </c>
      <c r="E248" s="242"/>
      <c r="F248" s="243"/>
      <c r="G248" s="241" t="s">
        <v>270</v>
      </c>
      <c r="H248" s="242"/>
      <c r="I248" s="243"/>
      <c r="J248" s="241" t="s">
        <v>271</v>
      </c>
      <c r="K248" s="242"/>
      <c r="L248" s="243"/>
      <c r="M248" s="241" t="s">
        <v>272</v>
      </c>
      <c r="N248" s="242"/>
      <c r="O248" s="243"/>
    </row>
    <row r="249" spans="1:15" ht="16.5" customHeight="1" thickBot="1">
      <c r="A249" s="257"/>
      <c r="B249" s="154" t="s">
        <v>267</v>
      </c>
      <c r="C249" s="154" t="s">
        <v>42</v>
      </c>
      <c r="D249" s="121" t="s">
        <v>268</v>
      </c>
      <c r="E249" s="133" t="s">
        <v>40</v>
      </c>
      <c r="F249" s="156" t="s">
        <v>41</v>
      </c>
      <c r="G249" s="121" t="s">
        <v>268</v>
      </c>
      <c r="H249" s="133" t="s">
        <v>40</v>
      </c>
      <c r="I249" s="156" t="s">
        <v>41</v>
      </c>
      <c r="J249" s="121" t="s">
        <v>268</v>
      </c>
      <c r="K249" s="133" t="s">
        <v>40</v>
      </c>
      <c r="L249" s="156" t="s">
        <v>41</v>
      </c>
      <c r="M249" s="121" t="s">
        <v>268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67" t="str">
        <f>HYPERLINK("#'" &amp; TEXT(투자전략!$G$1+0, "[$-ko-KR]yyyy.mm.dd") &amp; "'!A175:O199", TEXT(투자전략!$G$1+0, "[$-ko-KR]yyyy.mm.dd"))</f>
        <v>2022.03.01</v>
      </c>
      <c r="C250" s="134">
        <f ca="1">IFERROR(COUNTA(INDIRECT($B250&amp;"!A179:A198")) * INDIRECT($B250&amp;"!B199"), "")</f>
        <v>3000000</v>
      </c>
      <c r="D250" s="142">
        <f ca="1">IFERROR($C250 * (1 + E250), "")</f>
        <v>3146246.4534031213</v>
      </c>
      <c r="E250" s="76">
        <f ca="1">IFERROR(INDIRECT($B250&amp;"!E199"), "")</f>
        <v>4.8748817801040442E-2</v>
      </c>
      <c r="F250" s="141">
        <f ca="1">IFERROR(INDIRECT($B250&amp;"!F199"), "")</f>
        <v>146246.45340312133</v>
      </c>
      <c r="G250" s="142">
        <f ca="1">IFERROR($C250 * (1 + H250), "")</f>
        <v>3128426.312159352</v>
      </c>
      <c r="H250" s="76">
        <f ca="1">IFERROR(INDIRECT($B250&amp;"!H199"), "")</f>
        <v>4.2808770719783944E-2</v>
      </c>
      <c r="I250" s="141">
        <f ca="1">IFERROR(INDIRECT($B250&amp;"!I199"), "")</f>
        <v>128426.31215935184</v>
      </c>
      <c r="J250" s="142">
        <f ca="1">IFERROR($C250 * (1 + K250), "")</f>
        <v>3163447.2534927409</v>
      </c>
      <c r="K250" s="76">
        <f ca="1">IFERROR(INDIRECT($B250&amp;"!K199"), "")</f>
        <v>5.4482417830913676E-2</v>
      </c>
      <c r="L250" s="141">
        <f ca="1">IFERROR(INDIRECT($B250&amp;"!L199"), "")</f>
        <v>163447.253492741</v>
      </c>
      <c r="M250" s="142">
        <f ca="1">IFERROR($C250 * (1 + N250), "")</f>
        <v>3100063.554835686</v>
      </c>
      <c r="N250" s="76">
        <f ca="1">IFERROR(INDIRECT($B250&amp;"!N199"), "")</f>
        <v>3.3354518278562013E-2</v>
      </c>
      <c r="O250" s="141">
        <f ca="1">IFERROR(INDIRECT($B250&amp;"!O199"), "")</f>
        <v>100063.55483568602</v>
      </c>
    </row>
    <row r="251" spans="1:15" ht="16.5" customHeight="1">
      <c r="A251" s="153">
        <v>2</v>
      </c>
      <c r="B251" s="168" t="str">
        <f>HYPERLINK("#'" &amp; TEXT(투자전략!$G$1+1, "[$-ko-KR]yyyy.mm.dd") &amp; "'!A175:O199", TEXT(투자전략!$G$1+1, "[$-ko-KR]yyyy.mm.dd"))</f>
        <v>2022.03.02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2937826.6855415972</v>
      </c>
      <c r="E251" s="77">
        <f t="shared" ref="E251:E280" ca="1" si="80">IFERROR(INDIRECT($B251&amp;"!E199"), "")</f>
        <v>-2.0724438152800857E-2</v>
      </c>
      <c r="F251" s="137">
        <f t="shared" ref="F251:F280" ca="1" si="81">IFERROR(INDIRECT($B251&amp;"!F199"), "")</f>
        <v>-62173.314458402558</v>
      </c>
      <c r="G251" s="139">
        <f t="shared" ref="G251:G280" ca="1" si="82">IFERROR($C251 * (1 + H251), "")</f>
        <v>2953255.3493549773</v>
      </c>
      <c r="H251" s="77">
        <f t="shared" ref="H251:H280" ca="1" si="83">IFERROR(INDIRECT($B251&amp;"!H199"), "")</f>
        <v>-1.5581550215007544E-2</v>
      </c>
      <c r="I251" s="137">
        <f t="shared" ref="I251:I280" ca="1" si="84">IFERROR(INDIRECT($B251&amp;"!I199"), "")</f>
        <v>-46744.650645022637</v>
      </c>
      <c r="J251" s="139">
        <f t="shared" ref="J251:J280" ca="1" si="85">IFERROR($C251 * (1 + K251), "")</f>
        <v>2968476.5574673633</v>
      </c>
      <c r="K251" s="77">
        <f t="shared" ref="K251:K280" ca="1" si="86">IFERROR(INDIRECT($B251&amp;"!K199"), "")</f>
        <v>-1.0507814177545542E-2</v>
      </c>
      <c r="L251" s="137">
        <f t="shared" ref="L251:L280" ca="1" si="87">IFERROR(INDIRECT($B251&amp;"!L199"), "")</f>
        <v>-31523.442532636614</v>
      </c>
      <c r="M251" s="139">
        <f t="shared" ref="M251:M280" ca="1" si="88">IFERROR($C251 * (1 + N251), "")</f>
        <v>2978452.1891442807</v>
      </c>
      <c r="N251" s="77">
        <f t="shared" ref="N251:N280" ca="1" si="89">IFERROR(INDIRECT($B251&amp;"!N199"), "")</f>
        <v>-7.1826036185729959E-3</v>
      </c>
      <c r="O251" s="137">
        <f t="shared" ref="O251:O280" ca="1" si="90">IFERROR(INDIRECT($B251&amp;"!O199"), "")</f>
        <v>-21547.810855718988</v>
      </c>
    </row>
    <row r="252" spans="1:15" ht="16.5" customHeight="1">
      <c r="A252" s="153">
        <v>3</v>
      </c>
      <c r="B252" s="168" t="str">
        <f>HYPERLINK("#'" &amp; TEXT(투자전략!$G$1+2, "[$-ko-KR]yyyy.mm.dd") &amp; "'!A175:O199", TEXT(투자전략!$G$1+2, "[$-ko-KR]yyyy.mm.dd"))</f>
        <v>2022.03.03</v>
      </c>
      <c r="C252" s="135">
        <f t="shared" ca="1" si="78"/>
        <v>3000000</v>
      </c>
      <c r="D252" s="139">
        <f t="shared" ca="1" si="79"/>
        <v>2970798.9336952548</v>
      </c>
      <c r="E252" s="77">
        <f t="shared" ca="1" si="80"/>
        <v>-9.7336887682484066E-3</v>
      </c>
      <c r="F252" s="137">
        <f t="shared" ca="1" si="81"/>
        <v>-29201.066304745207</v>
      </c>
      <c r="G252" s="139">
        <f t="shared" ca="1" si="82"/>
        <v>2984097.7130129943</v>
      </c>
      <c r="H252" s="77">
        <f t="shared" ca="1" si="83"/>
        <v>-5.3007623290018454E-3</v>
      </c>
      <c r="I252" s="137">
        <f t="shared" ca="1" si="84"/>
        <v>-15902.286987005533</v>
      </c>
      <c r="J252" s="139">
        <f t="shared" ca="1" si="85"/>
        <v>2990118.0839783926</v>
      </c>
      <c r="K252" s="77">
        <f t="shared" ca="1" si="86"/>
        <v>-3.2939720072023317E-3</v>
      </c>
      <c r="L252" s="137">
        <f t="shared" ca="1" si="87"/>
        <v>-9881.9160216069886</v>
      </c>
      <c r="M252" s="139">
        <f t="shared" ca="1" si="88"/>
        <v>2974293.4408851792</v>
      </c>
      <c r="N252" s="77">
        <f t="shared" ca="1" si="89"/>
        <v>-8.5688530382735419E-3</v>
      </c>
      <c r="O252" s="137">
        <f t="shared" ca="1" si="90"/>
        <v>-25706.559114820619</v>
      </c>
    </row>
    <row r="253" spans="1:15" ht="16.5" customHeight="1">
      <c r="A253" s="153">
        <v>4</v>
      </c>
      <c r="B253" s="168" t="str">
        <f>HYPERLINK("#'" &amp; TEXT(투자전략!$G$1+3, "[$-ko-KR]yyyy.mm.dd") &amp; "'!A175:O199", TEXT(투자전략!$G$1+3, "[$-ko-KR]yyyy.mm.dd"))</f>
        <v>2022.03.04</v>
      </c>
      <c r="C253" s="135">
        <f t="shared" ca="1" si="78"/>
        <v>3000000</v>
      </c>
      <c r="D253" s="139">
        <f t="shared" ca="1" si="79"/>
        <v>2892546.2000194639</v>
      </c>
      <c r="E253" s="77">
        <f t="shared" ca="1" si="80"/>
        <v>-3.5817933326845366E-2</v>
      </c>
      <c r="F253" s="137">
        <f t="shared" ca="1" si="81"/>
        <v>-107453.79998053606</v>
      </c>
      <c r="G253" s="139">
        <f t="shared" ca="1" si="82"/>
        <v>2927955.6348141329</v>
      </c>
      <c r="H253" s="77">
        <f t="shared" ca="1" si="83"/>
        <v>-2.4014788395289026E-2</v>
      </c>
      <c r="I253" s="137">
        <f t="shared" ca="1" si="84"/>
        <v>-72044.365185867078</v>
      </c>
      <c r="J253" s="139">
        <f t="shared" ca="1" si="85"/>
        <v>2975309.0846769186</v>
      </c>
      <c r="K253" s="77">
        <f t="shared" ca="1" si="86"/>
        <v>-8.2303051076938992E-3</v>
      </c>
      <c r="L253" s="137">
        <f t="shared" ca="1" si="87"/>
        <v>-24690.915323081703</v>
      </c>
      <c r="M253" s="139">
        <f t="shared" ca="1" si="88"/>
        <v>2915438.4774398585</v>
      </c>
      <c r="N253" s="77">
        <f t="shared" ca="1" si="89"/>
        <v>-2.8187174186713931E-2</v>
      </c>
      <c r="O253" s="137">
        <f t="shared" ca="1" si="90"/>
        <v>-84561.522560141777</v>
      </c>
    </row>
    <row r="254" spans="1:15" ht="16.5" customHeight="1">
      <c r="A254" s="153">
        <v>5</v>
      </c>
      <c r="B254" s="168" t="str">
        <f>HYPERLINK("#'" &amp; TEXT(투자전략!$G$1+4, "[$-ko-KR]yyyy.mm.dd") &amp; "'!A175:O199", TEXT(투자전략!$G$1+4, "[$-ko-KR]yyyy.mm.dd"))</f>
        <v>2022.03.05</v>
      </c>
      <c r="C254" s="135">
        <f t="shared" ca="1" si="78"/>
        <v>3000000</v>
      </c>
      <c r="D254" s="139">
        <f t="shared" ca="1" si="79"/>
        <v>2900705.422261918</v>
      </c>
      <c r="E254" s="77">
        <f t="shared" ca="1" si="80"/>
        <v>-3.309819257936069E-2</v>
      </c>
      <c r="F254" s="137">
        <f t="shared" ca="1" si="81"/>
        <v>-99294.577738082095</v>
      </c>
      <c r="G254" s="139">
        <f t="shared" ca="1" si="82"/>
        <v>2925769.6316299452</v>
      </c>
      <c r="H254" s="77">
        <f t="shared" ca="1" si="83"/>
        <v>-2.47434561233516E-2</v>
      </c>
      <c r="I254" s="137">
        <f t="shared" ca="1" si="84"/>
        <v>-74230.368370054799</v>
      </c>
      <c r="J254" s="139">
        <f t="shared" ca="1" si="85"/>
        <v>2944650.1107135769</v>
      </c>
      <c r="K254" s="77">
        <f t="shared" ca="1" si="86"/>
        <v>-1.8449963095474437E-2</v>
      </c>
      <c r="L254" s="137">
        <f t="shared" ca="1" si="87"/>
        <v>-55349.889286423306</v>
      </c>
      <c r="M254" s="139">
        <f t="shared" ca="1" si="88"/>
        <v>2931252.4341692016</v>
      </c>
      <c r="N254" s="77">
        <f t="shared" ca="1" si="89"/>
        <v>-2.2915855276932837E-2</v>
      </c>
      <c r="O254" s="137">
        <f t="shared" ca="1" si="90"/>
        <v>-68747.565830798514</v>
      </c>
    </row>
    <row r="255" spans="1:15" ht="16.5" customHeight="1">
      <c r="A255" s="153">
        <v>6</v>
      </c>
      <c r="B255" s="168" t="str">
        <f>HYPERLINK("#'" &amp; TEXT(투자전략!$G$1+5, "[$-ko-KR]yyyy.mm.dd") &amp; "'!A175:O199", TEXT(투자전략!$G$1+5, "[$-ko-KR]yyyy.mm.dd"))</f>
        <v>2022.03.06</v>
      </c>
      <c r="C255" s="135">
        <f t="shared" ca="1" si="78"/>
        <v>3000000</v>
      </c>
      <c r="D255" s="139">
        <f t="shared" ca="1" si="79"/>
        <v>3008728.8514188752</v>
      </c>
      <c r="E255" s="77">
        <f t="shared" ca="1" si="80"/>
        <v>2.9096171396250847E-3</v>
      </c>
      <c r="F255" s="137">
        <f t="shared" ca="1" si="81"/>
        <v>8728.8514188752561</v>
      </c>
      <c r="G255" s="139">
        <f t="shared" ca="1" si="82"/>
        <v>2969519.9177832049</v>
      </c>
      <c r="H255" s="77">
        <f t="shared" ca="1" si="83"/>
        <v>-1.0160027405598408E-2</v>
      </c>
      <c r="I255" s="137">
        <f t="shared" ca="1" si="84"/>
        <v>-30480.082216795228</v>
      </c>
      <c r="J255" s="139">
        <f t="shared" ca="1" si="85"/>
        <v>2980784.5207254943</v>
      </c>
      <c r="K255" s="77">
        <f t="shared" ca="1" si="86"/>
        <v>-6.4051597581686161E-3</v>
      </c>
      <c r="L255" s="137">
        <f t="shared" ca="1" si="87"/>
        <v>-19215.479274505837</v>
      </c>
      <c r="M255" s="139">
        <f t="shared" ca="1" si="88"/>
        <v>2971137.4904435454</v>
      </c>
      <c r="N255" s="77">
        <f t="shared" ca="1" si="89"/>
        <v>-9.6208365188182147E-3</v>
      </c>
      <c r="O255" s="137">
        <f t="shared" ca="1" si="90"/>
        <v>-28862.50955645465</v>
      </c>
    </row>
    <row r="256" spans="1:15" ht="16.5" customHeight="1" thickBot="1">
      <c r="A256" s="155">
        <v>7</v>
      </c>
      <c r="B256" s="169" t="str">
        <f>HYPERLINK("#'" &amp; TEXT(투자전략!$G$1+6, "[$-ko-KR]yyyy.mm.dd") &amp; "'!A175:O199", TEXT(투자전략!$G$1+6, "[$-ko-KR]yyyy.mm.dd"))</f>
        <v>2022.03.07</v>
      </c>
      <c r="C256" s="135">
        <f t="shared" ca="1" si="78"/>
        <v>3000000</v>
      </c>
      <c r="D256" s="139">
        <f t="shared" ca="1" si="79"/>
        <v>2891709.5096470308</v>
      </c>
      <c r="E256" s="77">
        <f t="shared" ca="1" si="80"/>
        <v>-3.6096830117656395E-2</v>
      </c>
      <c r="F256" s="137">
        <f t="shared" ca="1" si="81"/>
        <v>-108290.49035296917</v>
      </c>
      <c r="G256" s="139">
        <f t="shared" ca="1" si="82"/>
        <v>2925229.6882960573</v>
      </c>
      <c r="H256" s="77">
        <f t="shared" ca="1" si="83"/>
        <v>-2.4923437234647468E-2</v>
      </c>
      <c r="I256" s="137">
        <f t="shared" ca="1" si="84"/>
        <v>-74770.311703942396</v>
      </c>
      <c r="J256" s="139">
        <f t="shared" ca="1" si="85"/>
        <v>2957522.023737181</v>
      </c>
      <c r="K256" s="77">
        <f t="shared" ca="1" si="86"/>
        <v>-1.4159325420939634E-2</v>
      </c>
      <c r="L256" s="137">
        <f t="shared" ca="1" si="87"/>
        <v>-42477.976262818906</v>
      </c>
      <c r="M256" s="139">
        <f t="shared" ca="1" si="88"/>
        <v>2980718.892425295</v>
      </c>
      <c r="N256" s="77">
        <f t="shared" ca="1" si="89"/>
        <v>-6.4270358582350293E-3</v>
      </c>
      <c r="O256" s="137">
        <f t="shared" ca="1" si="90"/>
        <v>-19281.107574705089</v>
      </c>
    </row>
    <row r="257" spans="1:15" ht="16.5" customHeight="1">
      <c r="A257" s="154">
        <v>8</v>
      </c>
      <c r="B257" s="167" t="str">
        <f>HYPERLINK("#'" &amp; TEXT(투자전략!$G$1+7, "[$-ko-KR]yyyy.mm.dd") &amp; "'!A175:O199", TEXT(투자전략!$G$1+7, "[$-ko-KR]yyyy.mm.dd"))</f>
        <v>2022.03.08</v>
      </c>
      <c r="C257" s="134">
        <f t="shared" ca="1" si="78"/>
        <v>3000000</v>
      </c>
      <c r="D257" s="142">
        <f t="shared" ca="1" si="79"/>
        <v>2982030.3871324677</v>
      </c>
      <c r="E257" s="76">
        <f t="shared" ca="1" si="80"/>
        <v>-5.9898709558440927E-3</v>
      </c>
      <c r="F257" s="141">
        <f t="shared" ca="1" si="81"/>
        <v>-17969.612867532276</v>
      </c>
      <c r="G257" s="142">
        <f t="shared" ca="1" si="82"/>
        <v>3019051.4505124125</v>
      </c>
      <c r="H257" s="76">
        <f t="shared" ca="1" si="83"/>
        <v>6.3504835041374623E-3</v>
      </c>
      <c r="I257" s="141">
        <f t="shared" ca="1" si="84"/>
        <v>19051.450512412375</v>
      </c>
      <c r="J257" s="142">
        <f t="shared" ca="1" si="85"/>
        <v>3030288.0157220801</v>
      </c>
      <c r="K257" s="76">
        <f t="shared" ca="1" si="86"/>
        <v>1.009600524069325E-2</v>
      </c>
      <c r="L257" s="141">
        <f t="shared" ca="1" si="87"/>
        <v>30288.015722079748</v>
      </c>
      <c r="M257" s="142">
        <f t="shared" ca="1" si="88"/>
        <v>3096100.4929408701</v>
      </c>
      <c r="N257" s="76">
        <f t="shared" ca="1" si="89"/>
        <v>3.2033497646956718E-2</v>
      </c>
      <c r="O257" s="141">
        <f t="shared" ca="1" si="90"/>
        <v>96100.492940870128</v>
      </c>
    </row>
    <row r="258" spans="1:15" ht="16.5" customHeight="1">
      <c r="A258" s="153">
        <v>9</v>
      </c>
      <c r="B258" s="168" t="str">
        <f>HYPERLINK("#'" &amp; TEXT(투자전략!$G$1+8, "[$-ko-KR]yyyy.mm.dd") &amp; "'!A175:O199", TEXT(투자전략!$G$1+8, "[$-ko-KR]yyyy.mm.dd"))</f>
        <v>2022.03.09</v>
      </c>
      <c r="C258" s="135">
        <f t="shared" ca="1" si="78"/>
        <v>3000000</v>
      </c>
      <c r="D258" s="139">
        <f t="shared" ca="1" si="79"/>
        <v>2997491.6979543329</v>
      </c>
      <c r="E258" s="77">
        <f t="shared" ca="1" si="80"/>
        <v>-8.3610068188897714E-4</v>
      </c>
      <c r="F258" s="137">
        <f t="shared" ca="1" si="81"/>
        <v>-2508.3020456669301</v>
      </c>
      <c r="G258" s="139">
        <f t="shared" ca="1" si="82"/>
        <v>3027639.2159435987</v>
      </c>
      <c r="H258" s="77">
        <f t="shared" ca="1" si="83"/>
        <v>9.2130719811994825E-3</v>
      </c>
      <c r="I258" s="137">
        <f t="shared" ca="1" si="84"/>
        <v>27639.215943598443</v>
      </c>
      <c r="J258" s="139">
        <f t="shared" ca="1" si="85"/>
        <v>3093357.8136112834</v>
      </c>
      <c r="K258" s="77">
        <f t="shared" ca="1" si="86"/>
        <v>3.1119271203761102E-2</v>
      </c>
      <c r="L258" s="137">
        <f t="shared" ca="1" si="87"/>
        <v>93357.813611283302</v>
      </c>
      <c r="M258" s="139">
        <f t="shared" ca="1" si="88"/>
        <v>3051424.6843438339</v>
      </c>
      <c r="N258" s="77">
        <f t="shared" ca="1" si="89"/>
        <v>1.7141561447944667E-2</v>
      </c>
      <c r="O258" s="137">
        <f t="shared" ca="1" si="90"/>
        <v>51424.684343833993</v>
      </c>
    </row>
    <row r="259" spans="1:15" ht="16.5" customHeight="1">
      <c r="A259" s="153">
        <v>10</v>
      </c>
      <c r="B259" s="168" t="str">
        <f>HYPERLINK("#'" &amp; TEXT(투자전략!$G$1+9, "[$-ko-KR]yyyy.mm.dd") &amp; "'!A175:O199", TEXT(투자전략!$G$1+9, "[$-ko-KR]yyyy.mm.dd"))</f>
        <v>2022.03.10</v>
      </c>
      <c r="C259" s="135">
        <f t="shared" ca="1" si="78"/>
        <v>3000000</v>
      </c>
      <c r="D259" s="139">
        <f t="shared" ca="1" si="79"/>
        <v>2913078.6109529445</v>
      </c>
      <c r="E259" s="77">
        <f t="shared" ca="1" si="80"/>
        <v>-2.8973796349018581E-2</v>
      </c>
      <c r="F259" s="137">
        <f t="shared" ca="1" si="81"/>
        <v>-86921.389047055753</v>
      </c>
      <c r="G259" s="139">
        <f t="shared" ca="1" si="82"/>
        <v>2880315.7491266252</v>
      </c>
      <c r="H259" s="77">
        <f t="shared" ca="1" si="83"/>
        <v>-3.9894750291124999E-2</v>
      </c>
      <c r="I259" s="137">
        <f t="shared" ca="1" si="84"/>
        <v>-119684.25087337499</v>
      </c>
      <c r="J259" s="139">
        <f t="shared" ca="1" si="85"/>
        <v>2874473.545391791</v>
      </c>
      <c r="K259" s="77">
        <f t="shared" ca="1" si="86"/>
        <v>-4.1842151536069683E-2</v>
      </c>
      <c r="L259" s="137">
        <f t="shared" ca="1" si="87"/>
        <v>-125526.45460820904</v>
      </c>
      <c r="M259" s="139">
        <f t="shared" ca="1" si="88"/>
        <v>2892091.6019771462</v>
      </c>
      <c r="N259" s="77">
        <f t="shared" ca="1" si="89"/>
        <v>-3.5969466007617877E-2</v>
      </c>
      <c r="O259" s="137">
        <f t="shared" ca="1" si="90"/>
        <v>-107908.39802285362</v>
      </c>
    </row>
    <row r="260" spans="1:15" ht="16.5" customHeight="1">
      <c r="A260" s="153">
        <v>11</v>
      </c>
      <c r="B260" s="168" t="str">
        <f>HYPERLINK("#'" &amp; TEXT(투자전략!$G$1+10, "[$-ko-KR]yyyy.mm.dd") &amp; "'!A175:O199", TEXT(투자전략!$G$1+10, "[$-ko-KR]yyyy.mm.dd"))</f>
        <v>2022.03.11</v>
      </c>
      <c r="C260" s="135">
        <f t="shared" ca="1" si="78"/>
        <v>3000000</v>
      </c>
      <c r="D260" s="139">
        <f t="shared" ca="1" si="79"/>
        <v>2935989.0002766713</v>
      </c>
      <c r="E260" s="77">
        <f t="shared" ca="1" si="80"/>
        <v>-2.1336999907776256E-2</v>
      </c>
      <c r="F260" s="137">
        <f t="shared" ca="1" si="81"/>
        <v>-64010.999723328758</v>
      </c>
      <c r="G260" s="139">
        <f t="shared" ca="1" si="82"/>
        <v>2987848.7276352406</v>
      </c>
      <c r="H260" s="77">
        <f t="shared" ca="1" si="83"/>
        <v>-4.0504241215864028E-3</v>
      </c>
      <c r="I260" s="137">
        <f t="shared" ca="1" si="84"/>
        <v>-12151.27236475921</v>
      </c>
      <c r="J260" s="139">
        <f t="shared" ca="1" si="85"/>
        <v>2987848.7276352406</v>
      </c>
      <c r="K260" s="77">
        <f t="shared" ca="1" si="86"/>
        <v>-4.0504241215864028E-3</v>
      </c>
      <c r="L260" s="137">
        <f t="shared" ca="1" si="87"/>
        <v>-12151.27236475921</v>
      </c>
      <c r="M260" s="139">
        <f t="shared" ca="1" si="88"/>
        <v>2967725.7504757503</v>
      </c>
      <c r="N260" s="77">
        <f t="shared" ca="1" si="89"/>
        <v>-1.0758083174749947E-2</v>
      </c>
      <c r="O260" s="137">
        <f t="shared" ca="1" si="90"/>
        <v>-32274.249524249841</v>
      </c>
    </row>
    <row r="261" spans="1:15" ht="16.5" customHeight="1">
      <c r="A261" s="153">
        <v>12</v>
      </c>
      <c r="B261" s="168" t="str">
        <f>HYPERLINK("#'" &amp; TEXT(투자전략!$G$1+11, "[$-ko-KR]yyyy.mm.dd") &amp; "'!A175:O199", TEXT(투자전략!$G$1+11, "[$-ko-KR]yyyy.mm.dd"))</f>
        <v>2022.03.12</v>
      </c>
      <c r="C261" s="135">
        <f t="shared" ca="1" si="78"/>
        <v>3000000</v>
      </c>
      <c r="D261" s="139">
        <f t="shared" ca="1" si="79"/>
        <v>3010746.9959067432</v>
      </c>
      <c r="E261" s="77">
        <f t="shared" ca="1" si="80"/>
        <v>3.5823319689142568E-3</v>
      </c>
      <c r="F261" s="137">
        <f t="shared" ca="1" si="81"/>
        <v>10746.995906742774</v>
      </c>
      <c r="G261" s="139">
        <f t="shared" ca="1" si="82"/>
        <v>3015603.289141173</v>
      </c>
      <c r="H261" s="77">
        <f t="shared" ca="1" si="83"/>
        <v>5.2010963803909155E-3</v>
      </c>
      <c r="I261" s="137">
        <f t="shared" ca="1" si="84"/>
        <v>15603.289141172745</v>
      </c>
      <c r="J261" s="139">
        <f t="shared" ca="1" si="85"/>
        <v>3013615.8199618803</v>
      </c>
      <c r="K261" s="77">
        <f t="shared" ca="1" si="86"/>
        <v>4.5386066539601349E-3</v>
      </c>
      <c r="L261" s="137">
        <f t="shared" ca="1" si="87"/>
        <v>13615.819961880406</v>
      </c>
      <c r="M261" s="139">
        <f t="shared" ca="1" si="88"/>
        <v>3024873.8125922694</v>
      </c>
      <c r="N261" s="77">
        <f t="shared" ca="1" si="89"/>
        <v>8.2912708640899523E-3</v>
      </c>
      <c r="O261" s="137">
        <f t="shared" ca="1" si="90"/>
        <v>24873.812592269853</v>
      </c>
    </row>
    <row r="262" spans="1:15" ht="16.5" customHeight="1">
      <c r="A262" s="153">
        <v>13</v>
      </c>
      <c r="B262" s="168" t="str">
        <f>HYPERLINK("#'" &amp; TEXT(투자전략!$G$1+12, "[$-ko-KR]yyyy.mm.dd") &amp; "'!A175:O199", TEXT(투자전략!$G$1+12, "[$-ko-KR]yyyy.mm.dd"))</f>
        <v>2022.03.13</v>
      </c>
      <c r="C262" s="135">
        <f t="shared" ca="1" si="78"/>
        <v>3000000</v>
      </c>
      <c r="D262" s="139">
        <f t="shared" ca="1" si="79"/>
        <v>2990081.5445481366</v>
      </c>
      <c r="E262" s="77">
        <f t="shared" ca="1" si="80"/>
        <v>-3.3061518172877689E-3</v>
      </c>
      <c r="F262" s="137">
        <f t="shared" ca="1" si="81"/>
        <v>-9918.4554518633067</v>
      </c>
      <c r="G262" s="139">
        <f t="shared" ca="1" si="82"/>
        <v>2990081.5445481366</v>
      </c>
      <c r="H262" s="77">
        <f t="shared" ca="1" si="83"/>
        <v>-3.3061518172877689E-3</v>
      </c>
      <c r="I262" s="137">
        <f t="shared" ca="1" si="84"/>
        <v>-9918.4554518633067</v>
      </c>
      <c r="J262" s="139">
        <f t="shared" ca="1" si="85"/>
        <v>2990081.5445481366</v>
      </c>
      <c r="K262" s="77">
        <f t="shared" ca="1" si="86"/>
        <v>-3.3061518172877689E-3</v>
      </c>
      <c r="L262" s="137">
        <f t="shared" ca="1" si="87"/>
        <v>-9918.4554518633067</v>
      </c>
      <c r="M262" s="139">
        <f t="shared" ca="1" si="88"/>
        <v>2949021.5008233231</v>
      </c>
      <c r="N262" s="77">
        <f t="shared" ca="1" si="89"/>
        <v>-1.6992833058892258E-2</v>
      </c>
      <c r="O262" s="137">
        <f t="shared" ca="1" si="90"/>
        <v>-50978.499176676778</v>
      </c>
    </row>
    <row r="263" spans="1:15" ht="16.5" customHeight="1" thickBot="1">
      <c r="A263" s="155">
        <v>14</v>
      </c>
      <c r="B263" s="169" t="str">
        <f>HYPERLINK("#'" &amp; TEXT(투자전략!$G$1+13, "[$-ko-KR]yyyy.mm.dd") &amp; "'!A175:O199", TEXT(투자전략!$G$1+13, "[$-ko-KR]yyyy.mm.dd"))</f>
        <v>2022.03.14</v>
      </c>
      <c r="C263" s="136">
        <f t="shared" ca="1" si="78"/>
        <v>3000000</v>
      </c>
      <c r="D263" s="140">
        <f t="shared" ca="1" si="79"/>
        <v>2963210.7905717022</v>
      </c>
      <c r="E263" s="79">
        <f t="shared" ca="1" si="80"/>
        <v>-1.2263069809432562E-2</v>
      </c>
      <c r="F263" s="138">
        <f t="shared" ca="1" si="81"/>
        <v>-36789.209428297698</v>
      </c>
      <c r="G263" s="140">
        <f t="shared" ca="1" si="82"/>
        <v>3016719.2188090025</v>
      </c>
      <c r="H263" s="79">
        <f t="shared" ca="1" si="83"/>
        <v>5.5730729363341978E-3</v>
      </c>
      <c r="I263" s="138">
        <f t="shared" ca="1" si="84"/>
        <v>16719.218809002596</v>
      </c>
      <c r="J263" s="140">
        <f t="shared" ca="1" si="85"/>
        <v>2992895.5384840751</v>
      </c>
      <c r="K263" s="79">
        <f t="shared" ca="1" si="86"/>
        <v>-2.3681538386416301E-3</v>
      </c>
      <c r="L263" s="138">
        <f t="shared" ca="1" si="87"/>
        <v>-7104.4615159248915</v>
      </c>
      <c r="M263" s="140">
        <f t="shared" ca="1" si="88"/>
        <v>3012963.3226144626</v>
      </c>
      <c r="N263" s="79">
        <f t="shared" ca="1" si="89"/>
        <v>4.3211075381542558E-3</v>
      </c>
      <c r="O263" s="138">
        <f t="shared" ca="1" si="90"/>
        <v>12963.322614462759</v>
      </c>
    </row>
    <row r="264" spans="1:15" ht="16.5" customHeight="1">
      <c r="A264" s="154">
        <v>15</v>
      </c>
      <c r="B264" s="167" t="str">
        <f>HYPERLINK("#'" &amp; TEXT(투자전략!$G$1+14, "[$-ko-KR]yyyy.mm.dd") &amp; "'!A175:O199", TEXT(투자전략!$G$1+14, "[$-ko-KR]yyyy.mm.dd"))</f>
        <v>2022.03.15</v>
      </c>
      <c r="C264" s="135">
        <f t="shared" ca="1" si="78"/>
        <v>3000000</v>
      </c>
      <c r="D264" s="139">
        <f t="shared" ca="1" si="79"/>
        <v>2974408.1784346341</v>
      </c>
      <c r="E264" s="77">
        <f t="shared" ca="1" si="80"/>
        <v>-8.5306071884551915E-3</v>
      </c>
      <c r="F264" s="137">
        <f t="shared" ca="1" si="81"/>
        <v>-25591.821565365575</v>
      </c>
      <c r="G264" s="139">
        <f t="shared" ca="1" si="82"/>
        <v>2957593.6249778005</v>
      </c>
      <c r="H264" s="77">
        <f t="shared" ca="1" si="83"/>
        <v>-1.4135458340733143E-2</v>
      </c>
      <c r="I264" s="137">
        <f t="shared" ca="1" si="84"/>
        <v>-42406.375022199434</v>
      </c>
      <c r="J264" s="139">
        <f t="shared" ca="1" si="85"/>
        <v>2960627.4822759889</v>
      </c>
      <c r="K264" s="77">
        <f t="shared" ca="1" si="86"/>
        <v>-1.3124172574670339E-2</v>
      </c>
      <c r="L264" s="137">
        <f t="shared" ca="1" si="87"/>
        <v>-39372.517724011028</v>
      </c>
      <c r="M264" s="139">
        <f t="shared" ca="1" si="88"/>
        <v>3002749.3494430296</v>
      </c>
      <c r="N264" s="77">
        <f t="shared" ca="1" si="89"/>
        <v>9.1644981434335355E-4</v>
      </c>
      <c r="O264" s="137">
        <f t="shared" ca="1" si="90"/>
        <v>2749.3494430300561</v>
      </c>
    </row>
    <row r="265" spans="1:15" ht="16.5" customHeight="1">
      <c r="A265" s="153">
        <v>16</v>
      </c>
      <c r="B265" s="168" t="str">
        <f>HYPERLINK("#'" &amp; TEXT(투자전략!$G$1+15, "[$-ko-KR]yyyy.mm.dd") &amp; "'!A175:O199", TEXT(투자전략!$G$1+15, "[$-ko-KR]yyyy.mm.dd"))</f>
        <v>2022.03.16</v>
      </c>
      <c r="C265" s="135">
        <f t="shared" ca="1" si="78"/>
        <v>3000000</v>
      </c>
      <c r="D265" s="139">
        <f t="shared" ca="1" si="79"/>
        <v>3003148.4344293317</v>
      </c>
      <c r="E265" s="77">
        <f t="shared" ca="1" si="80"/>
        <v>1.0494781431104687E-3</v>
      </c>
      <c r="F265" s="137">
        <f t="shared" ca="1" si="81"/>
        <v>3148.4344293314061</v>
      </c>
      <c r="G265" s="139">
        <f t="shared" ca="1" si="82"/>
        <v>3029431.3937056125</v>
      </c>
      <c r="H265" s="77">
        <f t="shared" ca="1" si="83"/>
        <v>9.8104645685375778E-3</v>
      </c>
      <c r="I265" s="137">
        <f t="shared" ca="1" si="84"/>
        <v>29431.393705612729</v>
      </c>
      <c r="J265" s="139">
        <f t="shared" ca="1" si="85"/>
        <v>3029431.3937056125</v>
      </c>
      <c r="K265" s="77">
        <f t="shared" ca="1" si="86"/>
        <v>9.8104645685375778E-3</v>
      </c>
      <c r="L265" s="137">
        <f t="shared" ca="1" si="87"/>
        <v>29431.393705612729</v>
      </c>
      <c r="M265" s="139">
        <f t="shared" ca="1" si="88"/>
        <v>3036124.4097286975</v>
      </c>
      <c r="N265" s="77">
        <f t="shared" ca="1" si="89"/>
        <v>1.2041469909565795E-2</v>
      </c>
      <c r="O265" s="137">
        <f t="shared" ca="1" si="90"/>
        <v>36124.409728697377</v>
      </c>
    </row>
    <row r="266" spans="1:15" ht="16.5" customHeight="1">
      <c r="A266" s="153">
        <v>17</v>
      </c>
      <c r="B266" s="168" t="str">
        <f>HYPERLINK("#'" &amp; TEXT(투자전략!$G$1+16, "[$-ko-KR]yyyy.mm.dd") &amp; "'!A175:O199", TEXT(투자전략!$G$1+16, "[$-ko-KR]yyyy.mm.dd"))</f>
        <v>2022.03.17</v>
      </c>
      <c r="C266" s="135">
        <f t="shared" ca="1" si="78"/>
        <v>3000000</v>
      </c>
      <c r="D266" s="139">
        <f t="shared" ca="1" si="79"/>
        <v>3010715.5099368864</v>
      </c>
      <c r="E266" s="77">
        <f t="shared" ca="1" si="80"/>
        <v>3.5718366456286856E-3</v>
      </c>
      <c r="F266" s="137">
        <f t="shared" ca="1" si="81"/>
        <v>10715.509936886061</v>
      </c>
      <c r="G266" s="139">
        <f t="shared" ca="1" si="82"/>
        <v>2990981.6533317999</v>
      </c>
      <c r="H266" s="77">
        <f t="shared" ca="1" si="83"/>
        <v>-3.0061155560666851E-3</v>
      </c>
      <c r="I266" s="137">
        <f t="shared" ca="1" si="84"/>
        <v>-9018.3466682000562</v>
      </c>
      <c r="J266" s="139">
        <f t="shared" ca="1" si="85"/>
        <v>3000225.9851893228</v>
      </c>
      <c r="K266" s="77">
        <f t="shared" ca="1" si="86"/>
        <v>7.5328396440964279E-5</v>
      </c>
      <c r="L266" s="137">
        <f t="shared" ca="1" si="87"/>
        <v>225.98518932289244</v>
      </c>
      <c r="M266" s="139">
        <f t="shared" ca="1" si="88"/>
        <v>3012248.4986042539</v>
      </c>
      <c r="N266" s="77">
        <f t="shared" ca="1" si="89"/>
        <v>4.0828328680846109E-3</v>
      </c>
      <c r="O266" s="137">
        <f t="shared" ca="1" si="90"/>
        <v>12248.498604253838</v>
      </c>
    </row>
    <row r="267" spans="1:15" ht="16.5" customHeight="1">
      <c r="A267" s="153">
        <v>18</v>
      </c>
      <c r="B267" s="168" t="str">
        <f>HYPERLINK("#'" &amp; TEXT(투자전략!$G$1+17, "[$-ko-KR]yyyy.mm.dd") &amp; "'!A175:O199", TEXT(투자전략!$G$1+17, "[$-ko-KR]yyyy.mm.dd"))</f>
        <v>2022.03.18</v>
      </c>
      <c r="C267" s="135">
        <f t="shared" ca="1" si="78"/>
        <v>3000000</v>
      </c>
      <c r="D267" s="139">
        <f t="shared" ca="1" si="79"/>
        <v>3008246.3661746643</v>
      </c>
      <c r="E267" s="77">
        <f t="shared" ca="1" si="80"/>
        <v>2.7487887248880865E-3</v>
      </c>
      <c r="F267" s="137">
        <f t="shared" ca="1" si="81"/>
        <v>8246.3661746642574</v>
      </c>
      <c r="G267" s="139">
        <f t="shared" ca="1" si="82"/>
        <v>2988394.743413812</v>
      </c>
      <c r="H267" s="77">
        <f t="shared" ca="1" si="83"/>
        <v>-3.8684188620627031E-3</v>
      </c>
      <c r="I267" s="137">
        <f t="shared" ca="1" si="84"/>
        <v>-11605.256586188108</v>
      </c>
      <c r="J267" s="139">
        <f t="shared" ca="1" si="85"/>
        <v>2996274.760868364</v>
      </c>
      <c r="K267" s="77">
        <f t="shared" ca="1" si="86"/>
        <v>-1.2417463772120088E-3</v>
      </c>
      <c r="L267" s="137">
        <f t="shared" ca="1" si="87"/>
        <v>-3725.2391316360286</v>
      </c>
      <c r="M267" s="139">
        <f t="shared" ca="1" si="88"/>
        <v>3081542.6130024064</v>
      </c>
      <c r="N267" s="77">
        <f t="shared" ca="1" si="89"/>
        <v>2.7180871000802166E-2</v>
      </c>
      <c r="O267" s="137">
        <f t="shared" ca="1" si="90"/>
        <v>81542.613002406491</v>
      </c>
    </row>
    <row r="268" spans="1:15" ht="16.5" customHeight="1">
      <c r="A268" s="153">
        <v>19</v>
      </c>
      <c r="B268" s="168" t="str">
        <f>HYPERLINK("#'" &amp; TEXT(투자전략!$G$1+18, "[$-ko-KR]yyyy.mm.dd") &amp; "'!A175:O199", TEXT(투자전략!$G$1+18, "[$-ko-KR]yyyy.mm.dd"))</f>
        <v>2022.03.19</v>
      </c>
      <c r="C268" s="135">
        <f t="shared" ca="1" si="78"/>
        <v>3000000</v>
      </c>
      <c r="D268" s="139">
        <f t="shared" ca="1" si="79"/>
        <v>3069971.8071377175</v>
      </c>
      <c r="E268" s="77">
        <f t="shared" ca="1" si="80"/>
        <v>2.332393571257255E-2</v>
      </c>
      <c r="F268" s="137">
        <f t="shared" ca="1" si="81"/>
        <v>69971.807137717653</v>
      </c>
      <c r="G268" s="139">
        <f t="shared" ca="1" si="82"/>
        <v>3082828.0160423201</v>
      </c>
      <c r="H268" s="77">
        <f t="shared" ca="1" si="83"/>
        <v>2.7609338680773515E-2</v>
      </c>
      <c r="I268" s="137">
        <f t="shared" ca="1" si="84"/>
        <v>82828.016042320538</v>
      </c>
      <c r="J268" s="139">
        <f t="shared" ca="1" si="85"/>
        <v>3115674.981008803</v>
      </c>
      <c r="K268" s="77">
        <f t="shared" ca="1" si="86"/>
        <v>3.8558327002934475E-2</v>
      </c>
      <c r="L268" s="137">
        <f t="shared" ca="1" si="87"/>
        <v>115674.98100880341</v>
      </c>
      <c r="M268" s="139">
        <f t="shared" ca="1" si="88"/>
        <v>3000000</v>
      </c>
      <c r="N268" s="77">
        <f t="shared" ca="1" si="89"/>
        <v>0</v>
      </c>
      <c r="O268" s="137">
        <f t="shared" ca="1" si="90"/>
        <v>0</v>
      </c>
    </row>
    <row r="269" spans="1:15" ht="16.5" customHeight="1">
      <c r="A269" s="153">
        <v>20</v>
      </c>
      <c r="B269" s="168" t="str">
        <f>HYPERLINK("#'" &amp; TEXT(투자전략!$G$1+19, "[$-ko-KR]yyyy.mm.dd") &amp; "'!A175:O199", TEXT(투자전략!$G$1+19, "[$-ko-KR]yyyy.mm.dd"))</f>
        <v>2022.03.20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69" t="str">
        <f>HYPERLINK("#'" &amp; TEXT(투자전략!$G$1+20, "[$-ko-KR]yyyy.mm.dd") &amp; "'!A175:O199", TEXT(투자전략!$G$1+20, "[$-ko-KR]yyyy.mm.dd"))</f>
        <v>2022.03.21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67" t="str">
        <f>HYPERLINK("#'" &amp; TEXT(투자전략!$G$1+21, "[$-ko-KR]yyyy.mm.dd") &amp; "'!A175:O199", TEXT(투자전략!$G$1+21, "[$-ko-KR]yyyy.mm.dd"))</f>
        <v>2022.03.22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68" t="str">
        <f>HYPERLINK("#'" &amp; TEXT(투자전략!$G$1+22, "[$-ko-KR]yyyy.mm.dd") &amp; "'!A175:O199", TEXT(투자전략!$G$1+22, "[$-ko-KR]yyyy.mm.dd"))</f>
        <v>2022.03.23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68" t="str">
        <f>HYPERLINK("#'" &amp; TEXT(투자전략!$G$1+23, "[$-ko-KR]yyyy.mm.dd") &amp; "'!A175:O199", TEXT(투자전략!$G$1+23, "[$-ko-KR]yyyy.mm.dd"))</f>
        <v>2022.03.24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68" t="str">
        <f>HYPERLINK("#'" &amp; TEXT(투자전략!$G$1+24, "[$-ko-KR]yyyy.mm.dd") &amp; "'!A175:O199", TEXT(투자전략!$G$1+24, "[$-ko-KR]yyyy.mm.dd"))</f>
        <v>2022.03.25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68" t="str">
        <f>HYPERLINK("#'" &amp; TEXT(투자전략!$G$1+25, "[$-ko-KR]yyyy.mm.dd") &amp; "'!A175:O199", TEXT(투자전략!$G$1+25, "[$-ko-KR]yyyy.mm.dd"))</f>
        <v>2022.03.26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68" t="str">
        <f>HYPERLINK("#'" &amp; TEXT(투자전략!$G$1+26, "[$-ko-KR]yyyy.mm.dd") &amp; "'!A175:O199", TEXT(투자전략!$G$1+26, "[$-ko-KR]yyyy.mm.dd"))</f>
        <v>2022.03.27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69" t="str">
        <f>HYPERLINK("#'" &amp; TEXT(투자전략!$G$1+27, "[$-ko-KR]yyyy.mm.dd") &amp; "'!A175:O199", TEXT(투자전략!$G$1+27, "[$-ko-KR]yyyy.mm.dd"))</f>
        <v>2022.03.28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67" t="str">
        <f>HYPERLINK("#'" &amp; TEXT(투자전략!$G$1+28, "[$-ko-KR]yyyy.mm.dd") &amp; "'!A175:O199", TEXT(투자전략!$G$1+28, "[$-ko-KR]yyyy.mm.dd"))</f>
        <v>2022.03.29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68" t="str">
        <f>HYPERLINK("#'" &amp; TEXT(투자전략!$G$1+29, "[$-ko-KR]yyyy.mm.dd") &amp; "'!A175:O199", TEXT(투자전략!$G$1+29, "[$-ko-KR]yyyy.mm.dd"))</f>
        <v>2022.03.30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68" t="str">
        <f>HYPERLINK("#'" &amp; TEXT(투자전략!$G$1+30, "[$-ko-KR]yyyy.mm.dd") &amp; "'!A175:O199", TEXT(투자전략!$G$1+30, "[$-ko-KR]yyyy.mm.dd"))</f>
        <v>2022.03.31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8" t="s">
        <v>278</v>
      </c>
      <c r="B281" s="250"/>
      <c r="C281" s="132" t="s">
        <v>273</v>
      </c>
      <c r="D281" s="150" t="s">
        <v>274</v>
      </c>
      <c r="E281" s="151" t="s">
        <v>275</v>
      </c>
      <c r="F281" s="152" t="s">
        <v>276</v>
      </c>
      <c r="G281" s="150" t="s">
        <v>274</v>
      </c>
      <c r="H281" s="151" t="s">
        <v>275</v>
      </c>
      <c r="I281" s="152" t="s">
        <v>276</v>
      </c>
      <c r="J281" s="150" t="s">
        <v>274</v>
      </c>
      <c r="K281" s="151" t="s">
        <v>275</v>
      </c>
      <c r="L281" s="152" t="s">
        <v>276</v>
      </c>
      <c r="M281" s="150" t="s">
        <v>274</v>
      </c>
      <c r="N281" s="151" t="s">
        <v>275</v>
      </c>
      <c r="O281" s="152" t="s">
        <v>276</v>
      </c>
    </row>
    <row r="282" spans="1:15" ht="16.5" customHeight="1" thickBot="1">
      <c r="A282" s="241"/>
      <c r="B282" s="243"/>
      <c r="C282" s="136">
        <f ca="1">SUM(C250:C280)</f>
        <v>57000000</v>
      </c>
      <c r="D282" s="140">
        <f ca="1">SUM(D250:D280)</f>
        <v>56607681.379443489</v>
      </c>
      <c r="E282" s="79">
        <f ca="1">IFERROR(F282 / (SUM($C250:$C280) / COUNT($C250:$C280)), 0)</f>
        <v>-0.13077287351883557</v>
      </c>
      <c r="F282" s="138">
        <f ca="1">SUM(F250:F280)</f>
        <v>-392318.62055650668</v>
      </c>
      <c r="G282" s="140">
        <f ca="1">SUM(G250:G280)</f>
        <v>56800742.8742382</v>
      </c>
      <c r="H282" s="79">
        <f ca="1">IFERROR(I282 / (SUM($C250:$C280) / COUNT($C250:$C280)), 0)</f>
        <v>-6.6419041920600511E-2</v>
      </c>
      <c r="I282" s="138">
        <f ca="1">SUM(I250:I280)</f>
        <v>-199257.12576180155</v>
      </c>
      <c r="J282" s="140">
        <f ca="1">SUM(J250:J280)</f>
        <v>57065103.243194252</v>
      </c>
      <c r="K282" s="79">
        <f ca="1">IFERROR(L282 / (SUM($C250:$C280) / COUNT($C250:$C280)), 0)</f>
        <v>2.1701081064748884E-2</v>
      </c>
      <c r="L282" s="138">
        <f ca="1">SUM(L250:L280)</f>
        <v>65103.24319424665</v>
      </c>
      <c r="M282" s="140">
        <f ca="1">SUM(M250:M280)</f>
        <v>56978222.515889086</v>
      </c>
      <c r="N282" s="79">
        <f ca="1">IFERROR(O282 / (SUM($C250:$C280) / COUNT($C250:$C280)), 0)</f>
        <v>-7.2591613703031129E-3</v>
      </c>
      <c r="O282" s="138">
        <f ca="1">SUM(O250:O280)</f>
        <v>-21777.48411090934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633" priority="323">
      <formula>$E$54 &gt; 0</formula>
    </cfRule>
    <cfRule type="expression" dxfId="3632" priority="324">
      <formula>$E$54 = 0</formula>
    </cfRule>
    <cfRule type="expression" dxfId="3631" priority="325">
      <formula>$E$54 &lt; 0</formula>
    </cfRule>
  </conditionalFormatting>
  <conditionalFormatting sqref="G20:I21 H54:I54">
    <cfRule type="expression" dxfId="3630" priority="320">
      <formula>$H$54 &gt; 0</formula>
    </cfRule>
    <cfRule type="expression" dxfId="3629" priority="321">
      <formula>$H$54 = 0</formula>
    </cfRule>
    <cfRule type="expression" dxfId="3628" priority="322">
      <formula>$H$54 &lt; 0</formula>
    </cfRule>
  </conditionalFormatting>
  <conditionalFormatting sqref="J20:L21 K54:L54">
    <cfRule type="expression" dxfId="3627" priority="317">
      <formula>$K$54 &gt; 0</formula>
    </cfRule>
    <cfRule type="expression" dxfId="3626" priority="318">
      <formula>$K$54 = 0</formula>
    </cfRule>
    <cfRule type="expression" dxfId="3625" priority="319">
      <formula>$K$54 &lt; 0</formula>
    </cfRule>
  </conditionalFormatting>
  <conditionalFormatting sqref="M20:O21 N54:O54">
    <cfRule type="expression" dxfId="3624" priority="314">
      <formula>$N$54 &gt; 0</formula>
    </cfRule>
    <cfRule type="expression" dxfId="3623" priority="315">
      <formula>$N$54 = 0</formula>
    </cfRule>
    <cfRule type="expression" dxfId="3622" priority="316">
      <formula>$N$54 &lt; 0</formula>
    </cfRule>
  </conditionalFormatting>
  <conditionalFormatting sqref="D22:F52">
    <cfRule type="expression" dxfId="3621" priority="299">
      <formula>AND($E22 &gt; 0, ISNUMBER($E22))</formula>
    </cfRule>
    <cfRule type="expression" dxfId="3620" priority="300">
      <formula>AND($E22 = 0, ISNUMBER($E22))</formula>
    </cfRule>
    <cfRule type="expression" dxfId="3619" priority="301">
      <formula>AND($E22 &lt; 0, ISNUMBER($E22))</formula>
    </cfRule>
  </conditionalFormatting>
  <conditionalFormatting sqref="G22:I52">
    <cfRule type="expression" dxfId="3618" priority="296">
      <formula>AND($H22 &gt; 0, ISNUMBER($H22))</formula>
    </cfRule>
    <cfRule type="expression" dxfId="3617" priority="297">
      <formula>AND($H22 = 0, ISNUMBER($H22))</formula>
    </cfRule>
    <cfRule type="expression" dxfId="3616" priority="298">
      <formula>AND($H22 &lt; 0, ISNUMBER($H22))</formula>
    </cfRule>
  </conditionalFormatting>
  <conditionalFormatting sqref="J22:L52">
    <cfRule type="expression" dxfId="3615" priority="293">
      <formula>AND($K22 &gt; 0, ISNUMBER($K22))</formula>
    </cfRule>
    <cfRule type="expression" dxfId="3614" priority="294">
      <formula>AND($K22 = 0, ISNUMBER($K22))</formula>
    </cfRule>
    <cfRule type="expression" dxfId="3613" priority="295">
      <formula>AND($K22 &lt; 0, ISNUMBER($K22))</formula>
    </cfRule>
  </conditionalFormatting>
  <conditionalFormatting sqref="M22:O52">
    <cfRule type="expression" dxfId="3612" priority="290">
      <formula>AND($N22 &gt; 0, ISNUMBER($N22))</formula>
    </cfRule>
    <cfRule type="expression" dxfId="3611" priority="291">
      <formula>AND($N22 = 0, ISNUMBER($N22))</formula>
    </cfRule>
    <cfRule type="expression" dxfId="3610" priority="292">
      <formula>AND($N22 &lt; 0, ISNUMBER($N22))</formula>
    </cfRule>
  </conditionalFormatting>
  <conditionalFormatting sqref="D58:F59 E92:F92">
    <cfRule type="expression" dxfId="3609" priority="287">
      <formula>$E$92 &gt; 0</formula>
    </cfRule>
    <cfRule type="expression" dxfId="3608" priority="288">
      <formula>$E$92 = 0</formula>
    </cfRule>
    <cfRule type="expression" dxfId="3607" priority="289">
      <formula>$E$92 &lt; 0</formula>
    </cfRule>
  </conditionalFormatting>
  <conditionalFormatting sqref="G58:I59 H92:I92">
    <cfRule type="expression" dxfId="3606" priority="284">
      <formula>$H$92 &gt; 0</formula>
    </cfRule>
    <cfRule type="expression" dxfId="3605" priority="285">
      <formula>$H$92 = 0</formula>
    </cfRule>
    <cfRule type="expression" dxfId="3604" priority="286">
      <formula>$H$92 &lt; 0</formula>
    </cfRule>
  </conditionalFormatting>
  <conditionalFormatting sqref="J58:L59 K92:L92">
    <cfRule type="expression" dxfId="3603" priority="281">
      <formula>$K$92 &gt; 0</formula>
    </cfRule>
    <cfRule type="expression" dxfId="3602" priority="282">
      <formula>$K$92 = 0</formula>
    </cfRule>
    <cfRule type="expression" dxfId="3601" priority="283">
      <formula>$K$92 &lt; 0</formula>
    </cfRule>
  </conditionalFormatting>
  <conditionalFormatting sqref="M58:O59 N92:O92">
    <cfRule type="expression" dxfId="3600" priority="278">
      <formula>$N$92 &gt; 0</formula>
    </cfRule>
    <cfRule type="expression" dxfId="3599" priority="279">
      <formula>$N$92 = 0</formula>
    </cfRule>
    <cfRule type="expression" dxfId="3598" priority="280">
      <formula>$N$92 &lt; 0</formula>
    </cfRule>
  </conditionalFormatting>
  <conditionalFormatting sqref="D60:F90">
    <cfRule type="expression" dxfId="3597" priority="275">
      <formula>AND($E60 &gt; 0, ISNUMBER($E60))</formula>
    </cfRule>
    <cfRule type="expression" dxfId="3596" priority="276">
      <formula>AND($E60 = 0, ISNUMBER($E60))</formula>
    </cfRule>
    <cfRule type="expression" dxfId="3595" priority="277">
      <formula>AND($E60 &lt; 0, ISNUMBER($E60))</formula>
    </cfRule>
  </conditionalFormatting>
  <conditionalFormatting sqref="G60:I90">
    <cfRule type="expression" dxfId="3594" priority="272">
      <formula>AND($H60 &gt; 0, ISNUMBER($H60))</formula>
    </cfRule>
    <cfRule type="expression" dxfId="3593" priority="273">
      <formula>AND($H60 = 0, ISNUMBER($H60))</formula>
    </cfRule>
    <cfRule type="expression" dxfId="3592" priority="274">
      <formula>AND($H60 &lt; 0, ISNUMBER($H60))</formula>
    </cfRule>
  </conditionalFormatting>
  <conditionalFormatting sqref="J60:L90">
    <cfRule type="expression" dxfId="3591" priority="269">
      <formula>AND($K60 &gt; 0, ISNUMBER($K60))</formula>
    </cfRule>
    <cfRule type="expression" dxfId="3590" priority="270">
      <formula>AND($K60 = 0, ISNUMBER($K60))</formula>
    </cfRule>
    <cfRule type="expression" dxfId="3589" priority="271">
      <formula>AND($K60 &lt; 0, ISNUMBER($K60))</formula>
    </cfRule>
  </conditionalFormatting>
  <conditionalFormatting sqref="M60:O90">
    <cfRule type="expression" dxfId="3588" priority="266">
      <formula>AND($N60 &gt; 0, ISNUMBER($N60))</formula>
    </cfRule>
    <cfRule type="expression" dxfId="3587" priority="267">
      <formula>AND($N60 = 0, ISNUMBER($N60))</formula>
    </cfRule>
    <cfRule type="expression" dxfId="3586" priority="268">
      <formula>AND($N60 &lt; 0, ISNUMBER($N60))</formula>
    </cfRule>
  </conditionalFormatting>
  <conditionalFormatting sqref="D96:F97 E130:F130">
    <cfRule type="expression" dxfId="3585" priority="263">
      <formula>$E$130 &gt; 0</formula>
    </cfRule>
    <cfRule type="expression" dxfId="3584" priority="264">
      <formula>$E$130 = 0</formula>
    </cfRule>
    <cfRule type="expression" dxfId="3583" priority="265">
      <formula>$E$130 &lt; 0</formula>
    </cfRule>
  </conditionalFormatting>
  <conditionalFormatting sqref="G96:I97 H130:I130">
    <cfRule type="expression" dxfId="3582" priority="260">
      <formula>$H$130 &gt; 0</formula>
    </cfRule>
    <cfRule type="expression" dxfId="3581" priority="261">
      <formula>$H$130 = 0</formula>
    </cfRule>
    <cfRule type="expression" dxfId="3580" priority="262">
      <formula>$H$130 &lt; 0</formula>
    </cfRule>
  </conditionalFormatting>
  <conditionalFormatting sqref="J96:L97 K130:L130">
    <cfRule type="expression" dxfId="3579" priority="257">
      <formula>$K$130 &gt; 0</formula>
    </cfRule>
    <cfRule type="expression" dxfId="3578" priority="258">
      <formula>$K$130 = 0</formula>
    </cfRule>
    <cfRule type="expression" dxfId="3577" priority="259">
      <formula>$K$130 &lt; 0</formula>
    </cfRule>
  </conditionalFormatting>
  <conditionalFormatting sqref="M96:O97 N130:O130">
    <cfRule type="expression" dxfId="3576" priority="254">
      <formula>$N$130 &gt; 0</formula>
    </cfRule>
    <cfRule type="expression" dxfId="3575" priority="255">
      <formula>$N$130 = 0</formula>
    </cfRule>
    <cfRule type="expression" dxfId="3574" priority="256">
      <formula>$N$130 &lt; 0</formula>
    </cfRule>
  </conditionalFormatting>
  <conditionalFormatting sqref="D98:F128">
    <cfRule type="expression" dxfId="3573" priority="251">
      <formula>AND($E98 &gt; 0, ISNUMBER($E98))</formula>
    </cfRule>
    <cfRule type="expression" dxfId="3572" priority="252">
      <formula>AND($E98 = 0, ISNUMBER($E98))</formula>
    </cfRule>
    <cfRule type="expression" dxfId="3571" priority="253">
      <formula>AND($E98 &lt; 0, ISNUMBER($E98))</formula>
    </cfRule>
  </conditionalFormatting>
  <conditionalFormatting sqref="G98:I128">
    <cfRule type="expression" dxfId="3570" priority="248">
      <formula>AND($H98 &gt; 0, ISNUMBER($H98))</formula>
    </cfRule>
    <cfRule type="expression" dxfId="3569" priority="249">
      <formula>AND($H98 = 0, ISNUMBER($H98))</formula>
    </cfRule>
    <cfRule type="expression" dxfId="3568" priority="250">
      <formula>AND($H98 &lt; 0, ISNUMBER($H98))</formula>
    </cfRule>
  </conditionalFormatting>
  <conditionalFormatting sqref="J98:L128">
    <cfRule type="expression" dxfId="3567" priority="245">
      <formula>AND($K98 &gt; 0, ISNUMBER($K98))</formula>
    </cfRule>
    <cfRule type="expression" dxfId="3566" priority="246">
      <formula>AND($K98 = 0, ISNUMBER($K98))</formula>
    </cfRule>
    <cfRule type="expression" dxfId="3565" priority="247">
      <formula>AND($K98 &lt; 0, ISNUMBER($K98))</formula>
    </cfRule>
  </conditionalFormatting>
  <conditionalFormatting sqref="M98:O128">
    <cfRule type="expression" dxfId="3564" priority="242">
      <formula>AND($N98 &gt; 0, ISNUMBER($N98))</formula>
    </cfRule>
    <cfRule type="expression" dxfId="3563" priority="243">
      <formula>AND($N98 = 0, ISNUMBER($N98))</formula>
    </cfRule>
    <cfRule type="expression" dxfId="3562" priority="244">
      <formula>AND($N98 &lt; 0, ISNUMBER($N98))</formula>
    </cfRule>
  </conditionalFormatting>
  <conditionalFormatting sqref="D134:F135 E168:F168">
    <cfRule type="expression" dxfId="3561" priority="239">
      <formula>$E$168 &gt; 0</formula>
    </cfRule>
    <cfRule type="expression" dxfId="3560" priority="240">
      <formula>$E$168 = 0</formula>
    </cfRule>
    <cfRule type="expression" dxfId="3559" priority="241">
      <formula>$E$168 &lt; 0</formula>
    </cfRule>
  </conditionalFormatting>
  <conditionalFormatting sqref="G134:I135 H168:I168">
    <cfRule type="expression" dxfId="3558" priority="236">
      <formula>$H$168 &gt; 0</formula>
    </cfRule>
    <cfRule type="expression" dxfId="3557" priority="237">
      <formula>$H$168 = 0</formula>
    </cfRule>
    <cfRule type="expression" dxfId="3556" priority="238">
      <formula>$H$168 &lt; 0</formula>
    </cfRule>
  </conditionalFormatting>
  <conditionalFormatting sqref="J134:L135 K168:L168">
    <cfRule type="expression" dxfId="3555" priority="233">
      <formula>$K$168 &gt; 0</formula>
    </cfRule>
    <cfRule type="expression" dxfId="3554" priority="234">
      <formula>$K$168 = 0</formula>
    </cfRule>
    <cfRule type="expression" dxfId="3553" priority="235">
      <formula>$K$168 &lt; 0</formula>
    </cfRule>
  </conditionalFormatting>
  <conditionalFormatting sqref="M134:O135 N168:O168">
    <cfRule type="expression" dxfId="3552" priority="230">
      <formula>$N$168 &gt; 0</formula>
    </cfRule>
    <cfRule type="expression" dxfId="3551" priority="231">
      <formula>$N$168 = 0</formula>
    </cfRule>
    <cfRule type="expression" dxfId="3550" priority="232">
      <formula>$N$168 &lt; 0</formula>
    </cfRule>
  </conditionalFormatting>
  <conditionalFormatting sqref="D136:F166">
    <cfRule type="expression" dxfId="3549" priority="227">
      <formula>AND($E136 &gt; 0, ISNUMBER($E136))</formula>
    </cfRule>
    <cfRule type="expression" dxfId="3548" priority="228">
      <formula>AND($E136 = 0, ISNUMBER($E136))</formula>
    </cfRule>
    <cfRule type="expression" dxfId="3547" priority="229">
      <formula>AND($E136 &lt; 0, ISNUMBER($E136))</formula>
    </cfRule>
  </conditionalFormatting>
  <conditionalFormatting sqref="G136:I166">
    <cfRule type="expression" dxfId="3546" priority="224">
      <formula>AND($H136 &gt; 0, ISNUMBER($H136))</formula>
    </cfRule>
    <cfRule type="expression" dxfId="3545" priority="225">
      <formula>AND($H136 = 0, ISNUMBER($H136))</formula>
    </cfRule>
    <cfRule type="expression" dxfId="3544" priority="226">
      <formula>AND($H136 &lt; 0, ISNUMBER($H136))</formula>
    </cfRule>
  </conditionalFormatting>
  <conditionalFormatting sqref="J136:L166">
    <cfRule type="expression" dxfId="3543" priority="221">
      <formula>AND($K136 &gt; 0, ISNUMBER($K136))</formula>
    </cfRule>
    <cfRule type="expression" dxfId="3542" priority="222">
      <formula>AND($K136 = 0, ISNUMBER($K136))</formula>
    </cfRule>
    <cfRule type="expression" dxfId="3541" priority="223">
      <formula>AND($K136 &lt; 0, ISNUMBER($K136))</formula>
    </cfRule>
  </conditionalFormatting>
  <conditionalFormatting sqref="M136:O166">
    <cfRule type="expression" dxfId="3540" priority="218">
      <formula>AND($N136 &gt; 0, ISNUMBER($N136))</formula>
    </cfRule>
    <cfRule type="expression" dxfId="3539" priority="219">
      <formula>AND($N136 = 0, ISNUMBER($N136))</formula>
    </cfRule>
    <cfRule type="expression" dxfId="3538" priority="220">
      <formula>AND($N136 &lt; 0, ISNUMBER($N136))</formula>
    </cfRule>
  </conditionalFormatting>
  <conditionalFormatting sqref="D172:F173 E206:F206">
    <cfRule type="expression" dxfId="3537" priority="215">
      <formula>$E$206 &gt; 0</formula>
    </cfRule>
    <cfRule type="expression" dxfId="3536" priority="216">
      <formula>$E$206 = 0</formula>
    </cfRule>
    <cfRule type="expression" dxfId="3535" priority="217">
      <formula>$E$206 &lt; 0</formula>
    </cfRule>
  </conditionalFormatting>
  <conditionalFormatting sqref="G172:I173 H206:I206">
    <cfRule type="expression" dxfId="3534" priority="212">
      <formula>$H$206 &gt; 0</formula>
    </cfRule>
    <cfRule type="expression" dxfId="3533" priority="213">
      <formula>$H$206 = 0</formula>
    </cfRule>
    <cfRule type="expression" dxfId="3532" priority="214">
      <formula>$H$206 &lt; 0</formula>
    </cfRule>
  </conditionalFormatting>
  <conditionalFormatting sqref="J172:L173 K206:L206">
    <cfRule type="expression" dxfId="3531" priority="209">
      <formula>$K$206 &gt; 0</formula>
    </cfRule>
    <cfRule type="expression" dxfId="3530" priority="210">
      <formula>$K$206 = 0</formula>
    </cfRule>
    <cfRule type="expression" dxfId="3529" priority="211">
      <formula>$K$206 &lt; 0</formula>
    </cfRule>
  </conditionalFormatting>
  <conditionalFormatting sqref="M172:O173 N206:O206">
    <cfRule type="expression" dxfId="3528" priority="206">
      <formula>$N$206 &gt; 0</formula>
    </cfRule>
    <cfRule type="expression" dxfId="3527" priority="207">
      <formula>$N$206 = 0</formula>
    </cfRule>
    <cfRule type="expression" dxfId="3526" priority="208">
      <formula>$N$206 &lt; 0</formula>
    </cfRule>
  </conditionalFormatting>
  <conditionalFormatting sqref="D174:F204">
    <cfRule type="expression" dxfId="3525" priority="203">
      <formula>AND($E174 &gt; 0, ISNUMBER($E174))</formula>
    </cfRule>
    <cfRule type="expression" dxfId="3524" priority="204">
      <formula>AND($E174 = 0, ISNUMBER($E174))</formula>
    </cfRule>
    <cfRule type="expression" dxfId="3523" priority="205">
      <formula>AND($E174 &lt; 0, ISNUMBER($E174))</formula>
    </cfRule>
  </conditionalFormatting>
  <conditionalFormatting sqref="G174:I204">
    <cfRule type="expression" dxfId="3522" priority="200">
      <formula>AND($H174 &gt; 0, ISNUMBER($H174))</formula>
    </cfRule>
    <cfRule type="expression" dxfId="3521" priority="201">
      <formula>AND($H174 = 0, ISNUMBER($H174))</formula>
    </cfRule>
    <cfRule type="expression" dxfId="3520" priority="202">
      <formula>AND($H174 &lt; 0, ISNUMBER($H174))</formula>
    </cfRule>
  </conditionalFormatting>
  <conditionalFormatting sqref="J174:L204">
    <cfRule type="expression" dxfId="3519" priority="197">
      <formula>AND($K174 &gt; 0, ISNUMBER($K174))</formula>
    </cfRule>
    <cfRule type="expression" dxfId="3518" priority="198">
      <formula>AND($K174 = 0, ISNUMBER($K174))</formula>
    </cfRule>
    <cfRule type="expression" dxfId="3517" priority="199">
      <formula>AND($K174 &lt; 0, ISNUMBER($K174))</formula>
    </cfRule>
  </conditionalFormatting>
  <conditionalFormatting sqref="M174:O204">
    <cfRule type="expression" dxfId="3516" priority="194">
      <formula>AND($N174 &gt; 0, ISNUMBER($N174))</formula>
    </cfRule>
    <cfRule type="expression" dxfId="3515" priority="195">
      <formula>AND($N174 = 0, ISNUMBER($N174))</formula>
    </cfRule>
    <cfRule type="expression" dxfId="3514" priority="196">
      <formula>AND($N174 &lt; 0, ISNUMBER($N174))</formula>
    </cfRule>
  </conditionalFormatting>
  <conditionalFormatting sqref="D210:F211 E244:F244">
    <cfRule type="expression" dxfId="3513" priority="191">
      <formula>$E$244 &gt; 0</formula>
    </cfRule>
    <cfRule type="expression" dxfId="3512" priority="192">
      <formula>$E$244 = 0</formula>
    </cfRule>
    <cfRule type="expression" dxfId="3511" priority="193">
      <formula>$E$244 &lt; 0</formula>
    </cfRule>
  </conditionalFormatting>
  <conditionalFormatting sqref="G210:I211 H244:I244">
    <cfRule type="expression" dxfId="3510" priority="188">
      <formula>$H$244 &gt; 0</formula>
    </cfRule>
    <cfRule type="expression" dxfId="3509" priority="189">
      <formula>$H$244 = 0</formula>
    </cfRule>
    <cfRule type="expression" dxfId="3508" priority="190">
      <formula>$H$244 &lt; 0</formula>
    </cfRule>
  </conditionalFormatting>
  <conditionalFormatting sqref="J210:L211 K244:L244">
    <cfRule type="expression" dxfId="3507" priority="185">
      <formula>$K$244 &gt; 0</formula>
    </cfRule>
    <cfRule type="expression" dxfId="3506" priority="186">
      <formula>$K$244 = 0</formula>
    </cfRule>
    <cfRule type="expression" dxfId="3505" priority="187">
      <formula>$K$244 &lt; 0</formula>
    </cfRule>
  </conditionalFormatting>
  <conditionalFormatting sqref="M210:O211 N244:O244">
    <cfRule type="expression" dxfId="3504" priority="182">
      <formula>$N$244 &gt; 0</formula>
    </cfRule>
    <cfRule type="expression" dxfId="3503" priority="183">
      <formula>$N$244 = 0</formula>
    </cfRule>
    <cfRule type="expression" dxfId="3502" priority="184">
      <formula>$N$244 &lt; 0</formula>
    </cfRule>
  </conditionalFormatting>
  <conditionalFormatting sqref="D212:F242">
    <cfRule type="expression" dxfId="3501" priority="179">
      <formula>AND($E212 &gt; 0, ISNUMBER($E212))</formula>
    </cfRule>
    <cfRule type="expression" dxfId="3500" priority="180">
      <formula>AND($E212 = 0, ISNUMBER($E212))</formula>
    </cfRule>
    <cfRule type="expression" dxfId="3499" priority="181">
      <formula>AND($E212 &lt; 0, ISNUMBER($E212))</formula>
    </cfRule>
  </conditionalFormatting>
  <conditionalFormatting sqref="G212:I242">
    <cfRule type="expression" dxfId="3498" priority="176">
      <formula>AND($H212 &gt; 0, ISNUMBER($H212))</formula>
    </cfRule>
    <cfRule type="expression" dxfId="3497" priority="177">
      <formula>AND($H212 = 0, ISNUMBER($H212))</formula>
    </cfRule>
    <cfRule type="expression" dxfId="3496" priority="178">
      <formula>AND($H212 &lt; 0, ISNUMBER($H212))</formula>
    </cfRule>
  </conditionalFormatting>
  <conditionalFormatting sqref="J212:L242">
    <cfRule type="expression" dxfId="3495" priority="173">
      <formula>AND($K212 &gt; 0, ISNUMBER($K212))</formula>
    </cfRule>
    <cfRule type="expression" dxfId="3494" priority="174">
      <formula>AND($K212 = 0, ISNUMBER($K212))</formula>
    </cfRule>
    <cfRule type="expression" dxfId="3493" priority="175">
      <formula>AND($K212 &lt; 0, ISNUMBER($K212))</formula>
    </cfRule>
  </conditionalFormatting>
  <conditionalFormatting sqref="M212:O242">
    <cfRule type="expression" dxfId="3492" priority="170">
      <formula>AND($N212 &gt; 0, ISNUMBER($N212))</formula>
    </cfRule>
    <cfRule type="expression" dxfId="3491" priority="171">
      <formula>AND($N212 = 0, ISNUMBER($N212))</formula>
    </cfRule>
    <cfRule type="expression" dxfId="3490" priority="172">
      <formula>AND($N212 &lt; 0, ISNUMBER($N212))</formula>
    </cfRule>
  </conditionalFormatting>
  <conditionalFormatting sqref="D248:F249 E282:F282">
    <cfRule type="expression" dxfId="3489" priority="167">
      <formula>$E$282 &gt; 0</formula>
    </cfRule>
    <cfRule type="expression" dxfId="3488" priority="168">
      <formula>$E$282 = 0</formula>
    </cfRule>
    <cfRule type="expression" dxfId="3487" priority="169">
      <formula>$E$282 &lt; 0</formula>
    </cfRule>
  </conditionalFormatting>
  <conditionalFormatting sqref="G248:I249 H282:I282">
    <cfRule type="expression" dxfId="3486" priority="164">
      <formula>$H$282 &gt; 0</formula>
    </cfRule>
    <cfRule type="expression" dxfId="3485" priority="165">
      <formula>$H$282 = 0</formula>
    </cfRule>
    <cfRule type="expression" dxfId="3484" priority="166">
      <formula>$H$282 &lt; 0</formula>
    </cfRule>
  </conditionalFormatting>
  <conditionalFormatting sqref="J248:L249 K282:L282">
    <cfRule type="expression" dxfId="3483" priority="161">
      <formula>$K$282 &gt; 0</formula>
    </cfRule>
    <cfRule type="expression" dxfId="3482" priority="162">
      <formula>$K$282 = 0</formula>
    </cfRule>
    <cfRule type="expression" dxfId="3481" priority="163">
      <formula>$K$282 &lt; 0</formula>
    </cfRule>
  </conditionalFormatting>
  <conditionalFormatting sqref="M248:O249 N282:O282">
    <cfRule type="expression" dxfId="3480" priority="158">
      <formula>$N$282 &gt; 0</formula>
    </cfRule>
    <cfRule type="expression" dxfId="3479" priority="159">
      <formula>$N$282 = 0</formula>
    </cfRule>
    <cfRule type="expression" dxfId="3478" priority="160">
      <formula>$N$282 &lt; 0</formula>
    </cfRule>
  </conditionalFormatting>
  <conditionalFormatting sqref="D250:F280">
    <cfRule type="expression" dxfId="3477" priority="155">
      <formula>AND($E250 &gt; 0, ISNUMBER($E250))</formula>
    </cfRule>
    <cfRule type="expression" dxfId="3476" priority="156">
      <formula>AND($E250 = 0, ISNUMBER($E250))</formula>
    </cfRule>
    <cfRule type="expression" dxfId="3475" priority="157">
      <formula>AND($E250 &lt; 0, ISNUMBER($E250))</formula>
    </cfRule>
  </conditionalFormatting>
  <conditionalFormatting sqref="G250:I280">
    <cfRule type="expression" dxfId="3474" priority="152">
      <formula>AND($H250 &gt; 0, ISNUMBER($H250))</formula>
    </cfRule>
    <cfRule type="expression" dxfId="3473" priority="153">
      <formula>AND($H250 = 0, ISNUMBER($H250))</formula>
    </cfRule>
    <cfRule type="expression" dxfId="3472" priority="154">
      <formula>AND($H250 &lt; 0, ISNUMBER($H250))</formula>
    </cfRule>
  </conditionalFormatting>
  <conditionalFormatting sqref="J250:L280">
    <cfRule type="expression" dxfId="3471" priority="149">
      <formula>AND($K250 &gt; 0, ISNUMBER($K250))</formula>
    </cfRule>
    <cfRule type="expression" dxfId="3470" priority="150">
      <formula>AND($K250 = 0, ISNUMBER($K250))</formula>
    </cfRule>
    <cfRule type="expression" dxfId="3469" priority="151">
      <formula>AND($K250 &lt; 0, ISNUMBER($K250))</formula>
    </cfRule>
  </conditionalFormatting>
  <conditionalFormatting sqref="M250:O280">
    <cfRule type="expression" dxfId="3468" priority="146">
      <formula>AND($N250 &gt; 0, ISNUMBER($N250))</formula>
    </cfRule>
    <cfRule type="expression" dxfId="3467" priority="147">
      <formula>AND($N250 = 0, ISNUMBER($N250))</formula>
    </cfRule>
    <cfRule type="expression" dxfId="3466" priority="148">
      <formula>AND($N250 &lt; 0, ISNUMBER($N250))</formula>
    </cfRule>
  </conditionalFormatting>
  <conditionalFormatting sqref="D5:F6">
    <cfRule type="expression" dxfId="3465" priority="143">
      <formula>$F$130 &gt; 0</formula>
    </cfRule>
    <cfRule type="expression" dxfId="3464" priority="144">
      <formula>$F$130 = 0</formula>
    </cfRule>
    <cfRule type="expression" dxfId="3463" priority="145">
      <formula>$F$130 &lt; 0</formula>
    </cfRule>
  </conditionalFormatting>
  <conditionalFormatting sqref="D7:F8">
    <cfRule type="expression" dxfId="3462" priority="140">
      <formula>$F$206 &gt; 0</formula>
    </cfRule>
    <cfRule type="expression" dxfId="3461" priority="141">
      <formula>$F$206 = 0</formula>
    </cfRule>
    <cfRule type="expression" dxfId="3460" priority="142">
      <formula>$F$206 &lt; 0</formula>
    </cfRule>
  </conditionalFormatting>
  <conditionalFormatting sqref="D9:F10">
    <cfRule type="expression" dxfId="3459" priority="137">
      <formula>$F$244 &gt; 0</formula>
    </cfRule>
    <cfRule type="expression" dxfId="3458" priority="138">
      <formula>$F$244 = 0</formula>
    </cfRule>
    <cfRule type="expression" dxfId="3457" priority="139">
      <formula>$F$244 &lt; 0</formula>
    </cfRule>
  </conditionalFormatting>
  <conditionalFormatting sqref="D11:F12">
    <cfRule type="expression" dxfId="3456" priority="134">
      <formula>$F$168 &gt; 0</formula>
    </cfRule>
    <cfRule type="expression" dxfId="3455" priority="135">
      <formula>$F$168 = 0</formula>
    </cfRule>
    <cfRule type="expression" dxfId="3454" priority="136">
      <formula>$F$168 &lt; 0</formula>
    </cfRule>
  </conditionalFormatting>
  <conditionalFormatting sqref="D13:F14">
    <cfRule type="expression" dxfId="3453" priority="92">
      <formula>$F$282 &gt; 0</formula>
    </cfRule>
    <cfRule type="expression" dxfId="3452" priority="93">
      <formula>$F$282 = 0</formula>
    </cfRule>
    <cfRule type="expression" dxfId="3451" priority="94">
      <formula>$F$282 &lt; 0</formula>
    </cfRule>
  </conditionalFormatting>
  <conditionalFormatting sqref="D15:F16">
    <cfRule type="expression" dxfId="3450" priority="77">
      <formula>$F$54 &gt; 0</formula>
    </cfRule>
    <cfRule type="expression" dxfId="3449" priority="78">
      <formula>$F$54 = 0</formula>
    </cfRule>
    <cfRule type="expression" dxfId="3448" priority="79">
      <formula>$F$54 &lt; 0</formula>
    </cfRule>
  </conditionalFormatting>
  <conditionalFormatting sqref="G5:I6">
    <cfRule type="expression" dxfId="3447" priority="65">
      <formula>$I$130 &gt; 0</formula>
    </cfRule>
    <cfRule type="expression" dxfId="3446" priority="66">
      <formula>$I$130 = 0</formula>
    </cfRule>
    <cfRule type="expression" dxfId="3445" priority="67">
      <formula>$I$130 &lt; 0</formula>
    </cfRule>
  </conditionalFormatting>
  <conditionalFormatting sqref="G7:I8">
    <cfRule type="expression" dxfId="3444" priority="62">
      <formula>$I$206 &gt; 0</formula>
    </cfRule>
    <cfRule type="expression" dxfId="3443" priority="63">
      <formula>$I$206 = 0</formula>
    </cfRule>
    <cfRule type="expression" dxfId="3442" priority="64">
      <formula>$I$206 &lt; 0</formula>
    </cfRule>
  </conditionalFormatting>
  <conditionalFormatting sqref="G9:I10">
    <cfRule type="expression" dxfId="3441" priority="59">
      <formula>$I$244 &gt; 0</formula>
    </cfRule>
    <cfRule type="expression" dxfId="3440" priority="60">
      <formula>$I$244 = 0</formula>
    </cfRule>
    <cfRule type="expression" dxfId="3439" priority="61">
      <formula>$I$244 &lt; 0</formula>
    </cfRule>
  </conditionalFormatting>
  <conditionalFormatting sqref="G11:I12">
    <cfRule type="expression" dxfId="3438" priority="56">
      <formula>$I$168 &gt; 0</formula>
    </cfRule>
    <cfRule type="expression" dxfId="3437" priority="57">
      <formula>$I$168 = 0</formula>
    </cfRule>
    <cfRule type="expression" dxfId="3436" priority="58">
      <formula>$I$168 &lt; 0</formula>
    </cfRule>
  </conditionalFormatting>
  <conditionalFormatting sqref="G13:I14">
    <cfRule type="expression" dxfId="3435" priority="53">
      <formula>$I$282 &gt; 0</formula>
    </cfRule>
    <cfRule type="expression" dxfId="3434" priority="54">
      <formula>$I$282 = 0</formula>
    </cfRule>
    <cfRule type="expression" dxfId="3433" priority="55">
      <formula>$I$282 &lt; 0</formula>
    </cfRule>
  </conditionalFormatting>
  <conditionalFormatting sqref="G15:I16">
    <cfRule type="expression" dxfId="3432" priority="50">
      <formula>$I$54 &gt; 0</formula>
    </cfRule>
    <cfRule type="expression" dxfId="3431" priority="51">
      <formula>$I$54 = 0</formula>
    </cfRule>
    <cfRule type="expression" dxfId="3430" priority="52">
      <formula>$I$54 &lt; 0</formula>
    </cfRule>
  </conditionalFormatting>
  <conditionalFormatting sqref="J5:L6">
    <cfRule type="expression" dxfId="3429" priority="47">
      <formula>$L$130 &gt; 0</formula>
    </cfRule>
    <cfRule type="expression" dxfId="3428" priority="48">
      <formula>$L$130 = 0</formula>
    </cfRule>
    <cfRule type="expression" dxfId="3427" priority="49">
      <formula>$L$130 &lt; 0</formula>
    </cfRule>
  </conditionalFormatting>
  <conditionalFormatting sqref="J7:L8">
    <cfRule type="expression" dxfId="3426" priority="44">
      <formula>$L$206 &gt; 0</formula>
    </cfRule>
    <cfRule type="expression" dxfId="3425" priority="45">
      <formula>$L$206 = 0</formula>
    </cfRule>
    <cfRule type="expression" dxfId="3424" priority="46">
      <formula>$L$206 &lt; 0</formula>
    </cfRule>
  </conditionalFormatting>
  <conditionalFormatting sqref="J9:L10">
    <cfRule type="expression" dxfId="3423" priority="41">
      <formula>$L$244 &gt; 0</formula>
    </cfRule>
    <cfRule type="expression" dxfId="3422" priority="42">
      <formula>$L$244 = 0</formula>
    </cfRule>
    <cfRule type="expression" dxfId="3421" priority="43">
      <formula>$L$244 &lt; 0</formula>
    </cfRule>
  </conditionalFormatting>
  <conditionalFormatting sqref="J11:L12">
    <cfRule type="expression" dxfId="3420" priority="38">
      <formula>$L$168 &gt; 0</formula>
    </cfRule>
    <cfRule type="expression" dxfId="3419" priority="39">
      <formula>$L$168 = 0</formula>
    </cfRule>
    <cfRule type="expression" dxfId="3418" priority="40">
      <formula>$L$168 &lt; 0</formula>
    </cfRule>
  </conditionalFormatting>
  <conditionalFormatting sqref="J13:L14">
    <cfRule type="expression" dxfId="3417" priority="35">
      <formula>$L$282 &gt; 0</formula>
    </cfRule>
    <cfRule type="expression" dxfId="3416" priority="36">
      <formula>$L$282 = 0</formula>
    </cfRule>
    <cfRule type="expression" dxfId="3415" priority="37">
      <formula>$L$282 &lt; 0</formula>
    </cfRule>
  </conditionalFormatting>
  <conditionalFormatting sqref="J15:L16">
    <cfRule type="expression" dxfId="3414" priority="32">
      <formula>$L$54 &gt; 0</formula>
    </cfRule>
    <cfRule type="expression" dxfId="3413" priority="33">
      <formula>$L$54 = 0</formula>
    </cfRule>
    <cfRule type="expression" dxfId="3412" priority="34">
      <formula>$L$54 &lt; 0</formula>
    </cfRule>
  </conditionalFormatting>
  <conditionalFormatting sqref="M5:O6">
    <cfRule type="expression" dxfId="3411" priority="29">
      <formula>$O$130 &gt; 0</formula>
    </cfRule>
    <cfRule type="expression" dxfId="3410" priority="30">
      <formula>$O$130 = 0</formula>
    </cfRule>
    <cfRule type="expression" dxfId="3409" priority="31">
      <formula>$O$130 &lt; 0</formula>
    </cfRule>
  </conditionalFormatting>
  <conditionalFormatting sqref="M7:O8">
    <cfRule type="expression" dxfId="3408" priority="26">
      <formula>$O$206 &gt; 0</formula>
    </cfRule>
    <cfRule type="expression" dxfId="3407" priority="27">
      <formula>$O$206 = 0</formula>
    </cfRule>
    <cfRule type="expression" dxfId="3406" priority="28">
      <formula>$O$206 &lt; 0</formula>
    </cfRule>
  </conditionalFormatting>
  <conditionalFormatting sqref="M9:O10">
    <cfRule type="expression" dxfId="3405" priority="23">
      <formula>$O$244 &gt; 0</formula>
    </cfRule>
    <cfRule type="expression" dxfId="3404" priority="24">
      <formula>$O$244 = 0</formula>
    </cfRule>
    <cfRule type="expression" dxfId="3403" priority="25">
      <formula>$O$244 &lt; 0</formula>
    </cfRule>
  </conditionalFormatting>
  <conditionalFormatting sqref="M11:O12">
    <cfRule type="expression" dxfId="3402" priority="20">
      <formula>$O$168 &gt; 0</formula>
    </cfRule>
    <cfRule type="expression" dxfId="3401" priority="21">
      <formula>$O$168 = 0</formula>
    </cfRule>
    <cfRule type="expression" dxfId="3400" priority="22">
      <formula>$O$168 &lt; 0</formula>
    </cfRule>
  </conditionalFormatting>
  <conditionalFormatting sqref="M13:O14">
    <cfRule type="expression" dxfId="3399" priority="17">
      <formula>$O$282 &gt; 0</formula>
    </cfRule>
    <cfRule type="expression" dxfId="3398" priority="18">
      <formula>$O$282 = 0</formula>
    </cfRule>
    <cfRule type="expression" dxfId="3397" priority="19">
      <formula>$O$282 &lt; 0</formula>
    </cfRule>
  </conditionalFormatting>
  <conditionalFormatting sqref="M15:O16">
    <cfRule type="expression" dxfId="3396" priority="14">
      <formula>$O$54 &gt; 0</formula>
    </cfRule>
    <cfRule type="expression" dxfId="3395" priority="15">
      <formula>$O$54 = 0</formula>
    </cfRule>
    <cfRule type="expression" dxfId="3394" priority="16">
      <formula>$O$54 &lt; 0</formula>
    </cfRule>
  </conditionalFormatting>
  <conditionalFormatting sqref="D3:F4">
    <cfRule type="expression" dxfId="3393" priority="13">
      <formula>$F$92 &lt; 0</formula>
    </cfRule>
    <cfRule type="expression" dxfId="3392" priority="12">
      <formula>$F$92 = 0</formula>
    </cfRule>
    <cfRule type="expression" dxfId="3391" priority="11">
      <formula>$F$92 &gt; 0</formula>
    </cfRule>
  </conditionalFormatting>
  <conditionalFormatting sqref="G3:I4">
    <cfRule type="expression" dxfId="3390" priority="10">
      <formula>$I$92 &lt; 0</formula>
    </cfRule>
    <cfRule type="expression" dxfId="3389" priority="9">
      <formula>$I$92 = 0</formula>
    </cfRule>
    <cfRule type="expression" dxfId="3388" priority="8">
      <formula>$I$92 &gt; 0</formula>
    </cfRule>
  </conditionalFormatting>
  <conditionalFormatting sqref="J3:L4">
    <cfRule type="expression" dxfId="3387" priority="5">
      <formula>$L$92 &gt; 0</formula>
    </cfRule>
    <cfRule type="expression" dxfId="3386" priority="6">
      <formula>$L$92 = 0</formula>
    </cfRule>
    <cfRule type="expression" dxfId="3385" priority="7">
      <formula>$L$92 &lt; 0</formula>
    </cfRule>
  </conditionalFormatting>
  <conditionalFormatting sqref="M3:O4">
    <cfRule type="expression" dxfId="3384" priority="2">
      <formula>$O$92 &gt; 0</formula>
    </cfRule>
    <cfRule type="expression" dxfId="3383" priority="3">
      <formula>$O$92 = 0</formula>
    </cfRule>
    <cfRule type="expression" dxfId="338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4117-9527-4951-AF54-5E1C442075A3}">
  <sheetPr codeName="Sheet6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44621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174,823 KRW (5.83%)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110,659 KRW (3.69%)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119,532 KRW (3.98%)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100,064 KRW (3.34%)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57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2022-03-01(화) 오전 00:00</v>
      </c>
      <c r="C15" s="259"/>
      <c r="D15" s="233" t="str">
        <f>TEXT($G$1, "[$-ko-KR]yyyy-mm-dd(ddd) ") &amp; "오후 14:00"</f>
        <v>2022-03-01(화) 오후 14:00</v>
      </c>
      <c r="E15" s="234"/>
      <c r="F15" s="235"/>
      <c r="G15" s="233" t="str">
        <f>TEXT($G$1, "[$-ko-KR]yyyy-mm-dd(ddd) ") &amp; "오후 19:00"</f>
        <v>2022-03-01(화) 오후 19:00</v>
      </c>
      <c r="H15" s="234"/>
      <c r="I15" s="235"/>
      <c r="J15" s="233" t="str">
        <f>TEXT($G$1, "[$-ko-KR]yyyy-mm-dd(ddd) ") &amp; "오후 21:00"</f>
        <v>2022-03-01(화) 오후 21:00</v>
      </c>
      <c r="K15" s="234"/>
      <c r="L15" s="235"/>
      <c r="M15" s="233" t="str">
        <f>TEXT($G$1+1, "[$-ko-KR]yyyy-mm-dd(ddd) ") &amp; "오전 00:00"</f>
        <v>2022-03-02(수)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57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2022-03-01(화) 오전 00:00</v>
      </c>
      <c r="C42" s="261"/>
      <c r="D42" s="233" t="str">
        <f>TEXT($G$1, "[$-ko-KR]yyyy-mm-dd(ddd) ") &amp; "오후 14:00"</f>
        <v>2022-03-01(화) 오후 14:00</v>
      </c>
      <c r="E42" s="234"/>
      <c r="F42" s="235"/>
      <c r="G42" s="233" t="str">
        <f>TEXT($G$1, "[$-ko-KR]yyyy-mm-dd(ddd) ") &amp; "오후 19:00"</f>
        <v>2022-03-01(화) 오후 19:00</v>
      </c>
      <c r="H42" s="234"/>
      <c r="I42" s="235"/>
      <c r="J42" s="233" t="str">
        <f>TEXT($G$1, "[$-ko-KR]yyyy-mm-dd(ddd) ") &amp; "오후 21:00"</f>
        <v>2022-03-01(화) 오후 21:00</v>
      </c>
      <c r="K42" s="234"/>
      <c r="L42" s="235"/>
      <c r="M42" s="233" t="str">
        <f>TEXT($G$1+1, "[$-ko-KR]yyyy-mm-dd(ddd) ") &amp; "오전 00:00"</f>
        <v>2022-03-02(수)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211</v>
      </c>
      <c r="B44" s="124">
        <v>8.01</v>
      </c>
      <c r="C44" s="76">
        <v>5.6728232199999999E-2</v>
      </c>
      <c r="D44" s="13">
        <v>7.84</v>
      </c>
      <c r="E44" s="14">
        <f>IF(ISNUMBER(D44), (D44 - $B44) / $B44, "")</f>
        <v>-2.1223470661672902E-2</v>
      </c>
      <c r="F44" s="16">
        <f>IF(ISNUMBER(D44), $B64 * E44, "")</f>
        <v>-3183.5205992509354</v>
      </c>
      <c r="G44" s="29">
        <v>7.82</v>
      </c>
      <c r="H44" s="14">
        <f>IF(ISNUMBER(G44), (G44 - $B44) / $B44, "")</f>
        <v>-2.3720349563046132E-2</v>
      </c>
      <c r="I44" s="100">
        <f>IF(ISNUMBER(G44), $B64 * H44, "")</f>
        <v>-3558.0524344569199</v>
      </c>
      <c r="J44" s="13">
        <v>7.9</v>
      </c>
      <c r="K44" s="14">
        <f>IF(ISNUMBER(J44), (J44 - $B44) / $B44, "")</f>
        <v>-1.3732833957552988E-2</v>
      </c>
      <c r="L44" s="16">
        <f>IF(ISNUMBER(J44), $B64 * K44, "")</f>
        <v>-2059.9250936329481</v>
      </c>
      <c r="M44" s="29">
        <v>7.82</v>
      </c>
      <c r="N44" s="14">
        <f>IF(ISNUMBER(M44), (M44 - $B44) / $B44, "")</f>
        <v>-2.3720349563046132E-2</v>
      </c>
      <c r="O44" s="16">
        <f>IF(ISNUMBER(M44), $B64 * N44, "")</f>
        <v>-3558.0524344569199</v>
      </c>
      <c r="Q44" s="219"/>
      <c r="R44" s="219"/>
      <c r="S44" s="219"/>
    </row>
    <row r="45" spans="1:19" ht="17.25" customHeight="1" thickBot="1">
      <c r="A45" s="125" t="s">
        <v>118</v>
      </c>
      <c r="B45" s="126">
        <v>17.3</v>
      </c>
      <c r="C45" s="77">
        <v>4.8484848499999997E-2</v>
      </c>
      <c r="D45" s="15">
        <v>18.5</v>
      </c>
      <c r="E45" s="32">
        <f t="shared" ref="E45:E48" si="14">IF(ISNUMBER(D45), (D45 - $B45) / $B45, "")</f>
        <v>6.9364161849710934E-2</v>
      </c>
      <c r="F45" s="18">
        <f>IF(ISNUMBER(D45), $B64 * E45, "")</f>
        <v>10404.62427745664</v>
      </c>
      <c r="G45" s="31">
        <v>18.399999999999999</v>
      </c>
      <c r="H45" s="32">
        <f t="shared" ref="H45:H48" si="15">IF(ISNUMBER(G45), (G45 - $B45) / $B45, "")</f>
        <v>6.3583815028901605E-2</v>
      </c>
      <c r="I45" s="101">
        <f>IF(ISNUMBER(G45), $B64 * H45, "")</f>
        <v>9537.5722543352404</v>
      </c>
      <c r="J45" s="15">
        <v>18.8</v>
      </c>
      <c r="K45" s="32">
        <f t="shared" ref="K45:K48" si="16">IF(ISNUMBER(J45), (J45 - $B45) / $B45, "")</f>
        <v>8.6705202312138727E-2</v>
      </c>
      <c r="L45" s="18">
        <f>IF(ISNUMBER(J45), $B64 * K45, "")</f>
        <v>13005.780346820809</v>
      </c>
      <c r="M45" s="31">
        <v>18.2</v>
      </c>
      <c r="N45" s="32">
        <f t="shared" ref="N45:N48" si="17">IF(ISNUMBER(M45), (M45 - $B45) / $B45, "")</f>
        <v>5.2023121387283155E-2</v>
      </c>
      <c r="O45" s="18">
        <f>IF(ISNUMBER(M45), $B64 * N45, "")</f>
        <v>7803.4682080924731</v>
      </c>
      <c r="Q45" s="219"/>
      <c r="R45" s="219"/>
      <c r="S45" s="219"/>
    </row>
    <row r="46" spans="1:19" ht="17.25" customHeight="1" thickBot="1">
      <c r="A46" s="125" t="s">
        <v>97</v>
      </c>
      <c r="B46" s="126">
        <v>2.3999999999999998E-3</v>
      </c>
      <c r="C46" s="77">
        <v>4.3478260900000003E-2</v>
      </c>
      <c r="D46" s="15">
        <v>2.5000000000000001E-3</v>
      </c>
      <c r="E46" s="32">
        <f t="shared" si="14"/>
        <v>4.1666666666666782E-2</v>
      </c>
      <c r="F46" s="18">
        <f>IF(ISNUMBER(D46), $B64 * E46, "")</f>
        <v>6250.0000000000173</v>
      </c>
      <c r="G46" s="31">
        <v>2.3999999999999998E-3</v>
      </c>
      <c r="H46" s="32">
        <f t="shared" si="15"/>
        <v>0</v>
      </c>
      <c r="I46" s="101">
        <f>IF(ISNUMBER(G46), $B64 * H46, "")</f>
        <v>0</v>
      </c>
      <c r="J46" s="15">
        <v>2.5000000000000001E-3</v>
      </c>
      <c r="K46" s="32">
        <f t="shared" si="16"/>
        <v>4.1666666666666782E-2</v>
      </c>
      <c r="L46" s="18">
        <f>IF(ISNUMBER(J46), $B64 * K46, "")</f>
        <v>6250.0000000000173</v>
      </c>
      <c r="M46" s="31">
        <v>2.3999999999999998E-3</v>
      </c>
      <c r="N46" s="32">
        <f t="shared" si="17"/>
        <v>0</v>
      </c>
      <c r="O46" s="18">
        <f>IF(ISNUMBER(M46), $B64 * N46, "")</f>
        <v>0</v>
      </c>
      <c r="Q46" s="209"/>
      <c r="R46" s="209"/>
      <c r="S46" s="209"/>
    </row>
    <row r="47" spans="1:19" ht="17.25" customHeight="1" thickBot="1">
      <c r="A47" s="125" t="s">
        <v>233</v>
      </c>
      <c r="B47" s="126">
        <v>96.8</v>
      </c>
      <c r="C47" s="77">
        <v>4.1980624299999998E-2</v>
      </c>
      <c r="D47" s="15">
        <v>103</v>
      </c>
      <c r="E47" s="32">
        <f t="shared" si="14"/>
        <v>6.4049586776859541E-2</v>
      </c>
      <c r="F47" s="18">
        <f>IF(ISNUMBER(D47), $B64 * E47, "")</f>
        <v>9607.4380165289313</v>
      </c>
      <c r="G47" s="31">
        <v>103</v>
      </c>
      <c r="H47" s="32">
        <f t="shared" si="15"/>
        <v>6.4049586776859541E-2</v>
      </c>
      <c r="I47" s="101">
        <f>IF(ISNUMBER(G47), $B64 * H47, "")</f>
        <v>9607.4380165289313</v>
      </c>
      <c r="J47" s="15">
        <v>105</v>
      </c>
      <c r="K47" s="32">
        <f t="shared" si="16"/>
        <v>8.471074380165293E-2</v>
      </c>
      <c r="L47" s="18">
        <f>IF(ISNUMBER(J47), $B64 * K47, "")</f>
        <v>12706.61157024794</v>
      </c>
      <c r="M47" s="31">
        <v>102</v>
      </c>
      <c r="N47" s="32">
        <f t="shared" si="17"/>
        <v>5.3719008264462839E-2</v>
      </c>
      <c r="O47" s="18">
        <f>IF(ISNUMBER(M47), $B64 * N47, "")</f>
        <v>8057.8512396694259</v>
      </c>
      <c r="Q47" s="209"/>
      <c r="R47" s="209"/>
      <c r="S47" s="209"/>
    </row>
    <row r="48" spans="1:19" ht="17.25" customHeight="1" thickBot="1">
      <c r="A48" s="127" t="s">
        <v>64</v>
      </c>
      <c r="B48" s="128">
        <v>30.3</v>
      </c>
      <c r="C48" s="78">
        <v>3.7671232899999997E-2</v>
      </c>
      <c r="D48" s="20">
        <v>31.2</v>
      </c>
      <c r="E48" s="21">
        <f t="shared" si="14"/>
        <v>2.9702970297029656E-2</v>
      </c>
      <c r="F48" s="22">
        <f>IF(ISNUMBER(D48), $B64 * E48, "")</f>
        <v>4455.4455445544481</v>
      </c>
      <c r="G48" s="30">
        <v>30.9</v>
      </c>
      <c r="H48" s="21">
        <f t="shared" si="15"/>
        <v>1.9801980198019733E-2</v>
      </c>
      <c r="I48" s="105">
        <f>IF(ISNUMBER(G48), $B64 * H48, "")</f>
        <v>2970.2970297029601</v>
      </c>
      <c r="J48" s="20">
        <v>31.4</v>
      </c>
      <c r="K48" s="21">
        <f t="shared" si="16"/>
        <v>3.6303630363036229E-2</v>
      </c>
      <c r="L48" s="22">
        <f>IF(ISNUMBER(J48), $B64 * K48, "")</f>
        <v>5445.5445544554341</v>
      </c>
      <c r="M48" s="30">
        <v>30.7</v>
      </c>
      <c r="N48" s="21">
        <f t="shared" si="17"/>
        <v>1.3201320132013155E-2</v>
      </c>
      <c r="O48" s="22">
        <f>IF(ISNUMBER(M48), $B64 * N48, "")</f>
        <v>1980.1980198019733</v>
      </c>
      <c r="Q48" s="209"/>
      <c r="R48" s="209"/>
      <c r="S48" s="209"/>
    </row>
    <row r="49" spans="1:19" ht="17.25" customHeight="1" thickBot="1">
      <c r="A49" s="125" t="s">
        <v>245</v>
      </c>
      <c r="B49" s="129">
        <v>56.7</v>
      </c>
      <c r="C49" s="80">
        <v>3.65630713E-2</v>
      </c>
      <c r="D49" s="106">
        <v>65.2</v>
      </c>
      <c r="E49" s="107">
        <f>IF(ISNUMBER(D49), (D49 - $B49) / $B49, "")</f>
        <v>0.14991181657848324</v>
      </c>
      <c r="F49" s="108">
        <f>IF(ISNUMBER(D49), $B64 * E49, "")</f>
        <v>22486.772486772486</v>
      </c>
      <c r="G49" s="109">
        <v>64.5</v>
      </c>
      <c r="H49" s="107">
        <f>IF(ISNUMBER(G49), (G49 - $B49) / $B49, "")</f>
        <v>0.1375661375661375</v>
      </c>
      <c r="I49" s="110">
        <f>IF(ISNUMBER(G49), $B64 * H49, "")</f>
        <v>20634.920634920625</v>
      </c>
      <c r="J49" s="106">
        <v>65.3</v>
      </c>
      <c r="K49" s="107">
        <f>IF(ISNUMBER(J49), (J49 - $B49) / $B49, "")</f>
        <v>0.15167548500881822</v>
      </c>
      <c r="L49" s="108">
        <f>IF(ISNUMBER(J49), $B64 * K49, "")</f>
        <v>22751.322751322732</v>
      </c>
      <c r="M49" s="109">
        <v>59.3</v>
      </c>
      <c r="N49" s="107">
        <f>IF(ISNUMBER(M49), (M49 - $B49) / $B49, "")</f>
        <v>4.5855379188712422E-2</v>
      </c>
      <c r="O49" s="108">
        <f>IF(ISNUMBER(M49), $B64 * N49, "")</f>
        <v>6878.3068783068629</v>
      </c>
      <c r="Q49" s="209"/>
      <c r="R49" s="209"/>
      <c r="S49" s="209"/>
    </row>
    <row r="50" spans="1:19" ht="17.25" customHeight="1" thickBot="1">
      <c r="A50" s="125" t="s">
        <v>124</v>
      </c>
      <c r="B50" s="126">
        <v>58.2</v>
      </c>
      <c r="C50" s="77">
        <v>3.55871886E-2</v>
      </c>
      <c r="D50" s="15">
        <v>63.6</v>
      </c>
      <c r="E50" s="32">
        <f t="shared" ref="E50:E53" si="18">IF(ISNUMBER(D50), (D50 - $B50) / $B50, "")</f>
        <v>9.2783505154639151E-2</v>
      </c>
      <c r="F50" s="18">
        <f>IF(ISNUMBER(D50), $B64 * E50, "")</f>
        <v>13917.525773195872</v>
      </c>
      <c r="G50" s="31">
        <v>63.1</v>
      </c>
      <c r="H50" s="32">
        <f t="shared" ref="H50:H53" si="19">IF(ISNUMBER(G50), (G50 - $B50) / $B50, "")</f>
        <v>8.419243986254292E-2</v>
      </c>
      <c r="I50" s="101">
        <f>IF(ISNUMBER(G50), $B64 * H50, "")</f>
        <v>12628.865979381439</v>
      </c>
      <c r="J50" s="15">
        <v>64.599999999999994</v>
      </c>
      <c r="K50" s="32">
        <f t="shared" ref="K50:K53" si="20">IF(ISNUMBER(J50), (J50 - $B50) / $B50, "")</f>
        <v>0.10996563573883146</v>
      </c>
      <c r="L50" s="18">
        <f>IF(ISNUMBER(J50), $B64 * K50, "")</f>
        <v>16494.845360824718</v>
      </c>
      <c r="M50" s="31">
        <v>63.2</v>
      </c>
      <c r="N50" s="32">
        <f t="shared" ref="N50:N53" si="21">IF(ISNUMBER(M50), (M50 - $B50) / $B50, "")</f>
        <v>8.5910652920962199E-2</v>
      </c>
      <c r="O50" s="18">
        <f>IF(ISNUMBER(M50), $B64 * N50, "")</f>
        <v>12886.59793814433</v>
      </c>
      <c r="Q50" s="209"/>
      <c r="R50" s="209"/>
      <c r="S50" s="209"/>
    </row>
    <row r="51" spans="1:19" ht="17.25" customHeight="1" thickBot="1">
      <c r="A51" s="125" t="s">
        <v>140</v>
      </c>
      <c r="B51" s="126">
        <v>80.599999999999994</v>
      </c>
      <c r="C51" s="77">
        <v>3.4659820299999998E-2</v>
      </c>
      <c r="D51" s="15">
        <v>92.1</v>
      </c>
      <c r="E51" s="32">
        <f t="shared" si="18"/>
        <v>0.14267990074441689</v>
      </c>
      <c r="F51" s="18">
        <f>IF(ISNUMBER(D51), $B64 * E51, "")</f>
        <v>21401.985111662532</v>
      </c>
      <c r="G51" s="31">
        <v>90.5</v>
      </c>
      <c r="H51" s="32">
        <f t="shared" si="19"/>
        <v>0.12282878411910678</v>
      </c>
      <c r="I51" s="101">
        <f>IF(ISNUMBER(G51), $B64 * H51, "")</f>
        <v>18424.317617866018</v>
      </c>
      <c r="J51" s="15">
        <v>91.7</v>
      </c>
      <c r="K51" s="32">
        <f t="shared" si="20"/>
        <v>0.13771712158808944</v>
      </c>
      <c r="L51" s="18">
        <f>IF(ISNUMBER(J51), $B64 * K51, "")</f>
        <v>20657.568238213415</v>
      </c>
      <c r="M51" s="31">
        <v>89.9</v>
      </c>
      <c r="N51" s="32">
        <f t="shared" si="21"/>
        <v>0.11538461538461553</v>
      </c>
      <c r="O51" s="18">
        <f>IF(ISNUMBER(M51), $B64 * N51, "")</f>
        <v>17307.69230769233</v>
      </c>
      <c r="Q51" s="209"/>
      <c r="R51" s="209"/>
      <c r="S51" s="209"/>
    </row>
    <row r="52" spans="1:19" ht="17.25" customHeight="1" thickBot="1">
      <c r="A52" s="125" t="s">
        <v>158</v>
      </c>
      <c r="B52" s="126">
        <v>65.2</v>
      </c>
      <c r="C52" s="77">
        <v>3.3280507100000002E-2</v>
      </c>
      <c r="D52" s="15">
        <v>70.099999999999994</v>
      </c>
      <c r="E52" s="32">
        <f t="shared" si="18"/>
        <v>7.5153374233128706E-2</v>
      </c>
      <c r="F52" s="18">
        <f>IF(ISNUMBER(D52), $B64 * E52, "")</f>
        <v>11273.006134969306</v>
      </c>
      <c r="G52" s="31">
        <v>68.900000000000006</v>
      </c>
      <c r="H52" s="32">
        <f t="shared" si="19"/>
        <v>5.6748466257668752E-2</v>
      </c>
      <c r="I52" s="101">
        <f>IF(ISNUMBER(G52), $B64 * H52, "")</f>
        <v>8512.2699386503136</v>
      </c>
      <c r="J52" s="15">
        <v>70.099999999999994</v>
      </c>
      <c r="K52" s="32">
        <f t="shared" si="20"/>
        <v>7.5153374233128706E-2</v>
      </c>
      <c r="L52" s="18">
        <f>IF(ISNUMBER(J52), $B64 * K52, "")</f>
        <v>11273.006134969306</v>
      </c>
      <c r="M52" s="31">
        <v>68</v>
      </c>
      <c r="N52" s="32">
        <f t="shared" si="21"/>
        <v>4.2944785276073573E-2</v>
      </c>
      <c r="O52" s="18">
        <f>IF(ISNUMBER(M52), $B64 * N52, "")</f>
        <v>6441.7177914110362</v>
      </c>
      <c r="Q52" s="33"/>
      <c r="R52" s="33"/>
    </row>
    <row r="53" spans="1:19" ht="17.25" customHeight="1" thickBot="1">
      <c r="A53" s="130" t="s">
        <v>128</v>
      </c>
      <c r="B53" s="131">
        <v>49.6</v>
      </c>
      <c r="C53" s="79">
        <v>3.1185031200000001E-2</v>
      </c>
      <c r="D53" s="24">
        <v>54.2</v>
      </c>
      <c r="E53" s="25">
        <f t="shared" si="18"/>
        <v>9.2741935483870996E-2</v>
      </c>
      <c r="F53" s="104">
        <f>IF(ISNUMBER(D53), $B64 * E53, "")</f>
        <v>13911.290322580649</v>
      </c>
      <c r="G53" s="102">
        <v>52.9</v>
      </c>
      <c r="H53" s="25">
        <f t="shared" si="19"/>
        <v>6.653225806451607E-2</v>
      </c>
      <c r="I53" s="103">
        <f>IF(ISNUMBER(G53), $B64 * H53, "")</f>
        <v>9979.8387096774113</v>
      </c>
      <c r="J53" s="24">
        <v>54.2</v>
      </c>
      <c r="K53" s="25">
        <f t="shared" si="20"/>
        <v>9.2741935483870996E-2</v>
      </c>
      <c r="L53" s="104">
        <f>IF(ISNUMBER(J53), $B64 * K53, "")</f>
        <v>13911.290322580649</v>
      </c>
      <c r="M53" s="102">
        <v>52.2</v>
      </c>
      <c r="N53" s="25">
        <f t="shared" si="21"/>
        <v>5.2419354838709707E-2</v>
      </c>
      <c r="O53" s="104">
        <f>IF(ISNUMBER(M53), $B64 * N53, "")</f>
        <v>7862.9032258064562</v>
      </c>
      <c r="Q53" s="210"/>
      <c r="R53" s="211"/>
      <c r="S53" s="212"/>
    </row>
    <row r="54" spans="1:19" ht="17.25" customHeight="1">
      <c r="A54" s="123" t="s">
        <v>341</v>
      </c>
      <c r="B54" s="124">
        <v>9.1999999999999998E-2</v>
      </c>
      <c r="C54" s="76">
        <v>3.0235162400000001E-2</v>
      </c>
      <c r="D54" s="13">
        <v>9.4799999999999995E-2</v>
      </c>
      <c r="E54" s="14">
        <f>IF(ISNUMBER(D54), (D54 - $B54) / $B54, "")</f>
        <v>3.0434782608695619E-2</v>
      </c>
      <c r="F54" s="16">
        <f>IF(ISNUMBER(D54), $B64 * E54, "")</f>
        <v>4565.2173913043425</v>
      </c>
      <c r="G54" s="29">
        <v>9.4399999999999998E-2</v>
      </c>
      <c r="H54" s="14">
        <f>IF(ISNUMBER(G54), (G54 - $B54) / $B54, "")</f>
        <v>2.6086956521739126E-2</v>
      </c>
      <c r="I54" s="100">
        <f>IF(ISNUMBER(G54), $B64 * H54, "")</f>
        <v>3913.0434782608691</v>
      </c>
      <c r="J54" s="13">
        <v>9.6100000000000005E-2</v>
      </c>
      <c r="K54" s="14">
        <f>IF(ISNUMBER(J54), (J54 - $B54) / $B54, "")</f>
        <v>4.4565217391304417E-2</v>
      </c>
      <c r="L54" s="16">
        <f>IF(ISNUMBER(J54), $B64 * K54, "")</f>
        <v>6684.7826086956629</v>
      </c>
      <c r="M54" s="29">
        <v>9.2899999999999996E-2</v>
      </c>
      <c r="N54" s="14">
        <f>IF(ISNUMBER(M54), (M54 - $B54) / $B54, "")</f>
        <v>9.7826086956521521E-3</v>
      </c>
      <c r="O54" s="16">
        <f>IF(ISNUMBER(M54), $B64 * N54, "")</f>
        <v>1467.3913043478228</v>
      </c>
      <c r="Q54" s="213"/>
      <c r="R54" s="214"/>
      <c r="S54" s="215"/>
    </row>
    <row r="55" spans="1:19" ht="17.25" customHeight="1" thickBot="1">
      <c r="A55" s="125" t="s">
        <v>203</v>
      </c>
      <c r="B55" s="126">
        <v>7.92</v>
      </c>
      <c r="C55" s="77">
        <v>2.85714286E-2</v>
      </c>
      <c r="D55" s="15">
        <v>8.23</v>
      </c>
      <c r="E55" s="32">
        <f t="shared" ref="E55:E58" si="22">IF(ISNUMBER(D55), (D55 - $B55) / $B55, "")</f>
        <v>3.9141414141414206E-2</v>
      </c>
      <c r="F55" s="18">
        <f>IF(ISNUMBER(D55), $B64 * E55, "")</f>
        <v>5871.212121212131</v>
      </c>
      <c r="G55" s="31">
        <v>8.19</v>
      </c>
      <c r="H55" s="32">
        <f t="shared" ref="H55:H58" si="23">IF(ISNUMBER(G55), (G55 - $B55) / $B55, "")</f>
        <v>3.409090909090904E-2</v>
      </c>
      <c r="I55" s="101">
        <f>IF(ISNUMBER(G55), $B64 * H55, "")</f>
        <v>5113.6363636363558</v>
      </c>
      <c r="J55" s="15">
        <v>8.1999999999999993</v>
      </c>
      <c r="K55" s="32">
        <f t="shared" ref="K55:K58" si="24">IF(ISNUMBER(J55), (J55 - $B55) / $B55, "")</f>
        <v>3.5353535353535276E-2</v>
      </c>
      <c r="L55" s="18">
        <f>IF(ISNUMBER(J55), $B64 * K55, "")</f>
        <v>5303.0303030302912</v>
      </c>
      <c r="M55" s="31">
        <v>7.94</v>
      </c>
      <c r="N55" s="32">
        <f t="shared" ref="N55:N58" si="25">IF(ISNUMBER(M55), (M55 - $B55) / $B55, "")</f>
        <v>2.5252525252525836E-3</v>
      </c>
      <c r="O55" s="18">
        <f>IF(ISNUMBER(M55), $B64 * N55, "")</f>
        <v>378.78787878788756</v>
      </c>
      <c r="Q55" s="216"/>
      <c r="R55" s="217"/>
      <c r="S55" s="218"/>
    </row>
    <row r="56" spans="1:19" ht="17.25" customHeight="1" thickBot="1">
      <c r="A56" s="125" t="s">
        <v>144</v>
      </c>
      <c r="B56" s="126">
        <v>11</v>
      </c>
      <c r="C56" s="77">
        <v>2.8037383200000002E-2</v>
      </c>
      <c r="D56" s="15">
        <v>11.7</v>
      </c>
      <c r="E56" s="32">
        <f t="shared" si="22"/>
        <v>6.3636363636363574E-2</v>
      </c>
      <c r="F56" s="18">
        <f>IF(ISNUMBER(D56), $B64 * E56, "")</f>
        <v>9545.4545454545369</v>
      </c>
      <c r="G56" s="31">
        <v>11.6</v>
      </c>
      <c r="H56" s="32">
        <f t="shared" si="23"/>
        <v>5.4545454545454515E-2</v>
      </c>
      <c r="I56" s="101">
        <f>IF(ISNUMBER(G56), $B64 * H56, "")</f>
        <v>8181.8181818181774</v>
      </c>
      <c r="J56" s="15">
        <v>11.8</v>
      </c>
      <c r="K56" s="32">
        <f t="shared" si="24"/>
        <v>7.2727272727272793E-2</v>
      </c>
      <c r="L56" s="18">
        <f>IF(ISNUMBER(J56), $B64 * K56, "")</f>
        <v>10909.090909090919</v>
      </c>
      <c r="M56" s="31">
        <v>11.6</v>
      </c>
      <c r="N56" s="32">
        <f t="shared" si="25"/>
        <v>5.4545454545454515E-2</v>
      </c>
      <c r="O56" s="18">
        <f>IF(ISNUMBER(M56), $B64 * N56, "")</f>
        <v>8181.8181818181774</v>
      </c>
      <c r="Q56" s="209"/>
      <c r="R56" s="209"/>
      <c r="S56" s="209"/>
    </row>
    <row r="57" spans="1:19" ht="17.25" customHeight="1" thickBot="1">
      <c r="A57" s="125" t="s">
        <v>126</v>
      </c>
      <c r="B57" s="126">
        <v>80.900000000000006</v>
      </c>
      <c r="C57" s="77">
        <v>2.0176544800000001E-2</v>
      </c>
      <c r="D57" s="15">
        <v>83.4</v>
      </c>
      <c r="E57" s="32">
        <f t="shared" si="22"/>
        <v>3.0902348578491962E-2</v>
      </c>
      <c r="F57" s="18">
        <f>IF(ISNUMBER(D57), $B64 * E57, "")</f>
        <v>4635.3522867737947</v>
      </c>
      <c r="G57" s="31">
        <v>85</v>
      </c>
      <c r="H57" s="32">
        <f t="shared" si="23"/>
        <v>5.0679851668726753E-2</v>
      </c>
      <c r="I57" s="101">
        <f>IF(ISNUMBER(G57), $B64 * H57, "")</f>
        <v>7601.9777503090127</v>
      </c>
      <c r="J57" s="15">
        <v>85.4</v>
      </c>
      <c r="K57" s="32">
        <f t="shared" si="24"/>
        <v>5.5624227441285534E-2</v>
      </c>
      <c r="L57" s="18">
        <f>IF(ISNUMBER(J57), $B64 * K57, "")</f>
        <v>8343.6341161928303</v>
      </c>
      <c r="M57" s="31">
        <v>85.9</v>
      </c>
      <c r="N57" s="32">
        <f t="shared" si="25"/>
        <v>6.1804697156983925E-2</v>
      </c>
      <c r="O57" s="18">
        <f>IF(ISNUMBER(M57), $B64 * N57, "")</f>
        <v>9270.7045735475895</v>
      </c>
      <c r="Q57" s="219"/>
      <c r="R57" s="219"/>
      <c r="S57" s="219"/>
    </row>
    <row r="58" spans="1:19" ht="17.25" customHeight="1" thickBot="1">
      <c r="A58" s="127" t="s">
        <v>185</v>
      </c>
      <c r="B58" s="128">
        <v>10.3</v>
      </c>
      <c r="C58" s="78">
        <v>1.9801980199999999E-2</v>
      </c>
      <c r="D58" s="20">
        <v>10.6</v>
      </c>
      <c r="E58" s="21">
        <f t="shared" si="22"/>
        <v>2.9126213592232903E-2</v>
      </c>
      <c r="F58" s="22">
        <f>IF(ISNUMBER(D58), $B64 * E58, "")</f>
        <v>4368.9320388349352</v>
      </c>
      <c r="G58" s="30">
        <v>10.6</v>
      </c>
      <c r="H58" s="21">
        <f t="shared" si="23"/>
        <v>2.9126213592232903E-2</v>
      </c>
      <c r="I58" s="105">
        <f>IF(ISNUMBER(G58), $B64 * H58, "")</f>
        <v>4368.9320388349352</v>
      </c>
      <c r="J58" s="20">
        <v>10.7</v>
      </c>
      <c r="K58" s="21">
        <f t="shared" si="24"/>
        <v>3.8834951456310537E-2</v>
      </c>
      <c r="L58" s="22">
        <f>IF(ISNUMBER(J58), $B64 * K58, "")</f>
        <v>5825.2427184465805</v>
      </c>
      <c r="M58" s="30">
        <v>10.6</v>
      </c>
      <c r="N58" s="21">
        <f t="shared" si="25"/>
        <v>2.9126213592232903E-2</v>
      </c>
      <c r="O58" s="22">
        <f>IF(ISNUMBER(M58), $B64 * N58, "")</f>
        <v>4368.9320388349352</v>
      </c>
      <c r="Q58" s="219"/>
      <c r="R58" s="219"/>
      <c r="S58" s="219"/>
    </row>
    <row r="59" spans="1:19" ht="17.25" customHeight="1" thickBot="1">
      <c r="A59" s="125" t="s">
        <v>229</v>
      </c>
      <c r="B59" s="129">
        <v>51.9</v>
      </c>
      <c r="C59" s="80">
        <v>1.9646365400000001E-2</v>
      </c>
      <c r="D59" s="106">
        <v>54.1</v>
      </c>
      <c r="E59" s="107">
        <f>IF(ISNUMBER(D59), (D59 - $B59) / $B59, "")</f>
        <v>4.2389210019267876E-2</v>
      </c>
      <c r="F59" s="108">
        <f>IF(ISNUMBER(D59), $B64 * E59, "")</f>
        <v>6358.3815028901818</v>
      </c>
      <c r="G59" s="109">
        <v>53.9</v>
      </c>
      <c r="H59" s="107">
        <f>IF(ISNUMBER(G59), (G59 - $B59) / $B59, "")</f>
        <v>3.8535645472061661E-2</v>
      </c>
      <c r="I59" s="110">
        <f>IF(ISNUMBER(G59), $B64 * H59, "")</f>
        <v>5780.346820809249</v>
      </c>
      <c r="J59" s="106">
        <v>54.3</v>
      </c>
      <c r="K59" s="107">
        <f>IF(ISNUMBER(J59), (J59 - $B59) / $B59, "")</f>
        <v>4.6242774566473965E-2</v>
      </c>
      <c r="L59" s="108">
        <f>IF(ISNUMBER(J59), $B64 * K59, "")</f>
        <v>6936.4161849710945</v>
      </c>
      <c r="M59" s="109">
        <v>53.2</v>
      </c>
      <c r="N59" s="107">
        <f>IF(ISNUMBER(M59), (M59 - $B59) / $B59, "")</f>
        <v>2.5048169556840159E-2</v>
      </c>
      <c r="O59" s="108">
        <f>IF(ISNUMBER(M59), $B64 * N59, "")</f>
        <v>3757.2254335260241</v>
      </c>
      <c r="Q59" s="209"/>
      <c r="R59" s="209"/>
      <c r="S59" s="209"/>
    </row>
    <row r="60" spans="1:19" ht="17.25" customHeight="1" thickBot="1">
      <c r="A60" s="125" t="s">
        <v>174</v>
      </c>
      <c r="B60" s="126">
        <v>10.6</v>
      </c>
      <c r="C60" s="77">
        <v>1.9230769200000001E-2</v>
      </c>
      <c r="D60" s="15">
        <v>11</v>
      </c>
      <c r="E60" s="32">
        <f t="shared" ref="E60:E63" si="26">IF(ISNUMBER(D60), (D60 - $B60) / $B60, "")</f>
        <v>3.7735849056603807E-2</v>
      </c>
      <c r="F60" s="18">
        <f>IF(ISNUMBER(D60), $B64 * E60, "")</f>
        <v>5660.3773584905712</v>
      </c>
      <c r="G60" s="31">
        <v>10.9</v>
      </c>
      <c r="H60" s="32">
        <f t="shared" ref="H60:H63" si="27">IF(ISNUMBER(G60), (G60 - $B60) / $B60, "")</f>
        <v>2.8301886792452897E-2</v>
      </c>
      <c r="I60" s="101">
        <f>IF(ISNUMBER(G60), $B64 * H60, "")</f>
        <v>4245.2830188679345</v>
      </c>
      <c r="J60" s="15">
        <v>11</v>
      </c>
      <c r="K60" s="32">
        <f t="shared" ref="K60:K63" si="28">IF(ISNUMBER(J60), (J60 - $B60) / $B60, "")</f>
        <v>3.7735849056603807E-2</v>
      </c>
      <c r="L60" s="18">
        <f>IF(ISNUMBER(J60), $B64 * K60, "")</f>
        <v>5660.3773584905712</v>
      </c>
      <c r="M60" s="31">
        <v>11.1</v>
      </c>
      <c r="N60" s="32">
        <f t="shared" ref="N60:N63" si="29">IF(ISNUMBER(M60), (M60 - $B60) / $B60, "")</f>
        <v>4.716981132075472E-2</v>
      </c>
      <c r="O60" s="18">
        <f>IF(ISNUMBER(M60), $B64 * N60, "")</f>
        <v>7075.4716981132078</v>
      </c>
      <c r="Q60" s="209"/>
      <c r="R60" s="209"/>
      <c r="S60" s="209"/>
    </row>
    <row r="61" spans="1:19" ht="17.25" customHeight="1" thickBot="1">
      <c r="A61" s="125" t="s">
        <v>148</v>
      </c>
      <c r="B61" s="126">
        <v>72.8</v>
      </c>
      <c r="C61" s="77">
        <v>1.67597765E-2</v>
      </c>
      <c r="D61" s="15">
        <v>74.7</v>
      </c>
      <c r="E61" s="32">
        <f t="shared" si="26"/>
        <v>2.609890109890118E-2</v>
      </c>
      <c r="F61" s="18">
        <f>IF(ISNUMBER(D61), $B64 * E61, "")</f>
        <v>3914.8351648351768</v>
      </c>
      <c r="G61" s="31">
        <v>74.8</v>
      </c>
      <c r="H61" s="32">
        <f t="shared" si="27"/>
        <v>2.7472527472527472E-2</v>
      </c>
      <c r="I61" s="101">
        <f>IF(ISNUMBER(G61), $B64 * H61, "")</f>
        <v>4120.8791208791208</v>
      </c>
      <c r="J61" s="15">
        <v>75.5</v>
      </c>
      <c r="K61" s="32">
        <f t="shared" si="28"/>
        <v>3.708791208791213E-2</v>
      </c>
      <c r="L61" s="18">
        <f>IF(ISNUMBER(J61), $B64 * K61, "")</f>
        <v>5563.1868131868196</v>
      </c>
      <c r="M61" s="31">
        <v>74.8</v>
      </c>
      <c r="N61" s="32">
        <f t="shared" si="29"/>
        <v>2.7472527472527472E-2</v>
      </c>
      <c r="O61" s="18">
        <f>IF(ISNUMBER(M61), $B64 * N61, "")</f>
        <v>4120.8791208791208</v>
      </c>
      <c r="Q61" s="209"/>
      <c r="R61" s="209"/>
      <c r="S61" s="209"/>
    </row>
    <row r="62" spans="1:19" ht="17.25" customHeight="1">
      <c r="A62" s="125" t="s">
        <v>146</v>
      </c>
      <c r="B62" s="126">
        <v>8.6</v>
      </c>
      <c r="C62" s="77">
        <v>1.6548463400000001E-2</v>
      </c>
      <c r="D62" s="15">
        <v>8.9600000000000009</v>
      </c>
      <c r="E62" s="32">
        <f t="shared" si="26"/>
        <v>4.1860465116279215E-2</v>
      </c>
      <c r="F62" s="18">
        <f>IF(ISNUMBER(D62), $B64 * E62, "")</f>
        <v>6279.0697674418825</v>
      </c>
      <c r="G62" s="31">
        <v>8.9</v>
      </c>
      <c r="H62" s="32">
        <f t="shared" si="27"/>
        <v>3.4883720930232641E-2</v>
      </c>
      <c r="I62" s="101">
        <f>IF(ISNUMBER(G62), $B64 * H62, "")</f>
        <v>5232.5581395348963</v>
      </c>
      <c r="J62" s="15">
        <v>8.99</v>
      </c>
      <c r="K62" s="32">
        <f t="shared" si="28"/>
        <v>4.5348837209302391E-2</v>
      </c>
      <c r="L62" s="18">
        <f>IF(ISNUMBER(J62), $B64 * K62, "")</f>
        <v>6802.3255813953583</v>
      </c>
      <c r="M62" s="31">
        <v>8.83</v>
      </c>
      <c r="N62" s="32">
        <f t="shared" si="29"/>
        <v>2.674418604651168E-2</v>
      </c>
      <c r="O62" s="18">
        <f>IF(ISNUMBER(M62), $B64 * N62, "")</f>
        <v>4011.627906976752</v>
      </c>
      <c r="Q62" s="198"/>
      <c r="R62" s="199"/>
      <c r="S62" s="200"/>
    </row>
    <row r="63" spans="1:19" ht="17.25" customHeight="1" thickBot="1">
      <c r="A63" s="130" t="s">
        <v>346</v>
      </c>
      <c r="B63" s="131">
        <v>9.51</v>
      </c>
      <c r="C63" s="79">
        <v>9.5541401000000005E-3</v>
      </c>
      <c r="D63" s="24">
        <v>10.1</v>
      </c>
      <c r="E63" s="25">
        <f t="shared" si="26"/>
        <v>6.2039957939011556E-2</v>
      </c>
      <c r="F63" s="104">
        <f>IF(ISNUMBER(D63), $B64 * E63, "")</f>
        <v>9305.9936908517338</v>
      </c>
      <c r="G63" s="102">
        <v>9.93</v>
      </c>
      <c r="H63" s="25">
        <f t="shared" si="27"/>
        <v>4.4164037854889586E-2</v>
      </c>
      <c r="I63" s="103">
        <f>IF(ISNUMBER(G63), $B64 * H63, "")</f>
        <v>6624.6056782334381</v>
      </c>
      <c r="J63" s="24">
        <v>9.99</v>
      </c>
      <c r="K63" s="25">
        <f t="shared" si="28"/>
        <v>5.0473186119873864E-2</v>
      </c>
      <c r="L63" s="104">
        <f>IF(ISNUMBER(J63), $B64 * K63, "")</f>
        <v>7570.9779179810794</v>
      </c>
      <c r="M63" s="102">
        <v>9.66</v>
      </c>
      <c r="N63" s="25">
        <f t="shared" si="29"/>
        <v>1.5772870662460605E-2</v>
      </c>
      <c r="O63" s="104">
        <f>IF(ISNUMBER(M63), $B64 * N63, "")</f>
        <v>2365.9305993690909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5.7009797645519757E-2</v>
      </c>
      <c r="F64" s="28">
        <f>SUM(F44:F63)</f>
        <v>171029.39293655922</v>
      </c>
      <c r="G64" s="26" t="s">
        <v>266</v>
      </c>
      <c r="H64" s="27">
        <f>IF(COUNT(H44:H63), SUM(H44:H63) / COUNT(H44:H63), 0)</f>
        <v>4.7973516112596669E-2</v>
      </c>
      <c r="I64" s="28">
        <f>SUM(I44:I63)</f>
        <v>143920.54833778998</v>
      </c>
      <c r="J64" s="26" t="s">
        <v>266</v>
      </c>
      <c r="K64" s="27">
        <f>IF(COUNT(K44:K63), SUM(K44:K63) / COUNT(K44:K63), 0)</f>
        <v>6.3345036232427765E-2</v>
      </c>
      <c r="L64" s="28">
        <f>SUM(L44:L63)</f>
        <v>190035.10869728329</v>
      </c>
      <c r="M64" s="26" t="s">
        <v>266</v>
      </c>
      <c r="N64" s="27">
        <f>IF(COUNT(N44:N63), SUM(N44:N63) / COUNT(N44:N63), 0)</f>
        <v>3.6886483970222858E-2</v>
      </c>
      <c r="O64" s="28">
        <f>SUM(O44:O63)</f>
        <v>110659.45191066856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57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2022-03-01(화) 오전 00:00</v>
      </c>
      <c r="C69" s="261"/>
      <c r="D69" s="233" t="str">
        <f>TEXT($G$1, "[$-ko-KR]yyyy-mm-dd(ddd) ") &amp; "오후 14:00"</f>
        <v>2022-03-01(화) 오후 14:00</v>
      </c>
      <c r="E69" s="234"/>
      <c r="F69" s="235"/>
      <c r="G69" s="233" t="str">
        <f>TEXT($G$1, "[$-ko-KR]yyyy-mm-dd(ddd) ") &amp; "오후 19:00"</f>
        <v>2022-03-01(화) 오후 19:00</v>
      </c>
      <c r="H69" s="234"/>
      <c r="I69" s="235"/>
      <c r="J69" s="233" t="str">
        <f>TEXT($G$1, "[$-ko-KR]yyyy-mm-dd(ddd) ") &amp; "오후 21:00"</f>
        <v>2022-03-01(화) 오후 21:00</v>
      </c>
      <c r="K69" s="234"/>
      <c r="L69" s="235"/>
      <c r="M69" s="233" t="str">
        <f>TEXT($G$1+1, "[$-ko-KR]yyyy-mm-dd(ddd) ") &amp; "오전 00:00"</f>
        <v>2022-03-02(수)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85</v>
      </c>
      <c r="B71" s="124">
        <v>225</v>
      </c>
      <c r="C71" s="76">
        <v>9.7560975600000002E-2</v>
      </c>
      <c r="D71" s="13">
        <v>231</v>
      </c>
      <c r="E71" s="14">
        <f>IF(ISNUMBER(D71), (D71 - $B71) / $B71, "")</f>
        <v>2.6666666666666668E-2</v>
      </c>
      <c r="F71" s="16">
        <f>IF(ISNUMBER(D71), $B91 * E71, "")</f>
        <v>4000.0000000000005</v>
      </c>
      <c r="G71" s="29">
        <v>227</v>
      </c>
      <c r="H71" s="14">
        <f>IF(ISNUMBER(G71), (G71 - $B71) / $B71, "")</f>
        <v>8.8888888888888889E-3</v>
      </c>
      <c r="I71" s="100">
        <f>IF(ISNUMBER(G71), $B91 * H71, "")</f>
        <v>1333.3333333333333</v>
      </c>
      <c r="J71" s="13">
        <v>232</v>
      </c>
      <c r="K71" s="14">
        <f>IF(ISNUMBER(J71), (J71 - $B71) / $B71, "")</f>
        <v>3.111111111111111E-2</v>
      </c>
      <c r="L71" s="16">
        <f>IF(ISNUMBER(J71), $B91 * K71, "")</f>
        <v>4666.666666666667</v>
      </c>
      <c r="M71" s="29">
        <v>241</v>
      </c>
      <c r="N71" s="14">
        <f>IF(ISNUMBER(M71), (M71 - $B71) / $B71, "")</f>
        <v>7.1111111111111111E-2</v>
      </c>
      <c r="O71" s="16">
        <f>IF(ISNUMBER(M71), $B91 * N71, "")</f>
        <v>10666.666666666666</v>
      </c>
      <c r="Q71" s="219"/>
      <c r="R71" s="219"/>
      <c r="S71" s="219"/>
    </row>
    <row r="72" spans="1:19" ht="17.25" thickBot="1">
      <c r="A72" s="125" t="s">
        <v>327</v>
      </c>
      <c r="B72" s="126">
        <v>698</v>
      </c>
      <c r="C72" s="77">
        <v>6.2404870600000002E-2</v>
      </c>
      <c r="D72" s="15">
        <v>721</v>
      </c>
      <c r="E72" s="32">
        <f t="shared" ref="E72:E75" si="30">IF(ISNUMBER(D72), (D72 - $B72) / $B72, "")</f>
        <v>3.2951289398280799E-2</v>
      </c>
      <c r="F72" s="18">
        <f>IF(ISNUMBER(D72), $B91 * E72, "")</f>
        <v>4942.6934097421199</v>
      </c>
      <c r="G72" s="31">
        <v>729</v>
      </c>
      <c r="H72" s="32">
        <f t="shared" ref="H72:H75" si="31">IF(ISNUMBER(G72), (G72 - $B72) / $B72, "")</f>
        <v>4.4412607449856735E-2</v>
      </c>
      <c r="I72" s="101">
        <f>IF(ISNUMBER(G72), $B91 * H72, "")</f>
        <v>6661.8911174785098</v>
      </c>
      <c r="J72" s="15">
        <v>730</v>
      </c>
      <c r="K72" s="32">
        <f t="shared" ref="K72:K75" si="32">IF(ISNUMBER(J72), (J72 - $B72) / $B72, "")</f>
        <v>4.5845272206303724E-2</v>
      </c>
      <c r="L72" s="18">
        <f>IF(ISNUMBER(J72), $B91 * K72, "")</f>
        <v>6876.7908309455588</v>
      </c>
      <c r="M72" s="31">
        <v>794</v>
      </c>
      <c r="N72" s="32">
        <f t="shared" ref="N72:N75" si="33">IF(ISNUMBER(M72), (M72 - $B72) / $B72, "")</f>
        <v>0.13753581661891118</v>
      </c>
      <c r="O72" s="18">
        <f>IF(ISNUMBER(M72), $B91 * N72, "")</f>
        <v>20630.372492836676</v>
      </c>
      <c r="Q72" s="219"/>
      <c r="R72" s="219"/>
      <c r="S72" s="219"/>
    </row>
    <row r="73" spans="1:19" ht="17.25" thickBot="1">
      <c r="A73" s="125" t="s">
        <v>103</v>
      </c>
      <c r="B73" s="126">
        <v>672</v>
      </c>
      <c r="C73" s="77">
        <v>4.6728972000000001E-2</v>
      </c>
      <c r="D73" s="15">
        <v>694</v>
      </c>
      <c r="E73" s="32">
        <f t="shared" si="30"/>
        <v>3.273809523809524E-2</v>
      </c>
      <c r="F73" s="18">
        <f>IF(ISNUMBER(D73), $B91 * E73, "")</f>
        <v>4910.7142857142862</v>
      </c>
      <c r="G73" s="31">
        <v>686</v>
      </c>
      <c r="H73" s="32">
        <f t="shared" si="31"/>
        <v>2.0833333333333332E-2</v>
      </c>
      <c r="I73" s="101">
        <f>IF(ISNUMBER(G73), $B91 * H73, "")</f>
        <v>3125</v>
      </c>
      <c r="J73" s="15">
        <v>700</v>
      </c>
      <c r="K73" s="32">
        <f t="shared" si="32"/>
        <v>4.1666666666666664E-2</v>
      </c>
      <c r="L73" s="18">
        <f>IF(ISNUMBER(J73), $B91 * K73, "")</f>
        <v>6250</v>
      </c>
      <c r="M73" s="31">
        <v>674</v>
      </c>
      <c r="N73" s="32">
        <f t="shared" si="33"/>
        <v>2.976190476190476E-3</v>
      </c>
      <c r="O73" s="18">
        <f>IF(ISNUMBER(M73), $B91 * N73, "")</f>
        <v>446.42857142857139</v>
      </c>
      <c r="Q73" s="209"/>
      <c r="R73" s="209"/>
      <c r="S73" s="209"/>
    </row>
    <row r="74" spans="1:19" ht="17.25" thickBot="1">
      <c r="A74" s="125" t="s">
        <v>79</v>
      </c>
      <c r="B74" s="126">
        <v>860</v>
      </c>
      <c r="C74" s="77">
        <v>4.6228710499999999E-2</v>
      </c>
      <c r="D74" s="15">
        <v>902</v>
      </c>
      <c r="E74" s="32">
        <f t="shared" si="30"/>
        <v>4.8837209302325581E-2</v>
      </c>
      <c r="F74" s="18">
        <f>IF(ISNUMBER(D74), $B91 * E74, "")</f>
        <v>7325.5813953488368</v>
      </c>
      <c r="G74" s="31">
        <v>892</v>
      </c>
      <c r="H74" s="32">
        <f t="shared" si="31"/>
        <v>3.7209302325581395E-2</v>
      </c>
      <c r="I74" s="101">
        <f>IF(ISNUMBER(G74), $B91 * H74, "")</f>
        <v>5581.395348837209</v>
      </c>
      <c r="J74" s="15">
        <v>915</v>
      </c>
      <c r="K74" s="32">
        <f t="shared" si="32"/>
        <v>6.3953488372093026E-2</v>
      </c>
      <c r="L74" s="18">
        <f>IF(ISNUMBER(J74), $B91 * K74, "")</f>
        <v>9593.0232558139542</v>
      </c>
      <c r="M74" s="31">
        <v>897</v>
      </c>
      <c r="N74" s="32">
        <f t="shared" si="33"/>
        <v>4.3023255813953491E-2</v>
      </c>
      <c r="O74" s="18">
        <f>IF(ISNUMBER(M74), $B91 * N74, "")</f>
        <v>6453.4883720930238</v>
      </c>
      <c r="Q74" s="209"/>
      <c r="R74" s="209"/>
      <c r="S74" s="209"/>
    </row>
    <row r="75" spans="1:19" ht="17.25" thickBot="1">
      <c r="A75" s="127" t="s">
        <v>249</v>
      </c>
      <c r="B75" s="128">
        <v>243</v>
      </c>
      <c r="C75" s="78">
        <v>4.29184549E-2</v>
      </c>
      <c r="D75" s="20">
        <v>246</v>
      </c>
      <c r="E75" s="21">
        <f t="shared" si="30"/>
        <v>1.2345679012345678E-2</v>
      </c>
      <c r="F75" s="22">
        <f>IF(ISNUMBER(D75), $B91 * E75, "")</f>
        <v>1851.8518518518517</v>
      </c>
      <c r="G75" s="30">
        <v>245</v>
      </c>
      <c r="H75" s="21">
        <f t="shared" si="31"/>
        <v>8.23045267489712E-3</v>
      </c>
      <c r="I75" s="105">
        <f>IF(ISNUMBER(G75), $B91 * H75, "")</f>
        <v>1234.5679012345679</v>
      </c>
      <c r="J75" s="20">
        <v>247</v>
      </c>
      <c r="K75" s="21">
        <f t="shared" si="32"/>
        <v>1.646090534979424E-2</v>
      </c>
      <c r="L75" s="22">
        <f>IF(ISNUMBER(J75), $B91 * K75, "")</f>
        <v>2469.1358024691358</v>
      </c>
      <c r="M75" s="30">
        <v>237</v>
      </c>
      <c r="N75" s="21">
        <f t="shared" si="33"/>
        <v>-2.4691358024691357E-2</v>
      </c>
      <c r="O75" s="22">
        <f>IF(ISNUMBER(M75), $B91 * N75, "")</f>
        <v>-3703.7037037037035</v>
      </c>
      <c r="Q75" s="209"/>
      <c r="R75" s="209"/>
      <c r="S75" s="209"/>
    </row>
    <row r="76" spans="1:19" ht="17.25" thickBot="1">
      <c r="A76" s="125" t="s">
        <v>105</v>
      </c>
      <c r="B76" s="129">
        <v>828</v>
      </c>
      <c r="C76" s="80">
        <v>4.28211587E-2</v>
      </c>
      <c r="D76" s="106">
        <v>857</v>
      </c>
      <c r="E76" s="107">
        <f>IF(ISNUMBER(D76), (D76 - $B76) / $B76, "")</f>
        <v>3.5024154589371984E-2</v>
      </c>
      <c r="F76" s="108">
        <f>IF(ISNUMBER(D76), $B91 * E76, "")</f>
        <v>5253.6231884057979</v>
      </c>
      <c r="G76" s="109">
        <v>847</v>
      </c>
      <c r="H76" s="107">
        <f>IF(ISNUMBER(G76), (G76 - $B76) / $B76, "")</f>
        <v>2.2946859903381644E-2</v>
      </c>
      <c r="I76" s="110">
        <f>IF(ISNUMBER(G76), $B91 * H76, "")</f>
        <v>3442.0289855072465</v>
      </c>
      <c r="J76" s="106">
        <v>863</v>
      </c>
      <c r="K76" s="107">
        <f>IF(ISNUMBER(J76), (J76 - $B76) / $B76, "")</f>
        <v>4.2270531400966184E-2</v>
      </c>
      <c r="L76" s="108">
        <f>IF(ISNUMBER(J76), $B91 * K76, "")</f>
        <v>6340.579710144928</v>
      </c>
      <c r="M76" s="109">
        <v>856</v>
      </c>
      <c r="N76" s="107">
        <f>IF(ISNUMBER(M76), (M76 - $B76) / $B76, "")</f>
        <v>3.3816425120772944E-2</v>
      </c>
      <c r="O76" s="108">
        <f>IF(ISNUMBER(M76), $B91 * N76, "")</f>
        <v>5072.463768115942</v>
      </c>
      <c r="Q76" s="209"/>
      <c r="R76" s="209"/>
      <c r="S76" s="209"/>
    </row>
    <row r="77" spans="1:19" ht="17.25" thickBot="1">
      <c r="A77" s="125" t="s">
        <v>172</v>
      </c>
      <c r="B77" s="126">
        <v>911</v>
      </c>
      <c r="C77" s="77">
        <v>4.1142857099999999E-2</v>
      </c>
      <c r="D77" s="15">
        <v>957</v>
      </c>
      <c r="E77" s="32">
        <f t="shared" ref="E77:E80" si="34">IF(ISNUMBER(D77), (D77 - $B77) / $B77, "")</f>
        <v>5.0493962678375415E-2</v>
      </c>
      <c r="F77" s="18">
        <f>IF(ISNUMBER(D77), $B91 * E77, "")</f>
        <v>7574.0944017563124</v>
      </c>
      <c r="G77" s="31">
        <v>949</v>
      </c>
      <c r="H77" s="32">
        <f t="shared" ref="H77:H80" si="35">IF(ISNUMBER(G77), (G77 - $B77) / $B77, "")</f>
        <v>4.1712403951701428E-2</v>
      </c>
      <c r="I77" s="101">
        <f>IF(ISNUMBER(G77), $B91 * H77, "")</f>
        <v>6256.8605927552144</v>
      </c>
      <c r="J77" s="15">
        <v>973</v>
      </c>
      <c r="K77" s="32">
        <f t="shared" ref="K77:K80" si="36">IF(ISNUMBER(J77), (J77 - $B77) / $B77, "")</f>
        <v>6.8057080131723374E-2</v>
      </c>
      <c r="L77" s="18">
        <f>IF(ISNUMBER(J77), $B91 * K77, "")</f>
        <v>10208.562019758507</v>
      </c>
      <c r="M77" s="31">
        <v>955</v>
      </c>
      <c r="N77" s="32">
        <f t="shared" ref="N77:N80" si="37">IF(ISNUMBER(M77), (M77 - $B77) / $B77, "")</f>
        <v>4.8298572996706916E-2</v>
      </c>
      <c r="O77" s="18">
        <f>IF(ISNUMBER(M77), $B91 * N77, "")</f>
        <v>7244.7859495060375</v>
      </c>
      <c r="Q77" s="209"/>
      <c r="R77" s="209"/>
      <c r="S77" s="209"/>
    </row>
    <row r="78" spans="1:19" ht="17.25" thickBot="1">
      <c r="A78" s="125" t="s">
        <v>338</v>
      </c>
      <c r="B78" s="126">
        <v>268</v>
      </c>
      <c r="C78" s="77">
        <v>3.8759689899999998E-2</v>
      </c>
      <c r="D78" s="15">
        <v>276</v>
      </c>
      <c r="E78" s="32">
        <f t="shared" si="34"/>
        <v>2.9850746268656716E-2</v>
      </c>
      <c r="F78" s="18">
        <f>IF(ISNUMBER(D78), $B91 * E78, "")</f>
        <v>4477.6119402985078</v>
      </c>
      <c r="G78" s="31">
        <v>274</v>
      </c>
      <c r="H78" s="32">
        <f t="shared" si="35"/>
        <v>2.2388059701492536E-2</v>
      </c>
      <c r="I78" s="101">
        <f>IF(ISNUMBER(G78), $B91 * H78, "")</f>
        <v>3358.2089552238804</v>
      </c>
      <c r="J78" s="15">
        <v>280</v>
      </c>
      <c r="K78" s="32">
        <f t="shared" si="36"/>
        <v>4.4776119402985072E-2</v>
      </c>
      <c r="L78" s="18">
        <f>IF(ISNUMBER(J78), $B91 * K78, "")</f>
        <v>6716.4179104477607</v>
      </c>
      <c r="M78" s="31">
        <v>268</v>
      </c>
      <c r="N78" s="32">
        <f t="shared" si="37"/>
        <v>0</v>
      </c>
      <c r="O78" s="18">
        <f>IF(ISNUMBER(M78), $B91 * N78, "")</f>
        <v>0</v>
      </c>
      <c r="Q78" s="209"/>
      <c r="R78" s="209"/>
      <c r="S78" s="209"/>
    </row>
    <row r="79" spans="1:19" ht="17.25" thickBot="1">
      <c r="A79" s="125" t="s">
        <v>339</v>
      </c>
      <c r="B79" s="126">
        <v>504</v>
      </c>
      <c r="C79" s="77">
        <v>3.4907597499999998E-2</v>
      </c>
      <c r="D79" s="15">
        <v>539</v>
      </c>
      <c r="E79" s="32">
        <f t="shared" si="34"/>
        <v>6.9444444444444448E-2</v>
      </c>
      <c r="F79" s="18">
        <f>IF(ISNUMBER(D79), $B91 * E79, "")</f>
        <v>10416.666666666668</v>
      </c>
      <c r="G79" s="31">
        <v>525</v>
      </c>
      <c r="H79" s="32">
        <f t="shared" si="35"/>
        <v>4.1666666666666664E-2</v>
      </c>
      <c r="I79" s="101">
        <f>IF(ISNUMBER(G79), $B91 * H79, "")</f>
        <v>6250</v>
      </c>
      <c r="J79" s="15">
        <v>533</v>
      </c>
      <c r="K79" s="32">
        <f t="shared" si="36"/>
        <v>5.7539682539682536E-2</v>
      </c>
      <c r="L79" s="18">
        <f>IF(ISNUMBER(J79), $B91 * K79, "")</f>
        <v>8630.9523809523798</v>
      </c>
      <c r="M79" s="31">
        <v>537</v>
      </c>
      <c r="N79" s="32">
        <f t="shared" si="37"/>
        <v>6.5476190476190479E-2</v>
      </c>
      <c r="O79" s="18">
        <f>IF(ISNUMBER(M79), $B91 * N79, "")</f>
        <v>9821.4285714285725</v>
      </c>
      <c r="Q79" s="33"/>
      <c r="R79" s="33"/>
    </row>
    <row r="80" spans="1:19" ht="17.25" thickBot="1">
      <c r="A80" s="130" t="s">
        <v>89</v>
      </c>
      <c r="B80" s="131">
        <v>914</v>
      </c>
      <c r="C80" s="79">
        <v>3.0439684299999999E-2</v>
      </c>
      <c r="D80" s="24">
        <v>937</v>
      </c>
      <c r="E80" s="25">
        <f t="shared" si="34"/>
        <v>2.5164113785557989E-2</v>
      </c>
      <c r="F80" s="104">
        <f>IF(ISNUMBER(D80), $B91 * E80, "")</f>
        <v>3774.6170678336985</v>
      </c>
      <c r="G80" s="102">
        <v>926</v>
      </c>
      <c r="H80" s="25">
        <f t="shared" si="35"/>
        <v>1.3129102844638949E-2</v>
      </c>
      <c r="I80" s="103">
        <f>IF(ISNUMBER(G80), $B91 * H80, "")</f>
        <v>1969.3654266958424</v>
      </c>
      <c r="J80" s="24">
        <v>942</v>
      </c>
      <c r="K80" s="25">
        <f t="shared" si="36"/>
        <v>3.0634573304157548E-2</v>
      </c>
      <c r="L80" s="104">
        <f>IF(ISNUMBER(J80), $B91 * K80, "")</f>
        <v>4595.1859956236322</v>
      </c>
      <c r="M80" s="102">
        <v>931</v>
      </c>
      <c r="N80" s="25">
        <f t="shared" si="37"/>
        <v>1.8599562363238512E-2</v>
      </c>
      <c r="O80" s="104">
        <f>IF(ISNUMBER(M80), $B91 * N80, "")</f>
        <v>2789.934354485777</v>
      </c>
      <c r="Q80" s="210"/>
      <c r="R80" s="211"/>
      <c r="S80" s="212"/>
    </row>
    <row r="81" spans="1:19">
      <c r="A81" s="123" t="s">
        <v>107</v>
      </c>
      <c r="B81" s="124">
        <v>106</v>
      </c>
      <c r="C81" s="76">
        <v>2.9126213599999999E-2</v>
      </c>
      <c r="D81" s="13">
        <v>110</v>
      </c>
      <c r="E81" s="14">
        <f>IF(ISNUMBER(D81), (D81 - $B81) / $B81, "")</f>
        <v>3.7735849056603772E-2</v>
      </c>
      <c r="F81" s="16">
        <f>IF(ISNUMBER(D81), $B91 * E81, "")</f>
        <v>5660.3773584905657</v>
      </c>
      <c r="G81" s="29">
        <v>109</v>
      </c>
      <c r="H81" s="14">
        <f>IF(ISNUMBER(G81), (G81 - $B81) / $B81, "")</f>
        <v>2.8301886792452831E-2</v>
      </c>
      <c r="I81" s="100">
        <f>IF(ISNUMBER(G81), $B91 * H81, "")</f>
        <v>4245.2830188679245</v>
      </c>
      <c r="J81" s="13">
        <v>110</v>
      </c>
      <c r="K81" s="14">
        <f>IF(ISNUMBER(J81), (J81 - $B81) / $B81, "")</f>
        <v>3.7735849056603772E-2</v>
      </c>
      <c r="L81" s="16">
        <f>IF(ISNUMBER(J81), $B91 * K81, "")</f>
        <v>5660.3773584905657</v>
      </c>
      <c r="M81" s="29">
        <v>108</v>
      </c>
      <c r="N81" s="14">
        <f>IF(ISNUMBER(M81), (M81 - $B81) / $B81, "")</f>
        <v>1.8867924528301886E-2</v>
      </c>
      <c r="O81" s="16">
        <f>IF(ISNUMBER(M81), $B91 * N81, "")</f>
        <v>2830.1886792452829</v>
      </c>
      <c r="Q81" s="213"/>
      <c r="R81" s="214"/>
      <c r="S81" s="215"/>
    </row>
    <row r="82" spans="1:19" ht="17.25" thickBot="1">
      <c r="A82" s="125" t="s">
        <v>225</v>
      </c>
      <c r="B82" s="126">
        <v>359</v>
      </c>
      <c r="C82" s="77">
        <v>2.5714285699999999E-2</v>
      </c>
      <c r="D82" s="15">
        <v>382</v>
      </c>
      <c r="E82" s="32">
        <f t="shared" ref="E82:E85" si="38">IF(ISNUMBER(D82), (D82 - $B82) / $B82, "")</f>
        <v>6.4066852367688026E-2</v>
      </c>
      <c r="F82" s="18">
        <f>IF(ISNUMBER(D82), $B91 * E82, "")</f>
        <v>9610.0278551532047</v>
      </c>
      <c r="G82" s="31">
        <v>379</v>
      </c>
      <c r="H82" s="32">
        <f t="shared" ref="H82:H85" si="39">IF(ISNUMBER(G82), (G82 - $B82) / $B82, "")</f>
        <v>5.5710306406685235E-2</v>
      </c>
      <c r="I82" s="101">
        <f>IF(ISNUMBER(G82), $B91 * H82, "")</f>
        <v>8356.5459610027847</v>
      </c>
      <c r="J82" s="15">
        <v>388</v>
      </c>
      <c r="K82" s="32">
        <f t="shared" ref="K82:K85" si="40">IF(ISNUMBER(J82), (J82 - $B82) / $B82, "")</f>
        <v>8.0779944289693595E-2</v>
      </c>
      <c r="L82" s="18">
        <f>IF(ISNUMBER(J82), $B91 * K82, "")</f>
        <v>12116.991643454039</v>
      </c>
      <c r="M82" s="31">
        <v>375</v>
      </c>
      <c r="N82" s="32">
        <f t="shared" ref="N82:N85" si="41">IF(ISNUMBER(M82), (M82 - $B82) / $B82, "")</f>
        <v>4.456824512534819E-2</v>
      </c>
      <c r="O82" s="18">
        <f>IF(ISNUMBER(M82), $B91 * N82, "")</f>
        <v>6685.2367688022287</v>
      </c>
      <c r="Q82" s="216"/>
      <c r="R82" s="217"/>
      <c r="S82" s="218"/>
    </row>
    <row r="83" spans="1:19" ht="17.25" thickBot="1">
      <c r="A83" s="125" t="s">
        <v>134</v>
      </c>
      <c r="B83" s="126">
        <v>205</v>
      </c>
      <c r="C83" s="77">
        <v>2.5000000000000001E-2</v>
      </c>
      <c r="D83" s="15">
        <v>217</v>
      </c>
      <c r="E83" s="32">
        <f t="shared" si="38"/>
        <v>5.8536585365853662E-2</v>
      </c>
      <c r="F83" s="18">
        <f>IF(ISNUMBER(D83), $B91 * E83, "")</f>
        <v>8780.4878048780502</v>
      </c>
      <c r="G83" s="31">
        <v>218</v>
      </c>
      <c r="H83" s="32">
        <f t="shared" si="39"/>
        <v>6.3414634146341464E-2</v>
      </c>
      <c r="I83" s="101">
        <f>IF(ISNUMBER(G83), $B91 * H83, "")</f>
        <v>9512.1951219512193</v>
      </c>
      <c r="J83" s="15">
        <v>221</v>
      </c>
      <c r="K83" s="32">
        <f t="shared" si="40"/>
        <v>7.8048780487804878E-2</v>
      </c>
      <c r="L83" s="18">
        <f>IF(ISNUMBER(J83), $B91 * K83, "")</f>
        <v>11707.317073170732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09"/>
      <c r="R83" s="209"/>
      <c r="S83" s="209"/>
    </row>
    <row r="84" spans="1:19" ht="17.25" thickBot="1">
      <c r="A84" s="125" t="s">
        <v>120</v>
      </c>
      <c r="B84" s="126">
        <v>338</v>
      </c>
      <c r="C84" s="77">
        <v>2.4242424200000001E-2</v>
      </c>
      <c r="D84" s="15">
        <v>363</v>
      </c>
      <c r="E84" s="32">
        <f t="shared" si="38"/>
        <v>7.3964497041420121E-2</v>
      </c>
      <c r="F84" s="18">
        <f>IF(ISNUMBER(D84), $B91 * E84, "")</f>
        <v>11094.674556213018</v>
      </c>
      <c r="G84" s="31">
        <v>361</v>
      </c>
      <c r="H84" s="32">
        <f t="shared" si="39"/>
        <v>6.8047337278106509E-2</v>
      </c>
      <c r="I84" s="101">
        <f>IF(ISNUMBER(G84), $B91 * H84, "")</f>
        <v>10207.100591715976</v>
      </c>
      <c r="J84" s="15">
        <v>371</v>
      </c>
      <c r="K84" s="32">
        <f t="shared" si="40"/>
        <v>9.7633136094674555E-2</v>
      </c>
      <c r="L84" s="18">
        <f>IF(ISNUMBER(J84), $B91 * K84, "")</f>
        <v>14644.970414201183</v>
      </c>
      <c r="M84" s="31">
        <v>355</v>
      </c>
      <c r="N84" s="32">
        <f t="shared" si="41"/>
        <v>5.0295857988165681E-2</v>
      </c>
      <c r="O84" s="18">
        <f>IF(ISNUMBER(M84), $B91 * N84, "")</f>
        <v>7544.3786982248521</v>
      </c>
      <c r="Q84" s="219"/>
      <c r="R84" s="219"/>
      <c r="S84" s="219"/>
    </row>
    <row r="85" spans="1:19" ht="17.25" thickBot="1">
      <c r="A85" s="127" t="s">
        <v>261</v>
      </c>
      <c r="B85" s="128">
        <v>155</v>
      </c>
      <c r="C85" s="78">
        <v>1.9736842099999999E-2</v>
      </c>
      <c r="D85" s="20">
        <v>160</v>
      </c>
      <c r="E85" s="21">
        <f t="shared" si="38"/>
        <v>3.2258064516129031E-2</v>
      </c>
      <c r="F85" s="22">
        <f>IF(ISNUMBER(D85), $B91 * E85, "")</f>
        <v>4838.7096774193551</v>
      </c>
      <c r="G85" s="30">
        <v>159</v>
      </c>
      <c r="H85" s="21">
        <f t="shared" si="39"/>
        <v>2.5806451612903226E-2</v>
      </c>
      <c r="I85" s="105">
        <f>IF(ISNUMBER(G85), $B91 * H85, "")</f>
        <v>3870.9677419354839</v>
      </c>
      <c r="J85" s="20">
        <v>162</v>
      </c>
      <c r="K85" s="21">
        <f t="shared" si="40"/>
        <v>4.5161290322580643E-2</v>
      </c>
      <c r="L85" s="22">
        <f>IF(ISNUMBER(J85), $B91 * K85, "")</f>
        <v>6774.1935483870966</v>
      </c>
      <c r="M85" s="30">
        <v>162</v>
      </c>
      <c r="N85" s="21">
        <f t="shared" si="41"/>
        <v>4.5161290322580643E-2</v>
      </c>
      <c r="O85" s="22">
        <f>IF(ISNUMBER(M85), $B91 * N85, "")</f>
        <v>6774.1935483870966</v>
      </c>
      <c r="Q85" s="219"/>
      <c r="R85" s="219"/>
      <c r="S85" s="219"/>
    </row>
    <row r="86" spans="1:19" ht="17.25" thickBot="1">
      <c r="A86" s="125" t="s">
        <v>235</v>
      </c>
      <c r="B86" s="129">
        <v>109</v>
      </c>
      <c r="C86" s="80">
        <v>1.8691588799999999E-2</v>
      </c>
      <c r="D86" s="106">
        <v>114</v>
      </c>
      <c r="E86" s="107">
        <f>IF(ISNUMBER(D86), (D86 - $B86) / $B86, "")</f>
        <v>4.5871559633027525E-2</v>
      </c>
      <c r="F86" s="108">
        <f>IF(ISNUMBER(D86), $B91 * E86, "")</f>
        <v>6880.7339449541287</v>
      </c>
      <c r="G86" s="109">
        <v>114</v>
      </c>
      <c r="H86" s="107">
        <f>IF(ISNUMBER(G86), (G86 - $B86) / $B86, "")</f>
        <v>4.5871559633027525E-2</v>
      </c>
      <c r="I86" s="110">
        <f>IF(ISNUMBER(G86), $B91 * H86, "")</f>
        <v>6880.7339449541287</v>
      </c>
      <c r="J86" s="106">
        <v>115</v>
      </c>
      <c r="K86" s="107">
        <f>IF(ISNUMBER(J86), (J86 - $B86) / $B86, "")</f>
        <v>5.5045871559633031E-2</v>
      </c>
      <c r="L86" s="108">
        <f>IF(ISNUMBER(J86), $B91 * K86, "")</f>
        <v>8256.880733944954</v>
      </c>
      <c r="M86" s="109">
        <v>116</v>
      </c>
      <c r="N86" s="107">
        <f>IF(ISNUMBER(M86), (M86 - $B86) / $B86, "")</f>
        <v>6.4220183486238536E-2</v>
      </c>
      <c r="O86" s="108">
        <f>IF(ISNUMBER(M86), $B91 * N86, "")</f>
        <v>9633.0275229357812</v>
      </c>
      <c r="Q86" s="209"/>
      <c r="R86" s="209"/>
      <c r="S86" s="209"/>
    </row>
    <row r="87" spans="1:19" ht="17.25" thickBot="1">
      <c r="A87" s="125" t="s">
        <v>51</v>
      </c>
      <c r="B87" s="126">
        <v>227</v>
      </c>
      <c r="C87" s="77">
        <v>1.79372197E-2</v>
      </c>
      <c r="D87" s="15">
        <v>240</v>
      </c>
      <c r="E87" s="32">
        <f t="shared" ref="E87:E90" si="42">IF(ISNUMBER(D87), (D87 - $B87) / $B87, "")</f>
        <v>5.7268722466960353E-2</v>
      </c>
      <c r="F87" s="18">
        <f>IF(ISNUMBER(D87), $B91 * E87, "")</f>
        <v>8590.3083700440529</v>
      </c>
      <c r="G87" s="31">
        <v>236</v>
      </c>
      <c r="H87" s="32">
        <f t="shared" ref="H87:H90" si="43">IF(ISNUMBER(G87), (G87 - $B87) / $B87, "")</f>
        <v>3.9647577092511016E-2</v>
      </c>
      <c r="I87" s="101">
        <f>IF(ISNUMBER(G87), $B91 * H87, "")</f>
        <v>5947.136563876652</v>
      </c>
      <c r="J87" s="15">
        <v>241</v>
      </c>
      <c r="K87" s="32">
        <f t="shared" ref="K87:K90" si="44">IF(ISNUMBER(J87), (J87 - $B87) / $B87, "")</f>
        <v>6.1674008810572688E-2</v>
      </c>
      <c r="L87" s="18">
        <f>IF(ISNUMBER(J87), $B91 * K87, "")</f>
        <v>9251.1013215859039</v>
      </c>
      <c r="M87" s="31">
        <v>236</v>
      </c>
      <c r="N87" s="32">
        <f t="shared" ref="N87:N90" si="45">IF(ISNUMBER(M87), (M87 - $B87) / $B87, "")</f>
        <v>3.9647577092511016E-2</v>
      </c>
      <c r="O87" s="18">
        <f>IF(ISNUMBER(M87), $B91 * N87, "")</f>
        <v>5947.136563876652</v>
      </c>
      <c r="Q87" s="209"/>
      <c r="R87" s="209"/>
      <c r="S87" s="209"/>
    </row>
    <row r="88" spans="1:19" ht="17.25" thickBot="1">
      <c r="A88" s="125" t="s">
        <v>195</v>
      </c>
      <c r="B88" s="126">
        <v>125</v>
      </c>
      <c r="C88" s="77">
        <v>1.6260162599999999E-2</v>
      </c>
      <c r="D88" s="15">
        <v>130</v>
      </c>
      <c r="E88" s="32">
        <f t="shared" si="42"/>
        <v>0.04</v>
      </c>
      <c r="F88" s="18">
        <f>IF(ISNUMBER(D88), $B91 * E88, "")</f>
        <v>6000</v>
      </c>
      <c r="G88" s="31">
        <v>130</v>
      </c>
      <c r="H88" s="32">
        <f t="shared" si="43"/>
        <v>0.04</v>
      </c>
      <c r="I88" s="101">
        <f>IF(ISNUMBER(G88), $B91 * H88, "")</f>
        <v>6000</v>
      </c>
      <c r="J88" s="15">
        <v>130</v>
      </c>
      <c r="K88" s="32">
        <f t="shared" si="44"/>
        <v>0.04</v>
      </c>
      <c r="L88" s="18">
        <f>IF(ISNUMBER(J88), $B91 * K88, "")</f>
        <v>6000</v>
      </c>
      <c r="M88" s="31">
        <v>128</v>
      </c>
      <c r="N88" s="32">
        <f t="shared" si="45"/>
        <v>2.4E-2</v>
      </c>
      <c r="O88" s="18">
        <f>IF(ISNUMBER(M88), $B91 * N88, "")</f>
        <v>3600</v>
      </c>
      <c r="Q88" s="209"/>
      <c r="R88" s="209"/>
      <c r="S88" s="209"/>
    </row>
    <row r="89" spans="1:19">
      <c r="A89" s="125" t="s">
        <v>56</v>
      </c>
      <c r="B89" s="126">
        <v>126</v>
      </c>
      <c r="C89" s="77">
        <v>1.6129032299999999E-2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129</v>
      </c>
      <c r="H89" s="32">
        <f t="shared" si="43"/>
        <v>2.3809523809523808E-2</v>
      </c>
      <c r="I89" s="101">
        <f>IF(ISNUMBER(G89), $B91 * H89, "")</f>
        <v>3571.4285714285711</v>
      </c>
      <c r="J89" s="15">
        <v>131</v>
      </c>
      <c r="K89" s="32">
        <f t="shared" si="44"/>
        <v>3.968253968253968E-2</v>
      </c>
      <c r="L89" s="18">
        <f>IF(ISNUMBER(J89), $B91 * K89, "")</f>
        <v>5952.3809523809523</v>
      </c>
      <c r="M89" s="31">
        <v>130</v>
      </c>
      <c r="N89" s="32">
        <f t="shared" si="45"/>
        <v>3.1746031746031744E-2</v>
      </c>
      <c r="O89" s="18">
        <f>IF(ISNUMBER(M89), $B91 * N89, "")</f>
        <v>4761.9047619047615</v>
      </c>
      <c r="Q89" s="198"/>
      <c r="R89" s="199"/>
      <c r="S89" s="200"/>
    </row>
    <row r="90" spans="1:19" ht="17.25" thickBot="1">
      <c r="A90" s="130" t="s">
        <v>215</v>
      </c>
      <c r="B90" s="131">
        <v>140</v>
      </c>
      <c r="C90" s="79">
        <v>1.44927536E-2</v>
      </c>
      <c r="D90" s="24">
        <v>147</v>
      </c>
      <c r="E90" s="25">
        <f t="shared" si="42"/>
        <v>0.05</v>
      </c>
      <c r="F90" s="104">
        <f>IF(ISNUMBER(D90), $B91 * E90, "")</f>
        <v>7500</v>
      </c>
      <c r="G90" s="102">
        <v>146</v>
      </c>
      <c r="H90" s="25">
        <f t="shared" si="43"/>
        <v>4.2857142857142858E-2</v>
      </c>
      <c r="I90" s="103">
        <f>IF(ISNUMBER(G90), $B91 * H90, "")</f>
        <v>6428.5714285714284</v>
      </c>
      <c r="J90" s="24">
        <v>148</v>
      </c>
      <c r="K90" s="25">
        <f t="shared" si="44"/>
        <v>5.7142857142857141E-2</v>
      </c>
      <c r="L90" s="104">
        <f>IF(ISNUMBER(J90), $B91 * K90, "")</f>
        <v>8571.4285714285706</v>
      </c>
      <c r="M90" s="102">
        <v>144</v>
      </c>
      <c r="N90" s="25">
        <f t="shared" si="45"/>
        <v>2.8571428571428571E-2</v>
      </c>
      <c r="O90" s="104">
        <f>IF(ISNUMBER(M90), $B91 * N90, "")</f>
        <v>4285.7142857142853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4.2748226178891742E-2</v>
      </c>
      <c r="F91" s="28">
        <f>SUM(F71:F90)</f>
        <v>128244.67853667523</v>
      </c>
      <c r="G91" s="26" t="s">
        <v>266</v>
      </c>
      <c r="H91" s="27">
        <f>IF(COUNT(H71:H90), SUM(H71:H90) / COUNT(H71:H90), 0)</f>
        <v>3.4744204868456655E-2</v>
      </c>
      <c r="I91" s="28">
        <f>SUM(I71:I90)</f>
        <v>104232.61460536998</v>
      </c>
      <c r="J91" s="26" t="s">
        <v>266</v>
      </c>
      <c r="K91" s="27">
        <f>IF(COUNT(K71:K90), SUM(K71:K90) / COUNT(K71:K90), 0)</f>
        <v>5.1760985396622175E-2</v>
      </c>
      <c r="L91" s="28">
        <f>SUM(L71:L90)</f>
        <v>155282.95618986653</v>
      </c>
      <c r="M91" s="26" t="s">
        <v>266</v>
      </c>
      <c r="N91" s="27">
        <f>IF(COUNT(N71:N90), SUM(N71:N90) / COUNT(N71:N90), 0)</f>
        <v>3.9844142119917797E-2</v>
      </c>
      <c r="O91" s="28">
        <f>SUM(O71:O90)</f>
        <v>119532.4263597534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57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2022-03-01(화) 오전 00:00</v>
      </c>
      <c r="C96" s="261"/>
      <c r="D96" s="233" t="str">
        <f>TEXT($G$1, "[$-ko-KR]yyyy-mm-dd(ddd) ") &amp; "오후 14:00"</f>
        <v>2022-03-01(화) 오후 14:00</v>
      </c>
      <c r="E96" s="234"/>
      <c r="F96" s="235"/>
      <c r="G96" s="233" t="str">
        <f>TEXT($G$1, "[$-ko-KR]yyyy-mm-dd(ddd) ") &amp; "오후 19:00"</f>
        <v>2022-03-01(화) 오후 19:00</v>
      </c>
      <c r="H96" s="234"/>
      <c r="I96" s="235"/>
      <c r="J96" s="233" t="str">
        <f>TEXT($G$1, "[$-ko-KR]yyyy-mm-dd(ddd) ") &amp; "오후 21:00"</f>
        <v>2022-03-01(화) 오후 21:00</v>
      </c>
      <c r="K96" s="234"/>
      <c r="L96" s="235"/>
      <c r="M96" s="233" t="str">
        <f>TEXT($G$1+1, "[$-ko-KR]yyyy-mm-dd(ddd) ") &amp; "오전 00:00"</f>
        <v>2022-03-02(수)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154</v>
      </c>
      <c r="B98" s="124">
        <v>15450</v>
      </c>
      <c r="C98" s="76">
        <v>0.11956521740000001</v>
      </c>
      <c r="D98" s="13">
        <v>20900</v>
      </c>
      <c r="E98" s="14">
        <f>IF(ISNUMBER(D98), (D98 - $B98) / $B98, "")</f>
        <v>0.35275080906148865</v>
      </c>
      <c r="F98" s="16">
        <f>IF(ISNUMBER(D98), $B118 * E98, "")</f>
        <v>52912.621359223296</v>
      </c>
      <c r="G98" s="29">
        <v>20290</v>
      </c>
      <c r="H98" s="14">
        <f>IF(ISNUMBER(G98), (G98 - $B98) / $B98, "")</f>
        <v>0.31326860841423948</v>
      </c>
      <c r="I98" s="100">
        <f>IF(ISNUMBER(G98), $B118 * H98, "")</f>
        <v>46990.291262135921</v>
      </c>
      <c r="J98" s="13">
        <v>20690</v>
      </c>
      <c r="K98" s="14">
        <f>IF(ISNUMBER(J98), (J98 - $B98) / $B98, "")</f>
        <v>0.33915857605177996</v>
      </c>
      <c r="L98" s="16">
        <f>IF(ISNUMBER(J98), $B118 * K98, "")</f>
        <v>50873.786407766995</v>
      </c>
      <c r="M98" s="29">
        <v>21220</v>
      </c>
      <c r="N98" s="14">
        <f>IF(ISNUMBER(M98), (M98 - $B98) / $B98, "")</f>
        <v>0.37346278317152104</v>
      </c>
      <c r="O98" s="16">
        <f>IF(ISNUMBER(M98), $B118 * N98, "")</f>
        <v>56019.417475728158</v>
      </c>
      <c r="Q98" s="219"/>
      <c r="R98" s="219"/>
      <c r="S98" s="219"/>
    </row>
    <row r="99" spans="1:19" ht="17.25" thickBot="1">
      <c r="A99" s="125" t="s">
        <v>325</v>
      </c>
      <c r="B99" s="126">
        <v>115750</v>
      </c>
      <c r="C99" s="77">
        <v>9.8197343500000006E-2</v>
      </c>
      <c r="D99" s="15">
        <v>117800</v>
      </c>
      <c r="E99" s="32">
        <f t="shared" ref="E99:E102" si="46">IF(ISNUMBER(D99), (D99 - $B99) / $B99, "")</f>
        <v>1.7710583153347732E-2</v>
      </c>
      <c r="F99" s="18">
        <f>IF(ISNUMBER(D99), $B118 * E99, "")</f>
        <v>2656.5874730021596</v>
      </c>
      <c r="G99" s="31">
        <v>116250</v>
      </c>
      <c r="H99" s="32">
        <f t="shared" ref="H99:H102" si="47">IF(ISNUMBER(G99), (G99 - $B99) / $B99, "")</f>
        <v>4.3196544276457886E-3</v>
      </c>
      <c r="I99" s="101">
        <f>IF(ISNUMBER(G99), $B118 * H99, "")</f>
        <v>647.94816414686829</v>
      </c>
      <c r="J99" s="15">
        <v>119250</v>
      </c>
      <c r="K99" s="32">
        <f t="shared" ref="K99:K102" si="48">IF(ISNUMBER(J99), (J99 - $B99) / $B99, "")</f>
        <v>3.0237580993520519E-2</v>
      </c>
      <c r="L99" s="18">
        <f>IF(ISNUMBER(J99), $B118 * K99, "")</f>
        <v>4535.6371490280781</v>
      </c>
      <c r="M99" s="31">
        <v>123550</v>
      </c>
      <c r="N99" s="32">
        <f t="shared" ref="N99:N102" si="49">IF(ISNUMBER(M99), (M99 - $B99) / $B99, "")</f>
        <v>6.7386609071274292E-2</v>
      </c>
      <c r="O99" s="18">
        <f>IF(ISNUMBER(M99), $B118 * N99, "")</f>
        <v>10107.991360691143</v>
      </c>
      <c r="Q99" s="219"/>
      <c r="R99" s="219"/>
      <c r="S99" s="219"/>
    </row>
    <row r="100" spans="1:19" ht="17.25" thickBot="1">
      <c r="A100" s="125" t="s">
        <v>85</v>
      </c>
      <c r="B100" s="126">
        <v>225</v>
      </c>
      <c r="C100" s="77">
        <v>9.7560975600000002E-2</v>
      </c>
      <c r="D100" s="15">
        <v>231</v>
      </c>
      <c r="E100" s="32">
        <f t="shared" si="46"/>
        <v>2.6666666666666668E-2</v>
      </c>
      <c r="F100" s="18">
        <f>IF(ISNUMBER(D100), $B118 * E100, "")</f>
        <v>4000.0000000000005</v>
      </c>
      <c r="G100" s="31">
        <v>227</v>
      </c>
      <c r="H100" s="32">
        <f t="shared" si="47"/>
        <v>8.8888888888888889E-3</v>
      </c>
      <c r="I100" s="101">
        <f>IF(ISNUMBER(G100), $B118 * H100, "")</f>
        <v>1333.3333333333333</v>
      </c>
      <c r="J100" s="15">
        <v>232</v>
      </c>
      <c r="K100" s="32">
        <f t="shared" si="48"/>
        <v>3.111111111111111E-2</v>
      </c>
      <c r="L100" s="18">
        <f>IF(ISNUMBER(J100), $B118 * K100, "")</f>
        <v>4666.666666666667</v>
      </c>
      <c r="M100" s="31">
        <v>241</v>
      </c>
      <c r="N100" s="32">
        <f t="shared" si="49"/>
        <v>7.1111111111111111E-2</v>
      </c>
      <c r="O100" s="18">
        <f>IF(ISNUMBER(M100), $B118 * N100, "")</f>
        <v>10666.666666666666</v>
      </c>
      <c r="Q100" s="209"/>
      <c r="R100" s="209"/>
      <c r="S100" s="209"/>
    </row>
    <row r="101" spans="1:19" ht="17.25" thickBot="1">
      <c r="A101" s="125" t="s">
        <v>81</v>
      </c>
      <c r="B101" s="126">
        <v>1130</v>
      </c>
      <c r="C101" s="77">
        <v>6.6037735799999997E-2</v>
      </c>
      <c r="D101" s="15">
        <v>1180</v>
      </c>
      <c r="E101" s="32">
        <f t="shared" si="46"/>
        <v>4.4247787610619468E-2</v>
      </c>
      <c r="F101" s="18">
        <f>IF(ISNUMBER(D101), $B118 * E101, "")</f>
        <v>6637.1681415929206</v>
      </c>
      <c r="G101" s="31">
        <v>1165</v>
      </c>
      <c r="H101" s="32">
        <f t="shared" si="47"/>
        <v>3.0973451327433628E-2</v>
      </c>
      <c r="I101" s="101">
        <f>IF(ISNUMBER(G101), $B118 * H101, "")</f>
        <v>4646.0176991150438</v>
      </c>
      <c r="J101" s="15">
        <v>1180</v>
      </c>
      <c r="K101" s="32">
        <f t="shared" si="48"/>
        <v>4.4247787610619468E-2</v>
      </c>
      <c r="L101" s="18">
        <f>IF(ISNUMBER(J101), $B118 * K101, "")</f>
        <v>6637.1681415929206</v>
      </c>
      <c r="M101" s="31">
        <v>1170</v>
      </c>
      <c r="N101" s="32">
        <f t="shared" si="49"/>
        <v>3.5398230088495575E-2</v>
      </c>
      <c r="O101" s="18">
        <f>IF(ISNUMBER(M101), $B118 * N101, "")</f>
        <v>5309.7345132743358</v>
      </c>
      <c r="Q101" s="209"/>
      <c r="R101" s="209"/>
      <c r="S101" s="209"/>
    </row>
    <row r="102" spans="1:19" ht="17.25" thickBot="1">
      <c r="A102" s="127" t="s">
        <v>327</v>
      </c>
      <c r="B102" s="128">
        <v>698</v>
      </c>
      <c r="C102" s="78">
        <v>6.2404870600000002E-2</v>
      </c>
      <c r="D102" s="20">
        <v>721</v>
      </c>
      <c r="E102" s="21">
        <f t="shared" si="46"/>
        <v>3.2951289398280799E-2</v>
      </c>
      <c r="F102" s="22">
        <f>IF(ISNUMBER(D102), $B118 * E102, "")</f>
        <v>4942.6934097421199</v>
      </c>
      <c r="G102" s="30">
        <v>729</v>
      </c>
      <c r="H102" s="21">
        <f t="shared" si="47"/>
        <v>4.4412607449856735E-2</v>
      </c>
      <c r="I102" s="105">
        <f>IF(ISNUMBER(G102), $B118 * H102, "")</f>
        <v>6661.8911174785098</v>
      </c>
      <c r="J102" s="20">
        <v>730</v>
      </c>
      <c r="K102" s="21">
        <f t="shared" si="48"/>
        <v>4.5845272206303724E-2</v>
      </c>
      <c r="L102" s="22">
        <f>IF(ISNUMBER(J102), $B118 * K102, "")</f>
        <v>6876.7908309455588</v>
      </c>
      <c r="M102" s="30">
        <v>794</v>
      </c>
      <c r="N102" s="21">
        <f t="shared" si="49"/>
        <v>0.13753581661891118</v>
      </c>
      <c r="O102" s="22">
        <f>IF(ISNUMBER(M102), $B118 * N102, "")</f>
        <v>20630.372492836676</v>
      </c>
      <c r="Q102" s="209"/>
      <c r="R102" s="209"/>
      <c r="S102" s="209"/>
    </row>
    <row r="103" spans="1:19" ht="17.25" thickBot="1">
      <c r="A103" s="125" t="s">
        <v>73</v>
      </c>
      <c r="B103" s="129">
        <v>34900</v>
      </c>
      <c r="C103" s="80">
        <v>5.7896332199999997E-2</v>
      </c>
      <c r="D103" s="106">
        <v>38320</v>
      </c>
      <c r="E103" s="107">
        <f>IF(ISNUMBER(D103), (D103 - $B103) / $B103, "")</f>
        <v>9.7994269340974216E-2</v>
      </c>
      <c r="F103" s="108">
        <f>IF(ISNUMBER(D103), $B118 * E103, "")</f>
        <v>14699.140401146133</v>
      </c>
      <c r="G103" s="109">
        <v>37730</v>
      </c>
      <c r="H103" s="107">
        <f>IF(ISNUMBER(G103), (G103 - $B103) / $B103, "")</f>
        <v>8.1088825214899712E-2</v>
      </c>
      <c r="I103" s="110">
        <f>IF(ISNUMBER(G103), $B118 * H103, "")</f>
        <v>12163.323782234957</v>
      </c>
      <c r="J103" s="106">
        <v>38520</v>
      </c>
      <c r="K103" s="107">
        <f>IF(ISNUMBER(J103), (J103 - $B103) / $B103, "")</f>
        <v>0.10372492836676218</v>
      </c>
      <c r="L103" s="108">
        <f>IF(ISNUMBER(J103), $B118 * K103, "")</f>
        <v>15558.739255014327</v>
      </c>
      <c r="M103" s="109">
        <v>36880</v>
      </c>
      <c r="N103" s="107">
        <f>IF(ISNUMBER(M103), (M103 - $B103) / $B103, "")</f>
        <v>5.6733524355300859E-2</v>
      </c>
      <c r="O103" s="108">
        <f>IF(ISNUMBER(M103), $B118 * N103, "")</f>
        <v>8510.0286532951286</v>
      </c>
      <c r="Q103" s="209"/>
      <c r="R103" s="209"/>
      <c r="S103" s="209"/>
    </row>
    <row r="104" spans="1:19" ht="17.25" thickBot="1">
      <c r="A104" s="125" t="s">
        <v>77</v>
      </c>
      <c r="B104" s="126">
        <v>394700</v>
      </c>
      <c r="C104" s="77">
        <v>5.7184947100000001E-2</v>
      </c>
      <c r="D104" s="15">
        <v>400100</v>
      </c>
      <c r="E104" s="32">
        <f t="shared" ref="E104:E107" si="50">IF(ISNUMBER(D104), (D104 - $B104) / $B104, "")</f>
        <v>1.3681276919179123E-2</v>
      </c>
      <c r="F104" s="18">
        <f>IF(ISNUMBER(D104), $B118 * E104, "")</f>
        <v>2052.1915378768686</v>
      </c>
      <c r="G104" s="31">
        <v>393650</v>
      </c>
      <c r="H104" s="32">
        <f t="shared" ref="H104:H107" si="51">IF(ISNUMBER(G104), (G104 - $B104) / $B104, "")</f>
        <v>-2.6602482898403852E-3</v>
      </c>
      <c r="I104" s="101">
        <f>IF(ISNUMBER(G104), $B118 * H104, "")</f>
        <v>-399.03724347605777</v>
      </c>
      <c r="J104" s="15">
        <v>400750</v>
      </c>
      <c r="K104" s="32">
        <f t="shared" ref="K104:K107" si="52">IF(ISNUMBER(J104), (J104 - $B104) / $B104, "")</f>
        <v>1.5328097289080314E-2</v>
      </c>
      <c r="L104" s="18">
        <f>IF(ISNUMBER(J104), $B118 * K104, "")</f>
        <v>2299.2145933620473</v>
      </c>
      <c r="M104" s="31">
        <v>392600</v>
      </c>
      <c r="N104" s="32">
        <f t="shared" ref="N104:N107" si="53">IF(ISNUMBER(M104), (M104 - $B104) / $B104, "")</f>
        <v>-5.3204965796807705E-3</v>
      </c>
      <c r="O104" s="18">
        <f>IF(ISNUMBER(M104), $B118 * N104, "")</f>
        <v>-798.07448695211554</v>
      </c>
      <c r="Q104" s="209"/>
      <c r="R104" s="209"/>
      <c r="S104" s="209"/>
    </row>
    <row r="105" spans="1:19" ht="17.25" thickBot="1">
      <c r="A105" s="125" t="s">
        <v>329</v>
      </c>
      <c r="B105" s="126">
        <v>97590</v>
      </c>
      <c r="C105" s="77">
        <v>5.6969565700000002E-2</v>
      </c>
      <c r="D105" s="15">
        <v>105900</v>
      </c>
      <c r="E105" s="32">
        <f t="shared" si="50"/>
        <v>8.5152167230249001E-2</v>
      </c>
      <c r="F105" s="18">
        <f>IF(ISNUMBER(D105), $B118 * E105, "")</f>
        <v>12772.82508453735</v>
      </c>
      <c r="G105" s="31">
        <v>103000</v>
      </c>
      <c r="H105" s="32">
        <f t="shared" si="51"/>
        <v>5.5436007787683164E-2</v>
      </c>
      <c r="I105" s="101">
        <f>IF(ISNUMBER(G105), $B118 * H105, "")</f>
        <v>8315.4011681524753</v>
      </c>
      <c r="J105" s="15">
        <v>105450</v>
      </c>
      <c r="K105" s="32">
        <f t="shared" si="52"/>
        <v>8.0541039040885332E-2</v>
      </c>
      <c r="L105" s="18">
        <f>IF(ISNUMBER(J105), $B118 * K105, "")</f>
        <v>12081.1558561328</v>
      </c>
      <c r="M105" s="31">
        <v>104550</v>
      </c>
      <c r="N105" s="32">
        <f t="shared" si="53"/>
        <v>7.1318782662158006E-2</v>
      </c>
      <c r="O105" s="18">
        <f>IF(ISNUMBER(M105), $B118 * N105, "")</f>
        <v>10697.817399323701</v>
      </c>
      <c r="Q105" s="209"/>
      <c r="R105" s="209"/>
      <c r="S105" s="209"/>
    </row>
    <row r="106" spans="1:19" ht="17.25" thickBot="1">
      <c r="A106" s="125" t="s">
        <v>211</v>
      </c>
      <c r="B106" s="126">
        <v>8.01</v>
      </c>
      <c r="C106" s="77">
        <v>5.6728232199999999E-2</v>
      </c>
      <c r="D106" s="15">
        <v>7.84</v>
      </c>
      <c r="E106" s="32">
        <f t="shared" si="50"/>
        <v>-2.1223470661672902E-2</v>
      </c>
      <c r="F106" s="18">
        <f>IF(ISNUMBER(D106), $B118 * E106, "")</f>
        <v>-3183.5205992509354</v>
      </c>
      <c r="G106" s="31">
        <v>7.82</v>
      </c>
      <c r="H106" s="32">
        <f t="shared" si="51"/>
        <v>-2.3720349563046132E-2</v>
      </c>
      <c r="I106" s="101">
        <f>IF(ISNUMBER(G106), $B118 * H106, "")</f>
        <v>-3558.0524344569199</v>
      </c>
      <c r="J106" s="15">
        <v>7.9</v>
      </c>
      <c r="K106" s="32">
        <f t="shared" si="52"/>
        <v>-1.3732833957552988E-2</v>
      </c>
      <c r="L106" s="18">
        <f>IF(ISNUMBER(J106), $B118 * K106, "")</f>
        <v>-2059.9250936329481</v>
      </c>
      <c r="M106" s="31">
        <v>7.82</v>
      </c>
      <c r="N106" s="32">
        <f t="shared" si="53"/>
        <v>-2.3720349563046132E-2</v>
      </c>
      <c r="O106" s="18">
        <f>IF(ISNUMBER(M106), $B118 * N106, "")</f>
        <v>-3558.0524344569199</v>
      </c>
      <c r="Q106" s="33"/>
      <c r="R106" s="33"/>
    </row>
    <row r="107" spans="1:19" ht="17.25" thickBot="1">
      <c r="A107" s="130" t="s">
        <v>193</v>
      </c>
      <c r="B107" s="131">
        <v>7445</v>
      </c>
      <c r="C107" s="79">
        <v>5.4532577899999997E-2</v>
      </c>
      <c r="D107" s="24">
        <v>7870</v>
      </c>
      <c r="E107" s="25">
        <f t="shared" si="50"/>
        <v>5.7085292142377432E-2</v>
      </c>
      <c r="F107" s="104">
        <f>IF(ISNUMBER(D107), $B118 * E107, "")</f>
        <v>8562.793821356614</v>
      </c>
      <c r="G107" s="102">
        <v>7875</v>
      </c>
      <c r="H107" s="25">
        <f t="shared" si="51"/>
        <v>5.7756883814640697E-2</v>
      </c>
      <c r="I107" s="103">
        <f>IF(ISNUMBER(G107), $B118 * H107, "")</f>
        <v>8663.5325721961053</v>
      </c>
      <c r="J107" s="24">
        <v>8015</v>
      </c>
      <c r="K107" s="25">
        <f t="shared" si="52"/>
        <v>7.6561450638012091E-2</v>
      </c>
      <c r="L107" s="104">
        <f>IF(ISNUMBER(J107), $B118 * K107, "")</f>
        <v>11484.217595701813</v>
      </c>
      <c r="M107" s="102">
        <v>7780</v>
      </c>
      <c r="N107" s="25">
        <f t="shared" si="53"/>
        <v>4.4996642041638682E-2</v>
      </c>
      <c r="O107" s="104">
        <f>IF(ISNUMBER(M107), $B118 * N107, "")</f>
        <v>6749.4963062458019</v>
      </c>
      <c r="Q107" s="210"/>
      <c r="R107" s="211"/>
      <c r="S107" s="212"/>
    </row>
    <row r="108" spans="1:19">
      <c r="A108" s="123" t="s">
        <v>331</v>
      </c>
      <c r="B108" s="124">
        <v>1035</v>
      </c>
      <c r="C108" s="76">
        <v>5.3971486800000003E-2</v>
      </c>
      <c r="D108" s="13">
        <v>1045</v>
      </c>
      <c r="E108" s="14">
        <f>IF(ISNUMBER(D108), (D108 - $B108) / $B108, "")</f>
        <v>9.6618357487922701E-3</v>
      </c>
      <c r="F108" s="16">
        <f>IF(ISNUMBER(D108), $B118 * E108, "")</f>
        <v>1449.2753623188405</v>
      </c>
      <c r="G108" s="29">
        <v>1030</v>
      </c>
      <c r="H108" s="14">
        <f>IF(ISNUMBER(G108), (G108 - $B108) / $B108, "")</f>
        <v>-4.830917874396135E-3</v>
      </c>
      <c r="I108" s="100">
        <f>IF(ISNUMBER(G108), $B118 * H108, "")</f>
        <v>-724.63768115942025</v>
      </c>
      <c r="J108" s="13">
        <v>1050</v>
      </c>
      <c r="K108" s="14">
        <f>IF(ISNUMBER(J108), (J108 - $B108) / $B108, "")</f>
        <v>1.4492753623188406E-2</v>
      </c>
      <c r="L108" s="16">
        <f>IF(ISNUMBER(J108), $B118 * K108, "")</f>
        <v>2173.913043478261</v>
      </c>
      <c r="M108" s="29">
        <v>1010</v>
      </c>
      <c r="N108" s="14">
        <f>IF(ISNUMBER(M108), (M108 - $B108) / $B108, "")</f>
        <v>-2.4154589371980676E-2</v>
      </c>
      <c r="O108" s="16">
        <f>IF(ISNUMBER(M108), $B118 * N108, "")</f>
        <v>-3623.1884057971015</v>
      </c>
      <c r="Q108" s="213"/>
      <c r="R108" s="214"/>
      <c r="S108" s="215"/>
    </row>
    <row r="109" spans="1:19" ht="17.25" thickBot="1">
      <c r="A109" s="125" t="s">
        <v>333</v>
      </c>
      <c r="B109" s="126">
        <v>170350</v>
      </c>
      <c r="C109" s="77">
        <v>5.1218759599999997E-2</v>
      </c>
      <c r="D109" s="15">
        <v>172700</v>
      </c>
      <c r="E109" s="32">
        <f t="shared" ref="E109:E112" si="54">IF(ISNUMBER(D109), (D109 - $B109) / $B109, "")</f>
        <v>1.3795127678309363E-2</v>
      </c>
      <c r="F109" s="18">
        <f>IF(ISNUMBER(D109), $B118 * E109, "")</f>
        <v>2069.2691517464045</v>
      </c>
      <c r="G109" s="31">
        <v>171000</v>
      </c>
      <c r="H109" s="32">
        <f t="shared" ref="H109:H112" si="55">IF(ISNUMBER(G109), (G109 - $B109) / $B109, "")</f>
        <v>3.8156736131493983E-3</v>
      </c>
      <c r="I109" s="101">
        <f>IF(ISNUMBER(G109), $B118 * H109, "")</f>
        <v>572.3510419724098</v>
      </c>
      <c r="J109" s="15">
        <v>174600</v>
      </c>
      <c r="K109" s="32">
        <f t="shared" ref="K109:K112" si="56">IF(ISNUMBER(J109), (J109 - $B109) / $B109, "")</f>
        <v>2.4948635162899913E-2</v>
      </c>
      <c r="L109" s="18">
        <f>IF(ISNUMBER(J109), $B118 * K109, "")</f>
        <v>3742.2952744349868</v>
      </c>
      <c r="M109" s="31">
        <v>171750</v>
      </c>
      <c r="N109" s="32">
        <f t="shared" ref="N109:N112" si="57">IF(ISNUMBER(M109), (M109 - $B109) / $B109, "")</f>
        <v>8.2183739360140885E-3</v>
      </c>
      <c r="O109" s="18">
        <f>IF(ISNUMBER(M109), $B118 * N109, "")</f>
        <v>1232.7560904021132</v>
      </c>
      <c r="Q109" s="216"/>
      <c r="R109" s="217"/>
      <c r="S109" s="218"/>
    </row>
    <row r="110" spans="1:19" ht="17.25" thickBot="1">
      <c r="A110" s="125" t="s">
        <v>49</v>
      </c>
      <c r="B110" s="126">
        <v>48642000</v>
      </c>
      <c r="C110" s="77">
        <v>4.9268734600000003E-2</v>
      </c>
      <c r="D110" s="15">
        <v>52377000</v>
      </c>
      <c r="E110" s="32">
        <f t="shared" si="54"/>
        <v>7.6785494017515721E-2</v>
      </c>
      <c r="F110" s="18">
        <f>IF(ISNUMBER(D110), $B118 * E110, "")</f>
        <v>11517.824102627359</v>
      </c>
      <c r="G110" s="31">
        <v>52330000</v>
      </c>
      <c r="H110" s="32">
        <f t="shared" si="55"/>
        <v>7.5819250853172163E-2</v>
      </c>
      <c r="I110" s="101">
        <f>IF(ISNUMBER(G110), $B118 * H110, "")</f>
        <v>11372.887627975824</v>
      </c>
      <c r="J110" s="15">
        <v>53679000</v>
      </c>
      <c r="K110" s="32">
        <f t="shared" si="56"/>
        <v>0.10355248550635253</v>
      </c>
      <c r="L110" s="18">
        <f>IF(ISNUMBER(J110), $B118 * K110, "")</f>
        <v>15532.87282595288</v>
      </c>
      <c r="M110" s="31">
        <v>53299000</v>
      </c>
      <c r="N110" s="32">
        <f t="shared" si="57"/>
        <v>9.5740306730808772E-2</v>
      </c>
      <c r="O110" s="18">
        <f>IF(ISNUMBER(M110), $B118 * N110, "")</f>
        <v>14361.046009621316</v>
      </c>
      <c r="Q110" s="209"/>
      <c r="R110" s="209"/>
      <c r="S110" s="209"/>
    </row>
    <row r="111" spans="1:19" ht="17.25" thickBot="1">
      <c r="A111" s="125" t="s">
        <v>118</v>
      </c>
      <c r="B111" s="126">
        <v>17.3</v>
      </c>
      <c r="C111" s="77">
        <v>4.8484848499999997E-2</v>
      </c>
      <c r="D111" s="15">
        <v>18.5</v>
      </c>
      <c r="E111" s="32">
        <f t="shared" si="54"/>
        <v>6.9364161849710934E-2</v>
      </c>
      <c r="F111" s="18">
        <f>IF(ISNUMBER(D111), $B118 * E111, "")</f>
        <v>10404.62427745664</v>
      </c>
      <c r="G111" s="31">
        <v>18.399999999999999</v>
      </c>
      <c r="H111" s="32">
        <f t="shared" si="55"/>
        <v>6.3583815028901605E-2</v>
      </c>
      <c r="I111" s="101">
        <f>IF(ISNUMBER(G111), $B118 * H111, "")</f>
        <v>9537.5722543352404</v>
      </c>
      <c r="J111" s="15">
        <v>18.8</v>
      </c>
      <c r="K111" s="32">
        <f t="shared" si="56"/>
        <v>8.6705202312138727E-2</v>
      </c>
      <c r="L111" s="18">
        <f>IF(ISNUMBER(J111), $B118 * K111, "")</f>
        <v>13005.780346820809</v>
      </c>
      <c r="M111" s="31">
        <v>18.2</v>
      </c>
      <c r="N111" s="32">
        <f t="shared" si="57"/>
        <v>5.2023121387283155E-2</v>
      </c>
      <c r="O111" s="18">
        <f>IF(ISNUMBER(M111), $B118 * N111, "")</f>
        <v>7803.4682080924731</v>
      </c>
      <c r="Q111" s="219"/>
      <c r="R111" s="219"/>
      <c r="S111" s="219"/>
    </row>
    <row r="112" spans="1:19" ht="17.25" thickBot="1">
      <c r="A112" s="127" t="s">
        <v>93</v>
      </c>
      <c r="B112" s="128">
        <v>3372000</v>
      </c>
      <c r="C112" s="78">
        <v>4.8181535599999999E-2</v>
      </c>
      <c r="D112" s="20">
        <v>3534000</v>
      </c>
      <c r="E112" s="21">
        <f t="shared" si="54"/>
        <v>4.8042704626334518E-2</v>
      </c>
      <c r="F112" s="22">
        <f>IF(ISNUMBER(D112), $B118 * E112, "")</f>
        <v>7206.4056939501779</v>
      </c>
      <c r="G112" s="30">
        <v>3490000</v>
      </c>
      <c r="H112" s="21">
        <f t="shared" si="55"/>
        <v>3.4994068801897982E-2</v>
      </c>
      <c r="I112" s="105">
        <f>IF(ISNUMBER(G112), $B118 * H112, "")</f>
        <v>5249.1103202846971</v>
      </c>
      <c r="J112" s="20">
        <v>3557000</v>
      </c>
      <c r="K112" s="21">
        <f t="shared" si="56"/>
        <v>5.4863582443653615E-2</v>
      </c>
      <c r="L112" s="22">
        <f>IF(ISNUMBER(J112), $B118 * K112, "")</f>
        <v>8229.537366548042</v>
      </c>
      <c r="M112" s="30">
        <v>3596000</v>
      </c>
      <c r="N112" s="21">
        <f t="shared" si="57"/>
        <v>6.6429418742585997E-2</v>
      </c>
      <c r="O112" s="22">
        <f>IF(ISNUMBER(M112), $B118 * N112, "")</f>
        <v>9964.4128113878996</v>
      </c>
      <c r="Q112" s="219"/>
      <c r="R112" s="219"/>
      <c r="S112" s="219"/>
    </row>
    <row r="113" spans="1:19" ht="17.25" thickBot="1">
      <c r="A113" s="125" t="s">
        <v>103</v>
      </c>
      <c r="B113" s="129">
        <v>672</v>
      </c>
      <c r="C113" s="80">
        <v>4.6728972000000001E-2</v>
      </c>
      <c r="D113" s="106">
        <v>694</v>
      </c>
      <c r="E113" s="107">
        <f>IF(ISNUMBER(D113), (D113 - $B113) / $B113, "")</f>
        <v>3.273809523809524E-2</v>
      </c>
      <c r="F113" s="108">
        <f>IF(ISNUMBER(D113), $B118 * E113, "")</f>
        <v>4910.7142857142862</v>
      </c>
      <c r="G113" s="109">
        <v>686</v>
      </c>
      <c r="H113" s="107">
        <f>IF(ISNUMBER(G113), (G113 - $B113) / $B113, "")</f>
        <v>2.0833333333333332E-2</v>
      </c>
      <c r="I113" s="110">
        <f>IF(ISNUMBER(G113), $B118 * H113, "")</f>
        <v>3125</v>
      </c>
      <c r="J113" s="106">
        <v>700</v>
      </c>
      <c r="K113" s="107">
        <f>IF(ISNUMBER(J113), (J113 - $B113) / $B113, "")</f>
        <v>4.1666666666666664E-2</v>
      </c>
      <c r="L113" s="108">
        <f>IF(ISNUMBER(J113), $B118 * K113, "")</f>
        <v>6250</v>
      </c>
      <c r="M113" s="109">
        <v>674</v>
      </c>
      <c r="N113" s="107">
        <f>IF(ISNUMBER(M113), (M113 - $B113) / $B113, "")</f>
        <v>2.976190476190476E-3</v>
      </c>
      <c r="O113" s="108">
        <f>IF(ISNUMBER(M113), $B118 * N113, "")</f>
        <v>446.42857142857139</v>
      </c>
      <c r="Q113" s="209"/>
      <c r="R113" s="209"/>
      <c r="S113" s="209"/>
    </row>
    <row r="114" spans="1:19" ht="17.25" thickBot="1">
      <c r="A114" s="125" t="s">
        <v>79</v>
      </c>
      <c r="B114" s="126">
        <v>860</v>
      </c>
      <c r="C114" s="77">
        <v>4.6228710499999999E-2</v>
      </c>
      <c r="D114" s="15">
        <v>902</v>
      </c>
      <c r="E114" s="32">
        <f t="shared" ref="E114:E117" si="58">IF(ISNUMBER(D114), (D114 - $B114) / $B114, "")</f>
        <v>4.8837209302325581E-2</v>
      </c>
      <c r="F114" s="18">
        <f>IF(ISNUMBER(D114), $B118 * E114, "")</f>
        <v>7325.5813953488368</v>
      </c>
      <c r="G114" s="31">
        <v>892</v>
      </c>
      <c r="H114" s="32">
        <f t="shared" ref="H114:H117" si="59">IF(ISNUMBER(G114), (G114 - $B114) / $B114, "")</f>
        <v>3.7209302325581395E-2</v>
      </c>
      <c r="I114" s="101">
        <f>IF(ISNUMBER(G114), $B118 * H114, "")</f>
        <v>5581.395348837209</v>
      </c>
      <c r="J114" s="15">
        <v>915</v>
      </c>
      <c r="K114" s="32">
        <f t="shared" ref="K114:K117" si="60">IF(ISNUMBER(J114), (J114 - $B114) / $B114, "")</f>
        <v>6.3953488372093026E-2</v>
      </c>
      <c r="L114" s="18">
        <f>IF(ISNUMBER(J114), $B118 * K114, "")</f>
        <v>9593.0232558139542</v>
      </c>
      <c r="M114" s="31">
        <v>897</v>
      </c>
      <c r="N114" s="32">
        <f t="shared" ref="N114:N117" si="61">IF(ISNUMBER(M114), (M114 - $B114) / $B114, "")</f>
        <v>4.3023255813953491E-2</v>
      </c>
      <c r="O114" s="18">
        <f>IF(ISNUMBER(M114), $B118 * N114, "")</f>
        <v>6453.4883720930238</v>
      </c>
      <c r="Q114" s="209"/>
      <c r="R114" s="209"/>
      <c r="S114" s="209"/>
    </row>
    <row r="115" spans="1:19" ht="17.25" thickBot="1">
      <c r="A115" s="125" t="s">
        <v>142</v>
      </c>
      <c r="B115" s="126">
        <v>1645</v>
      </c>
      <c r="C115" s="77">
        <v>4.4444444399999998E-2</v>
      </c>
      <c r="D115" s="15">
        <v>1715</v>
      </c>
      <c r="E115" s="32">
        <f t="shared" si="58"/>
        <v>4.2553191489361701E-2</v>
      </c>
      <c r="F115" s="18">
        <f>IF(ISNUMBER(D115), $B118 * E115, "")</f>
        <v>6382.9787234042551</v>
      </c>
      <c r="G115" s="31">
        <v>1705</v>
      </c>
      <c r="H115" s="32">
        <f t="shared" si="59"/>
        <v>3.64741641337386E-2</v>
      </c>
      <c r="I115" s="101">
        <f>IF(ISNUMBER(G115), $B118 * H115, "")</f>
        <v>5471.1246200607902</v>
      </c>
      <c r="J115" s="15">
        <v>1735</v>
      </c>
      <c r="K115" s="32">
        <f t="shared" si="60"/>
        <v>5.4711246200607903E-2</v>
      </c>
      <c r="L115" s="18">
        <f>IF(ISNUMBER(J115), $B118 * K115, "")</f>
        <v>8206.6869300911858</v>
      </c>
      <c r="M115" s="31">
        <v>1690</v>
      </c>
      <c r="N115" s="32">
        <f t="shared" si="61"/>
        <v>2.7355623100303952E-2</v>
      </c>
      <c r="O115" s="18">
        <f>IF(ISNUMBER(M115), $B118 * N115, "")</f>
        <v>4103.3434650455929</v>
      </c>
      <c r="Q115" s="209"/>
      <c r="R115" s="209"/>
      <c r="S115" s="209"/>
    </row>
    <row r="116" spans="1:19">
      <c r="A116" s="125" t="s">
        <v>152</v>
      </c>
      <c r="B116" s="126">
        <v>1770</v>
      </c>
      <c r="C116" s="77">
        <v>4.4247787599999998E-2</v>
      </c>
      <c r="D116" s="15">
        <v>1880</v>
      </c>
      <c r="E116" s="32">
        <f t="shared" si="58"/>
        <v>6.2146892655367235E-2</v>
      </c>
      <c r="F116" s="18">
        <f>IF(ISNUMBER(D116), $B118 * E116, "")</f>
        <v>9322.033898305086</v>
      </c>
      <c r="G116" s="31">
        <v>1860</v>
      </c>
      <c r="H116" s="32">
        <f t="shared" si="59"/>
        <v>5.0847457627118647E-2</v>
      </c>
      <c r="I116" s="101">
        <f>IF(ISNUMBER(G116), $B118 * H116, "")</f>
        <v>7627.1186440677975</v>
      </c>
      <c r="J116" s="15">
        <v>1900</v>
      </c>
      <c r="K116" s="32">
        <f t="shared" si="60"/>
        <v>7.3446327683615822E-2</v>
      </c>
      <c r="L116" s="18">
        <f>IF(ISNUMBER(J116), $B118 * K116, "")</f>
        <v>11016.949152542373</v>
      </c>
      <c r="M116" s="31">
        <v>1885</v>
      </c>
      <c r="N116" s="32">
        <f t="shared" si="61"/>
        <v>6.4971751412429377E-2</v>
      </c>
      <c r="O116" s="18">
        <f>IF(ISNUMBER(M116), $B118 * N116, "")</f>
        <v>9745.7627118644068</v>
      </c>
      <c r="Q116" s="198"/>
      <c r="R116" s="199"/>
      <c r="S116" s="200"/>
    </row>
    <row r="117" spans="1:19" ht="17.25" thickBot="1">
      <c r="A117" s="130" t="s">
        <v>97</v>
      </c>
      <c r="B117" s="131">
        <v>2.3999999999999998E-3</v>
      </c>
      <c r="C117" s="79">
        <v>4.3478260900000003E-2</v>
      </c>
      <c r="D117" s="24">
        <v>2.5000000000000001E-3</v>
      </c>
      <c r="E117" s="25">
        <f t="shared" si="58"/>
        <v>4.1666666666666782E-2</v>
      </c>
      <c r="F117" s="104">
        <f>IF(ISNUMBER(D117), $B118 * E117, "")</f>
        <v>6250.0000000000173</v>
      </c>
      <c r="G117" s="102">
        <v>2.3999999999999998E-3</v>
      </c>
      <c r="H117" s="25">
        <f t="shared" si="59"/>
        <v>0</v>
      </c>
      <c r="I117" s="103">
        <f>IF(ISNUMBER(G117), $B118 * H117, "")</f>
        <v>0</v>
      </c>
      <c r="J117" s="24">
        <v>2.5000000000000001E-3</v>
      </c>
      <c r="K117" s="25">
        <f t="shared" si="60"/>
        <v>4.1666666666666782E-2</v>
      </c>
      <c r="L117" s="104">
        <f>IF(ISNUMBER(J117), $B118 * K117, "")</f>
        <v>6250.0000000000173</v>
      </c>
      <c r="M117" s="102">
        <v>2.3999999999999998E-3</v>
      </c>
      <c r="N117" s="25">
        <f t="shared" si="61"/>
        <v>0</v>
      </c>
      <c r="O117" s="104">
        <f>IF(ISNUMBER(M117), $B118 * N117, "")</f>
        <v>0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5.7630402506699485E-2</v>
      </c>
      <c r="F118" s="28">
        <f>SUM(F98:F117)</f>
        <v>172891.20752009848</v>
      </c>
      <c r="G118" s="26" t="s">
        <v>266</v>
      </c>
      <c r="H118" s="27">
        <f>IF(COUNT(H98:H117), SUM(H98:H117) / COUNT(H98:H117), 0)</f>
        <v>4.4425523865744929E-2</v>
      </c>
      <c r="I118" s="28">
        <f>SUM(I98:I117)</f>
        <v>133276.57159723475</v>
      </c>
      <c r="J118" s="26" t="s">
        <v>266</v>
      </c>
      <c r="K118" s="27">
        <f>IF(COUNT(K98:K117), SUM(K98:K117) / COUNT(K98:K117), 0)</f>
        <v>6.5651503199420258E-2</v>
      </c>
      <c r="L118" s="28">
        <f>SUM(L98:L117)</f>
        <v>196954.50959826075</v>
      </c>
      <c r="M118" s="26" t="s">
        <v>266</v>
      </c>
      <c r="N118" s="27">
        <f>IF(COUNT(N98:N117), SUM(N98:N117) / COUNT(N98:N117), 0)</f>
        <v>5.8274305260263601E-2</v>
      </c>
      <c r="O118" s="28">
        <f>SUM(O98:O117)</f>
        <v>174822.91578079088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57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2022-03-01(화) 오전 00:00</v>
      </c>
      <c r="C123" s="261"/>
      <c r="D123" s="233" t="str">
        <f>TEXT($G$1, "[$-ko-KR]yyyy-mm-dd(ddd) ") &amp; "오후 14:00"</f>
        <v>2022-03-01(화) 오후 14:00</v>
      </c>
      <c r="E123" s="234"/>
      <c r="F123" s="235"/>
      <c r="G123" s="233" t="str">
        <f>TEXT($G$1, "[$-ko-KR]yyyy-mm-dd(ddd) ") &amp; "오후 19:00"</f>
        <v>2022-03-01(화) 오후 19:00</v>
      </c>
      <c r="H123" s="234"/>
      <c r="I123" s="235"/>
      <c r="J123" s="233" t="str">
        <f>TEXT($G$1, "[$-ko-KR]yyyy-mm-dd(ddd) ") &amp; "오후 21:00"</f>
        <v>2022-03-01(화) 오후 21:00</v>
      </c>
      <c r="K123" s="234"/>
      <c r="L123" s="235"/>
      <c r="M123" s="233" t="str">
        <f>TEXT($G$1+1, "[$-ko-KR]yyyy-mm-dd(ddd) ") &amp; "오전 00:00"</f>
        <v>2022-03-02(수)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245</v>
      </c>
      <c r="B125" s="124">
        <v>56.7</v>
      </c>
      <c r="C125" s="76">
        <v>3.65630713E-2</v>
      </c>
      <c r="D125" s="13">
        <v>65.2</v>
      </c>
      <c r="E125" s="14">
        <f>IF(ISNUMBER(D125), (D125 - $B125) / $B125, "")</f>
        <v>0.14991181657848324</v>
      </c>
      <c r="F125" s="16">
        <f>IF(ISNUMBER(D125), $B145 * E125, "")</f>
        <v>22486.772486772486</v>
      </c>
      <c r="G125" s="29">
        <v>64.5</v>
      </c>
      <c r="H125" s="14">
        <f>IF(ISNUMBER(G125), (G125 - $B125) / $B125, "")</f>
        <v>0.1375661375661375</v>
      </c>
      <c r="I125" s="100">
        <f>IF(ISNUMBER(G125), $B145 * H125, "")</f>
        <v>20634.920634920625</v>
      </c>
      <c r="J125" s="13">
        <v>65.3</v>
      </c>
      <c r="K125" s="14">
        <f>IF(ISNUMBER(J125), (J125 - $B125) / $B125, "")</f>
        <v>0.15167548500881822</v>
      </c>
      <c r="L125" s="16">
        <f>IF(ISNUMBER(J125), $B145 * K125, "")</f>
        <v>22751.322751322732</v>
      </c>
      <c r="M125" s="29">
        <v>59.3</v>
      </c>
      <c r="N125" s="14">
        <f>IF(ISNUMBER(M125), (M125 - $B125) / $B125, "")</f>
        <v>4.5855379188712422E-2</v>
      </c>
      <c r="O125" s="16">
        <f>IF(ISNUMBER(M125), $B145 * N125, "")</f>
        <v>6878.3068783068629</v>
      </c>
      <c r="Q125" s="219"/>
      <c r="R125" s="219"/>
      <c r="S125" s="219"/>
    </row>
    <row r="126" spans="1:19" ht="17.25" thickBot="1">
      <c r="A126" s="125" t="s">
        <v>124</v>
      </c>
      <c r="B126" s="126">
        <v>58.2</v>
      </c>
      <c r="C126" s="77">
        <v>3.55871886E-2</v>
      </c>
      <c r="D126" s="15">
        <v>63.6</v>
      </c>
      <c r="E126" s="32">
        <f t="shared" ref="E126:E129" si="62">IF(ISNUMBER(D126), (D126 - $B126) / $B126, "")</f>
        <v>9.2783505154639151E-2</v>
      </c>
      <c r="F126" s="18">
        <f>IF(ISNUMBER(D126), $B145 * E126, "")</f>
        <v>13917.525773195872</v>
      </c>
      <c r="G126" s="31">
        <v>63.1</v>
      </c>
      <c r="H126" s="32">
        <f t="shared" ref="H126:H129" si="63">IF(ISNUMBER(G126), (G126 - $B126) / $B126, "")</f>
        <v>8.419243986254292E-2</v>
      </c>
      <c r="I126" s="101">
        <f>IF(ISNUMBER(G126), $B145 * H126, "")</f>
        <v>12628.865979381439</v>
      </c>
      <c r="J126" s="15">
        <v>64.599999999999994</v>
      </c>
      <c r="K126" s="32">
        <f t="shared" ref="K126:K129" si="64">IF(ISNUMBER(J126), (J126 - $B126) / $B126, "")</f>
        <v>0.10996563573883146</v>
      </c>
      <c r="L126" s="18">
        <f>IF(ISNUMBER(J126), $B145 * K126, "")</f>
        <v>16494.845360824718</v>
      </c>
      <c r="M126" s="31">
        <v>63.2</v>
      </c>
      <c r="N126" s="32">
        <f t="shared" ref="N126:N129" si="65">IF(ISNUMBER(M126), (M126 - $B126) / $B126, "")</f>
        <v>8.5910652920962199E-2</v>
      </c>
      <c r="O126" s="18">
        <f>IF(ISNUMBER(M126), $B145 * N126, "")</f>
        <v>12886.59793814433</v>
      </c>
      <c r="Q126" s="219"/>
      <c r="R126" s="219"/>
      <c r="S126" s="219"/>
    </row>
    <row r="127" spans="1:19" ht="17.25" thickBot="1">
      <c r="A127" s="125" t="s">
        <v>140</v>
      </c>
      <c r="B127" s="126">
        <v>80.599999999999994</v>
      </c>
      <c r="C127" s="77">
        <v>3.4659820299999998E-2</v>
      </c>
      <c r="D127" s="15">
        <v>92.1</v>
      </c>
      <c r="E127" s="32">
        <f t="shared" si="62"/>
        <v>0.14267990074441689</v>
      </c>
      <c r="F127" s="18">
        <f>IF(ISNUMBER(D127), $B145 * E127, "")</f>
        <v>21401.985111662532</v>
      </c>
      <c r="G127" s="31">
        <v>90.5</v>
      </c>
      <c r="H127" s="32">
        <f t="shared" si="63"/>
        <v>0.12282878411910678</v>
      </c>
      <c r="I127" s="101">
        <f>IF(ISNUMBER(G127), $B145 * H127, "")</f>
        <v>18424.317617866018</v>
      </c>
      <c r="J127" s="15">
        <v>91.7</v>
      </c>
      <c r="K127" s="32">
        <f t="shared" si="64"/>
        <v>0.13771712158808944</v>
      </c>
      <c r="L127" s="18">
        <f>IF(ISNUMBER(J127), $B145 * K127, "")</f>
        <v>20657.568238213415</v>
      </c>
      <c r="M127" s="31">
        <v>89.9</v>
      </c>
      <c r="N127" s="32">
        <f t="shared" si="65"/>
        <v>0.11538461538461553</v>
      </c>
      <c r="O127" s="18">
        <f>IF(ISNUMBER(M127), $B145 * N127, "")</f>
        <v>17307.69230769233</v>
      </c>
      <c r="Q127" s="209"/>
      <c r="R127" s="209"/>
      <c r="S127" s="209"/>
    </row>
    <row r="128" spans="1:19" ht="17.25" thickBot="1">
      <c r="A128" s="125" t="s">
        <v>158</v>
      </c>
      <c r="B128" s="126">
        <v>65.2</v>
      </c>
      <c r="C128" s="77">
        <v>3.3280507100000002E-2</v>
      </c>
      <c r="D128" s="15">
        <v>70.099999999999994</v>
      </c>
      <c r="E128" s="32">
        <f t="shared" si="62"/>
        <v>7.5153374233128706E-2</v>
      </c>
      <c r="F128" s="18">
        <f>IF(ISNUMBER(D128), $B145 * E128, "")</f>
        <v>11273.006134969306</v>
      </c>
      <c r="G128" s="31">
        <v>68.900000000000006</v>
      </c>
      <c r="H128" s="32">
        <f t="shared" si="63"/>
        <v>5.6748466257668752E-2</v>
      </c>
      <c r="I128" s="101">
        <f>IF(ISNUMBER(G128), $B145 * H128, "")</f>
        <v>8512.2699386503136</v>
      </c>
      <c r="J128" s="15">
        <v>70.099999999999994</v>
      </c>
      <c r="K128" s="32">
        <f t="shared" si="64"/>
        <v>7.5153374233128706E-2</v>
      </c>
      <c r="L128" s="18">
        <f>IF(ISNUMBER(J128), $B145 * K128, "")</f>
        <v>11273.006134969306</v>
      </c>
      <c r="M128" s="31">
        <v>68</v>
      </c>
      <c r="N128" s="32">
        <f t="shared" si="65"/>
        <v>4.2944785276073573E-2</v>
      </c>
      <c r="O128" s="18">
        <f>IF(ISNUMBER(M128), $B145 * N128, "")</f>
        <v>6441.7177914110362</v>
      </c>
      <c r="Q128" s="209"/>
      <c r="R128" s="209"/>
      <c r="S128" s="209"/>
    </row>
    <row r="129" spans="1:19" ht="17.25" thickBot="1">
      <c r="A129" s="127" t="s">
        <v>128</v>
      </c>
      <c r="B129" s="128">
        <v>49.6</v>
      </c>
      <c r="C129" s="78">
        <v>3.1185031200000001E-2</v>
      </c>
      <c r="D129" s="20">
        <v>54.2</v>
      </c>
      <c r="E129" s="21">
        <f t="shared" si="62"/>
        <v>9.2741935483870996E-2</v>
      </c>
      <c r="F129" s="22">
        <f>IF(ISNUMBER(D129), $B145 * E129, "")</f>
        <v>13911.290322580649</v>
      </c>
      <c r="G129" s="30">
        <v>52.9</v>
      </c>
      <c r="H129" s="21">
        <f t="shared" si="63"/>
        <v>6.653225806451607E-2</v>
      </c>
      <c r="I129" s="105">
        <f>IF(ISNUMBER(G129), $B145 * H129, "")</f>
        <v>9979.8387096774113</v>
      </c>
      <c r="J129" s="20">
        <v>54.2</v>
      </c>
      <c r="K129" s="21">
        <f t="shared" si="64"/>
        <v>9.2741935483870996E-2</v>
      </c>
      <c r="L129" s="22">
        <f>IF(ISNUMBER(J129), $B145 * K129, "")</f>
        <v>13911.290322580649</v>
      </c>
      <c r="M129" s="30">
        <v>52.2</v>
      </c>
      <c r="N129" s="21">
        <f t="shared" si="65"/>
        <v>5.2419354838709707E-2</v>
      </c>
      <c r="O129" s="22">
        <f>IF(ISNUMBER(M129), $B145 * N129, "")</f>
        <v>7862.9032258064562</v>
      </c>
      <c r="Q129" s="209"/>
      <c r="R129" s="209"/>
      <c r="S129" s="209"/>
    </row>
    <row r="130" spans="1:19" ht="17.25" thickBot="1">
      <c r="A130" s="125" t="s">
        <v>341</v>
      </c>
      <c r="B130" s="129">
        <v>9.1999999999999998E-2</v>
      </c>
      <c r="C130" s="80">
        <v>3.0235162400000001E-2</v>
      </c>
      <c r="D130" s="106">
        <v>9.4799999999999995E-2</v>
      </c>
      <c r="E130" s="107">
        <f>IF(ISNUMBER(D130), (D130 - $B130) / $B130, "")</f>
        <v>3.0434782608695619E-2</v>
      </c>
      <c r="F130" s="108">
        <f>IF(ISNUMBER(D130), $B145 * E130, "")</f>
        <v>4565.2173913043425</v>
      </c>
      <c r="G130" s="109">
        <v>9.4399999999999998E-2</v>
      </c>
      <c r="H130" s="107">
        <f>IF(ISNUMBER(G130), (G130 - $B130) / $B130, "")</f>
        <v>2.6086956521739126E-2</v>
      </c>
      <c r="I130" s="110">
        <f>IF(ISNUMBER(G130), $B145 * H130, "")</f>
        <v>3913.0434782608691</v>
      </c>
      <c r="J130" s="106">
        <v>9.6100000000000005E-2</v>
      </c>
      <c r="K130" s="107">
        <f>IF(ISNUMBER(J130), (J130 - $B130) / $B130, "")</f>
        <v>4.4565217391304417E-2</v>
      </c>
      <c r="L130" s="108">
        <f>IF(ISNUMBER(J130), $B145 * K130, "")</f>
        <v>6684.7826086956629</v>
      </c>
      <c r="M130" s="109">
        <v>9.2899999999999996E-2</v>
      </c>
      <c r="N130" s="107">
        <f>IF(ISNUMBER(M130), (M130 - $B130) / $B130, "")</f>
        <v>9.7826086956521521E-3</v>
      </c>
      <c r="O130" s="108">
        <f>IF(ISNUMBER(M130), $B145 * N130, "")</f>
        <v>1467.3913043478228</v>
      </c>
      <c r="Q130" s="209"/>
      <c r="R130" s="209"/>
      <c r="S130" s="209"/>
    </row>
    <row r="131" spans="1:19" ht="17.25" thickBot="1">
      <c r="A131" s="125" t="s">
        <v>203</v>
      </c>
      <c r="B131" s="126">
        <v>7.92</v>
      </c>
      <c r="C131" s="77">
        <v>2.85714286E-2</v>
      </c>
      <c r="D131" s="15">
        <v>8.23</v>
      </c>
      <c r="E131" s="32">
        <f t="shared" ref="E131:E134" si="66">IF(ISNUMBER(D131), (D131 - $B131) / $B131, "")</f>
        <v>3.9141414141414206E-2</v>
      </c>
      <c r="F131" s="18">
        <f>IF(ISNUMBER(D131), $B145 * E131, "")</f>
        <v>5871.212121212131</v>
      </c>
      <c r="G131" s="31">
        <v>8.19</v>
      </c>
      <c r="H131" s="32">
        <f t="shared" ref="H131:H134" si="67">IF(ISNUMBER(G131), (G131 - $B131) / $B131, "")</f>
        <v>3.409090909090904E-2</v>
      </c>
      <c r="I131" s="101">
        <f>IF(ISNUMBER(G131), $B145 * H131, "")</f>
        <v>5113.6363636363558</v>
      </c>
      <c r="J131" s="15">
        <v>8.1999999999999993</v>
      </c>
      <c r="K131" s="32">
        <f t="shared" ref="K131:K134" si="68">IF(ISNUMBER(J131), (J131 - $B131) / $B131, "")</f>
        <v>3.5353535353535276E-2</v>
      </c>
      <c r="L131" s="18">
        <f>IF(ISNUMBER(J131), $B145 * K131, "")</f>
        <v>5303.0303030302912</v>
      </c>
      <c r="M131" s="31">
        <v>7.94</v>
      </c>
      <c r="N131" s="32">
        <f t="shared" ref="N131:N134" si="69">IF(ISNUMBER(M131), (M131 - $B131) / $B131, "")</f>
        <v>2.5252525252525836E-3</v>
      </c>
      <c r="O131" s="18">
        <f>IF(ISNUMBER(M131), $B145 * N131, "")</f>
        <v>378.78787878788756</v>
      </c>
      <c r="Q131" s="209"/>
      <c r="R131" s="209"/>
      <c r="S131" s="209"/>
    </row>
    <row r="132" spans="1:19" ht="17.25" thickBot="1">
      <c r="A132" s="125" t="s">
        <v>144</v>
      </c>
      <c r="B132" s="126">
        <v>11</v>
      </c>
      <c r="C132" s="77">
        <v>2.8037383200000002E-2</v>
      </c>
      <c r="D132" s="15">
        <v>11.7</v>
      </c>
      <c r="E132" s="32">
        <f t="shared" si="66"/>
        <v>6.3636363636363574E-2</v>
      </c>
      <c r="F132" s="18">
        <f>IF(ISNUMBER(D132), $B145 * E132, "")</f>
        <v>9545.4545454545369</v>
      </c>
      <c r="G132" s="31">
        <v>11.6</v>
      </c>
      <c r="H132" s="32">
        <f t="shared" si="67"/>
        <v>5.4545454545454515E-2</v>
      </c>
      <c r="I132" s="101">
        <f>IF(ISNUMBER(G132), $B145 * H132, "")</f>
        <v>8181.8181818181774</v>
      </c>
      <c r="J132" s="15">
        <v>11.8</v>
      </c>
      <c r="K132" s="32">
        <f t="shared" si="68"/>
        <v>7.2727272727272793E-2</v>
      </c>
      <c r="L132" s="18">
        <f>IF(ISNUMBER(J132), $B145 * K132, "")</f>
        <v>10909.090909090919</v>
      </c>
      <c r="M132" s="31">
        <v>11.6</v>
      </c>
      <c r="N132" s="32">
        <f t="shared" si="69"/>
        <v>5.4545454545454515E-2</v>
      </c>
      <c r="O132" s="18">
        <f>IF(ISNUMBER(M132), $B145 * N132, "")</f>
        <v>8181.8181818181774</v>
      </c>
      <c r="Q132" s="209"/>
      <c r="R132" s="209"/>
      <c r="S132" s="209"/>
    </row>
    <row r="133" spans="1:19" ht="17.25" thickBot="1">
      <c r="A133" s="125" t="s">
        <v>126</v>
      </c>
      <c r="B133" s="126">
        <v>80.900000000000006</v>
      </c>
      <c r="C133" s="77">
        <v>2.0176544800000001E-2</v>
      </c>
      <c r="D133" s="15">
        <v>83.4</v>
      </c>
      <c r="E133" s="32">
        <f t="shared" si="66"/>
        <v>3.0902348578491962E-2</v>
      </c>
      <c r="F133" s="18">
        <f>IF(ISNUMBER(D133), $B145 * E133, "")</f>
        <v>4635.3522867737947</v>
      </c>
      <c r="G133" s="31">
        <v>85</v>
      </c>
      <c r="H133" s="32">
        <f t="shared" si="67"/>
        <v>5.0679851668726753E-2</v>
      </c>
      <c r="I133" s="101">
        <f>IF(ISNUMBER(G133), $B145 * H133, "")</f>
        <v>7601.9777503090127</v>
      </c>
      <c r="J133" s="15">
        <v>85.4</v>
      </c>
      <c r="K133" s="32">
        <f t="shared" si="68"/>
        <v>5.5624227441285534E-2</v>
      </c>
      <c r="L133" s="18">
        <f>IF(ISNUMBER(J133), $B145 * K133, "")</f>
        <v>8343.6341161928303</v>
      </c>
      <c r="M133" s="31">
        <v>85.9</v>
      </c>
      <c r="N133" s="32">
        <f t="shared" si="69"/>
        <v>6.1804697156983925E-2</v>
      </c>
      <c r="O133" s="18">
        <f>IF(ISNUMBER(M133), $B145 * N133, "")</f>
        <v>9270.7045735475895</v>
      </c>
      <c r="Q133" s="33"/>
      <c r="R133" s="33"/>
    </row>
    <row r="134" spans="1:19" ht="17.25" thickBot="1">
      <c r="A134" s="130" t="s">
        <v>185</v>
      </c>
      <c r="B134" s="131">
        <v>10.3</v>
      </c>
      <c r="C134" s="79">
        <v>1.9801980199999999E-2</v>
      </c>
      <c r="D134" s="24">
        <v>10.6</v>
      </c>
      <c r="E134" s="25">
        <f t="shared" si="66"/>
        <v>2.9126213592232903E-2</v>
      </c>
      <c r="F134" s="104">
        <f>IF(ISNUMBER(D134), $B145 * E134, "")</f>
        <v>4368.9320388349352</v>
      </c>
      <c r="G134" s="102">
        <v>10.6</v>
      </c>
      <c r="H134" s="25">
        <f t="shared" si="67"/>
        <v>2.9126213592232903E-2</v>
      </c>
      <c r="I134" s="103">
        <f>IF(ISNUMBER(G134), $B145 * H134, "")</f>
        <v>4368.9320388349352</v>
      </c>
      <c r="J134" s="24">
        <v>10.7</v>
      </c>
      <c r="K134" s="25">
        <f t="shared" si="68"/>
        <v>3.8834951456310537E-2</v>
      </c>
      <c r="L134" s="104">
        <f>IF(ISNUMBER(J134), $B145 * K134, "")</f>
        <v>5825.2427184465805</v>
      </c>
      <c r="M134" s="102">
        <v>10.6</v>
      </c>
      <c r="N134" s="25">
        <f t="shared" si="69"/>
        <v>2.9126213592232903E-2</v>
      </c>
      <c r="O134" s="104">
        <f>IF(ISNUMBER(M134), $B145 * N134, "")</f>
        <v>4368.9320388349352</v>
      </c>
      <c r="Q134" s="210"/>
      <c r="R134" s="211"/>
      <c r="S134" s="212"/>
    </row>
    <row r="135" spans="1:19">
      <c r="A135" s="123" t="s">
        <v>229</v>
      </c>
      <c r="B135" s="124">
        <v>51.9</v>
      </c>
      <c r="C135" s="76">
        <v>1.9646365400000001E-2</v>
      </c>
      <c r="D135" s="13">
        <v>54.1</v>
      </c>
      <c r="E135" s="14">
        <f>IF(ISNUMBER(D135), (D135 - $B135) / $B135, "")</f>
        <v>4.2389210019267876E-2</v>
      </c>
      <c r="F135" s="16">
        <f>IF(ISNUMBER(D135), $B145 * E135, "")</f>
        <v>6358.3815028901818</v>
      </c>
      <c r="G135" s="29">
        <v>53.9</v>
      </c>
      <c r="H135" s="14">
        <f>IF(ISNUMBER(G135), (G135 - $B135) / $B135, "")</f>
        <v>3.8535645472061661E-2</v>
      </c>
      <c r="I135" s="100">
        <f>IF(ISNUMBER(G135), $B145 * H135, "")</f>
        <v>5780.346820809249</v>
      </c>
      <c r="J135" s="13">
        <v>54.3</v>
      </c>
      <c r="K135" s="14">
        <f>IF(ISNUMBER(J135), (J135 - $B135) / $B135, "")</f>
        <v>4.6242774566473965E-2</v>
      </c>
      <c r="L135" s="16">
        <f>IF(ISNUMBER(J135), $B145 * K135, "")</f>
        <v>6936.4161849710945</v>
      </c>
      <c r="M135" s="29">
        <v>53.2</v>
      </c>
      <c r="N135" s="14">
        <f>IF(ISNUMBER(M135), (M135 - $B135) / $B135, "")</f>
        <v>2.5048169556840159E-2</v>
      </c>
      <c r="O135" s="16">
        <f>IF(ISNUMBER(M135), $B145 * N135, "")</f>
        <v>3757.2254335260241</v>
      </c>
      <c r="Q135" s="213"/>
      <c r="R135" s="214"/>
      <c r="S135" s="215"/>
    </row>
    <row r="136" spans="1:19" ht="17.25" thickBot="1">
      <c r="A136" s="125" t="s">
        <v>174</v>
      </c>
      <c r="B136" s="126">
        <v>10.6</v>
      </c>
      <c r="C136" s="77">
        <v>1.9230769200000001E-2</v>
      </c>
      <c r="D136" s="15">
        <v>11</v>
      </c>
      <c r="E136" s="32">
        <f t="shared" ref="E136:E139" si="70">IF(ISNUMBER(D136), (D136 - $B136) / $B136, "")</f>
        <v>3.7735849056603807E-2</v>
      </c>
      <c r="F136" s="18">
        <f>IF(ISNUMBER(D136), $B145 * E136, "")</f>
        <v>5660.3773584905712</v>
      </c>
      <c r="G136" s="31">
        <v>10.9</v>
      </c>
      <c r="H136" s="32">
        <f t="shared" ref="H136:H139" si="71">IF(ISNUMBER(G136), (G136 - $B136) / $B136, "")</f>
        <v>2.8301886792452897E-2</v>
      </c>
      <c r="I136" s="101">
        <f>IF(ISNUMBER(G136), $B145 * H136, "")</f>
        <v>4245.2830188679345</v>
      </c>
      <c r="J136" s="15">
        <v>11</v>
      </c>
      <c r="K136" s="32">
        <f t="shared" ref="K136:K139" si="72">IF(ISNUMBER(J136), (J136 - $B136) / $B136, "")</f>
        <v>3.7735849056603807E-2</v>
      </c>
      <c r="L136" s="18">
        <f>IF(ISNUMBER(J136), $B145 * K136, "")</f>
        <v>5660.3773584905712</v>
      </c>
      <c r="M136" s="31">
        <v>11.1</v>
      </c>
      <c r="N136" s="32">
        <f t="shared" ref="N136:N139" si="73">IF(ISNUMBER(M136), (M136 - $B136) / $B136, "")</f>
        <v>4.716981132075472E-2</v>
      </c>
      <c r="O136" s="18">
        <f>IF(ISNUMBER(M136), $B145 * N136, "")</f>
        <v>7075.4716981132078</v>
      </c>
      <c r="Q136" s="216"/>
      <c r="R136" s="217"/>
      <c r="S136" s="218"/>
    </row>
    <row r="137" spans="1:19" ht="17.25" thickBot="1">
      <c r="A137" s="125" t="s">
        <v>148</v>
      </c>
      <c r="B137" s="126">
        <v>72.8</v>
      </c>
      <c r="C137" s="77">
        <v>1.67597765E-2</v>
      </c>
      <c r="D137" s="15">
        <v>74.7</v>
      </c>
      <c r="E137" s="32">
        <f t="shared" si="70"/>
        <v>2.609890109890118E-2</v>
      </c>
      <c r="F137" s="18">
        <f>IF(ISNUMBER(D137), $B145 * E137, "")</f>
        <v>3914.8351648351768</v>
      </c>
      <c r="G137" s="31">
        <v>74.8</v>
      </c>
      <c r="H137" s="32">
        <f t="shared" si="71"/>
        <v>2.7472527472527472E-2</v>
      </c>
      <c r="I137" s="101">
        <f>IF(ISNUMBER(G137), $B145 * H137, "")</f>
        <v>4120.8791208791208</v>
      </c>
      <c r="J137" s="15">
        <v>75.5</v>
      </c>
      <c r="K137" s="32">
        <f t="shared" si="72"/>
        <v>3.708791208791213E-2</v>
      </c>
      <c r="L137" s="18">
        <f>IF(ISNUMBER(J137), $B145 * K137, "")</f>
        <v>5563.1868131868196</v>
      </c>
      <c r="M137" s="31">
        <v>74.8</v>
      </c>
      <c r="N137" s="32">
        <f t="shared" si="73"/>
        <v>2.7472527472527472E-2</v>
      </c>
      <c r="O137" s="18">
        <f>IF(ISNUMBER(M137), $B145 * N137, "")</f>
        <v>4120.8791208791208</v>
      </c>
      <c r="Q137" s="209"/>
      <c r="R137" s="209"/>
      <c r="S137" s="209"/>
    </row>
    <row r="138" spans="1:19" ht="17.25" thickBot="1">
      <c r="A138" s="125" t="s">
        <v>146</v>
      </c>
      <c r="B138" s="126">
        <v>8.6</v>
      </c>
      <c r="C138" s="77">
        <v>1.6548463400000001E-2</v>
      </c>
      <c r="D138" s="15">
        <v>8.9600000000000009</v>
      </c>
      <c r="E138" s="32">
        <f t="shared" si="70"/>
        <v>4.1860465116279215E-2</v>
      </c>
      <c r="F138" s="18">
        <f>IF(ISNUMBER(D138), $B145 * E138, "")</f>
        <v>6279.0697674418825</v>
      </c>
      <c r="G138" s="31">
        <v>8.9</v>
      </c>
      <c r="H138" s="32">
        <f t="shared" si="71"/>
        <v>3.4883720930232641E-2</v>
      </c>
      <c r="I138" s="101">
        <f>IF(ISNUMBER(G138), $B145 * H138, "")</f>
        <v>5232.5581395348963</v>
      </c>
      <c r="J138" s="15">
        <v>8.99</v>
      </c>
      <c r="K138" s="32">
        <f t="shared" si="72"/>
        <v>4.5348837209302391E-2</v>
      </c>
      <c r="L138" s="18">
        <f>IF(ISNUMBER(J138), $B145 * K138, "")</f>
        <v>6802.3255813953583</v>
      </c>
      <c r="M138" s="31">
        <v>8.83</v>
      </c>
      <c r="N138" s="32">
        <f t="shared" si="73"/>
        <v>2.674418604651168E-2</v>
      </c>
      <c r="O138" s="18">
        <f>IF(ISNUMBER(M138), $B145 * N138, "")</f>
        <v>4011.627906976752</v>
      </c>
      <c r="Q138" s="219"/>
      <c r="R138" s="219"/>
      <c r="S138" s="219"/>
    </row>
    <row r="139" spans="1:19" ht="17.25" thickBot="1">
      <c r="A139" s="127" t="s">
        <v>346</v>
      </c>
      <c r="B139" s="128">
        <v>9.51</v>
      </c>
      <c r="C139" s="78">
        <v>9.5541401000000005E-3</v>
      </c>
      <c r="D139" s="20">
        <v>10.1</v>
      </c>
      <c r="E139" s="21">
        <f t="shared" si="70"/>
        <v>6.2039957939011556E-2</v>
      </c>
      <c r="F139" s="22">
        <f>IF(ISNUMBER(D139), $B145 * E139, "")</f>
        <v>9305.9936908517338</v>
      </c>
      <c r="G139" s="30">
        <v>9.93</v>
      </c>
      <c r="H139" s="21">
        <f t="shared" si="71"/>
        <v>4.4164037854889586E-2</v>
      </c>
      <c r="I139" s="105">
        <f>IF(ISNUMBER(G139), $B145 * H139, "")</f>
        <v>6624.6056782334381</v>
      </c>
      <c r="J139" s="20">
        <v>9.99</v>
      </c>
      <c r="K139" s="21">
        <f t="shared" si="72"/>
        <v>5.0473186119873864E-2</v>
      </c>
      <c r="L139" s="22">
        <f>IF(ISNUMBER(J139), $B145 * K139, "")</f>
        <v>7570.9779179810794</v>
      </c>
      <c r="M139" s="30">
        <v>9.66</v>
      </c>
      <c r="N139" s="21">
        <f t="shared" si="73"/>
        <v>1.5772870662460605E-2</v>
      </c>
      <c r="O139" s="22">
        <f>IF(ISNUMBER(M139), $B145 * N139, "")</f>
        <v>2365.9305993690909</v>
      </c>
      <c r="Q139" s="219"/>
      <c r="R139" s="219"/>
      <c r="S139" s="219"/>
    </row>
    <row r="140" spans="1:19" ht="17.25" thickBot="1">
      <c r="A140" s="125" t="s">
        <v>189</v>
      </c>
      <c r="B140" s="129">
        <v>88</v>
      </c>
      <c r="C140" s="80">
        <v>9.1743119000000008E-3</v>
      </c>
      <c r="D140" s="106">
        <v>92.2</v>
      </c>
      <c r="E140" s="107">
        <f>IF(ISNUMBER(D140), (D140 - $B140) / $B140, "")</f>
        <v>4.7727272727272757E-2</v>
      </c>
      <c r="F140" s="108">
        <f>IF(ISNUMBER(D140), $B145 * E140, "")</f>
        <v>7159.0909090909136</v>
      </c>
      <c r="G140" s="109">
        <v>91.2</v>
      </c>
      <c r="H140" s="107">
        <f>IF(ISNUMBER(G140), (G140 - $B140) / $B140, "")</f>
        <v>3.6363636363636397E-2</v>
      </c>
      <c r="I140" s="110">
        <f>IF(ISNUMBER(G140), $B145 * H140, "")</f>
        <v>5454.5454545454595</v>
      </c>
      <c r="J140" s="106">
        <v>92</v>
      </c>
      <c r="K140" s="107">
        <f>IF(ISNUMBER(J140), (J140 - $B140) / $B140, "")</f>
        <v>4.5454545454545456E-2</v>
      </c>
      <c r="L140" s="108">
        <f>IF(ISNUMBER(J140), $B145 * K140, "")</f>
        <v>6818.181818181818</v>
      </c>
      <c r="M140" s="109">
        <v>90.4</v>
      </c>
      <c r="N140" s="107">
        <f>IF(ISNUMBER(M140), (M140 - $B140) / $B140, "")</f>
        <v>2.7272727272727337E-2</v>
      </c>
      <c r="O140" s="108">
        <f>IF(ISNUMBER(M140), $B145 * N140, "")</f>
        <v>4090.9090909091005</v>
      </c>
      <c r="Q140" s="209"/>
      <c r="R140" s="209"/>
      <c r="S140" s="209"/>
    </row>
    <row r="141" spans="1:19" ht="17.25" thickBot="1">
      <c r="A141" s="125" t="s">
        <v>199</v>
      </c>
      <c r="B141" s="126">
        <v>11.5</v>
      </c>
      <c r="C141" s="77">
        <v>8.7719297999999998E-3</v>
      </c>
      <c r="D141" s="15">
        <v>12</v>
      </c>
      <c r="E141" s="32">
        <f t="shared" ref="E141:E144" si="74">IF(ISNUMBER(D141), (D141 - $B141) / $B141, "")</f>
        <v>4.3478260869565216E-2</v>
      </c>
      <c r="F141" s="18">
        <f>IF(ISNUMBER(D141), $B145 * E141, "")</f>
        <v>6521.7391304347821</v>
      </c>
      <c r="G141" s="31">
        <v>11.8</v>
      </c>
      <c r="H141" s="32">
        <f t="shared" ref="H141:H144" si="75">IF(ISNUMBER(G141), (G141 - $B141) / $B141, "")</f>
        <v>2.6086956521739191E-2</v>
      </c>
      <c r="I141" s="101">
        <f>IF(ISNUMBER(G141), $B145 * H141, "")</f>
        <v>3913.0434782608786</v>
      </c>
      <c r="J141" s="15">
        <v>12</v>
      </c>
      <c r="K141" s="32">
        <f t="shared" ref="K141:K144" si="76">IF(ISNUMBER(J141), (J141 - $B141) / $B141, "")</f>
        <v>4.3478260869565216E-2</v>
      </c>
      <c r="L141" s="18">
        <f>IF(ISNUMBER(J141), $B145 * K141, "")</f>
        <v>6521.7391304347821</v>
      </c>
      <c r="M141" s="31">
        <v>11.9</v>
      </c>
      <c r="N141" s="32">
        <f t="shared" ref="N141:N144" si="77">IF(ISNUMBER(M141), (M141 - $B141) / $B141, "")</f>
        <v>3.4782608695652202E-2</v>
      </c>
      <c r="O141" s="18">
        <f>IF(ISNUMBER(M141), $B145 * N141, "")</f>
        <v>5217.3913043478306</v>
      </c>
      <c r="Q141" s="209"/>
      <c r="R141" s="209"/>
      <c r="S141" s="209"/>
    </row>
    <row r="142" spans="1:19" ht="17.25" thickBot="1">
      <c r="A142" s="125" t="s">
        <v>197</v>
      </c>
      <c r="B142" s="126">
        <v>47.8</v>
      </c>
      <c r="C142" s="77">
        <v>6.3157895000000002E-3</v>
      </c>
      <c r="D142" s="15">
        <v>49.7</v>
      </c>
      <c r="E142" s="32">
        <f t="shared" si="74"/>
        <v>3.9748953974895522E-2</v>
      </c>
      <c r="F142" s="18">
        <f>IF(ISNUMBER(D142), $B145 * E142, "")</f>
        <v>5962.3430962343282</v>
      </c>
      <c r="G142" s="31">
        <v>49.4</v>
      </c>
      <c r="H142" s="32">
        <f t="shared" si="75"/>
        <v>3.3472803347280367E-2</v>
      </c>
      <c r="I142" s="101">
        <f>IF(ISNUMBER(G142), $B145 * H142, "")</f>
        <v>5020.9205020920554</v>
      </c>
      <c r="J142" s="15">
        <v>50</v>
      </c>
      <c r="K142" s="32">
        <f t="shared" si="76"/>
        <v>4.6025104602510525E-2</v>
      </c>
      <c r="L142" s="18">
        <f>IF(ISNUMBER(J142), $B145 * K142, "")</f>
        <v>6903.7656903765783</v>
      </c>
      <c r="M142" s="31">
        <v>48.9</v>
      </c>
      <c r="N142" s="32">
        <f t="shared" si="77"/>
        <v>2.3012552301255262E-2</v>
      </c>
      <c r="O142" s="18">
        <f>IF(ISNUMBER(M142), $B145 * N142, "")</f>
        <v>3451.8828451882891</v>
      </c>
      <c r="Q142" s="209"/>
      <c r="R142" s="209"/>
      <c r="S142" s="209"/>
    </row>
    <row r="143" spans="1:19">
      <c r="A143" s="125" t="s">
        <v>71</v>
      </c>
      <c r="B143" s="126">
        <v>18.899999999999999</v>
      </c>
      <c r="C143" s="77">
        <v>-5.2631579E-3</v>
      </c>
      <c r="D143" s="15">
        <v>20</v>
      </c>
      <c r="E143" s="32">
        <f t="shared" si="74"/>
        <v>5.8201058201058281E-2</v>
      </c>
      <c r="F143" s="18">
        <f>IF(ISNUMBER(D143), $B145 * E143, "")</f>
        <v>8730.1587301587424</v>
      </c>
      <c r="G143" s="31">
        <v>19.899999999999999</v>
      </c>
      <c r="H143" s="32">
        <f t="shared" si="75"/>
        <v>5.2910052910052914E-2</v>
      </c>
      <c r="I143" s="101">
        <f>IF(ISNUMBER(G143), $B145 * H143, "")</f>
        <v>7936.5079365079373</v>
      </c>
      <c r="J143" s="15">
        <v>20</v>
      </c>
      <c r="K143" s="32">
        <f t="shared" si="76"/>
        <v>5.8201058201058281E-2</v>
      </c>
      <c r="L143" s="18">
        <f>IF(ISNUMBER(J143), $B145 * K143, "")</f>
        <v>8730.1587301587424</v>
      </c>
      <c r="M143" s="31">
        <v>20.9</v>
      </c>
      <c r="N143" s="32">
        <f t="shared" si="77"/>
        <v>0.10582010582010583</v>
      </c>
      <c r="O143" s="18">
        <f>IF(ISNUMBER(M143), $B145 * N143, "")</f>
        <v>15873.015873015875</v>
      </c>
      <c r="Q143" s="198"/>
      <c r="R143" s="199"/>
      <c r="S143" s="200"/>
    </row>
    <row r="144" spans="1:19" ht="17.25" thickBot="1">
      <c r="A144" s="130" t="s">
        <v>205</v>
      </c>
      <c r="B144" s="131">
        <v>11.6</v>
      </c>
      <c r="C144" s="79">
        <v>-2.5210084000000001E-2</v>
      </c>
      <c r="D144" s="24">
        <v>12.1</v>
      </c>
      <c r="E144" s="25">
        <f t="shared" si="74"/>
        <v>4.3103448275862072E-2</v>
      </c>
      <c r="F144" s="104">
        <f>IF(ISNUMBER(D144), $B145 * E144, "")</f>
        <v>6465.5172413793107</v>
      </c>
      <c r="G144" s="102">
        <v>12.2</v>
      </c>
      <c r="H144" s="25">
        <f t="shared" si="75"/>
        <v>5.1724137931034454E-2</v>
      </c>
      <c r="I144" s="103">
        <f>IF(ISNUMBER(G144), $B145 * H144, "")</f>
        <v>7758.6206896551685</v>
      </c>
      <c r="J144" s="24">
        <v>12.2</v>
      </c>
      <c r="K144" s="25">
        <f t="shared" si="76"/>
        <v>5.1724137931034454E-2</v>
      </c>
      <c r="L144" s="104">
        <f>IF(ISNUMBER(J144), $B145 * K144, "")</f>
        <v>7758.6206896551685</v>
      </c>
      <c r="M144" s="102">
        <v>11.9</v>
      </c>
      <c r="N144" s="25">
        <f t="shared" si="77"/>
        <v>2.5862068965517303E-2</v>
      </c>
      <c r="O144" s="104">
        <f>IF(ISNUMBER(M144), $B145 * N144, "")</f>
        <v>3879.3103448275956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5.9444751601522738E-2</v>
      </c>
      <c r="F145" s="28">
        <f>SUM(F125:F144)</f>
        <v>178334.25480456819</v>
      </c>
      <c r="G145" s="26" t="s">
        <v>266</v>
      </c>
      <c r="H145" s="27">
        <f>IF(COUNT(H125:H144), SUM(H125:H144) / COUNT(H125:H144), 0)</f>
        <v>5.1815643844247097E-2</v>
      </c>
      <c r="I145" s="28">
        <f>SUM(I125:I144)</f>
        <v>155446.93153274126</v>
      </c>
      <c r="J145" s="26" t="s">
        <v>266</v>
      </c>
      <c r="K145" s="27">
        <f>IF(COUNT(K125:K144), SUM(K125:K144) / COUNT(K125:K144), 0)</f>
        <v>6.3806521126066371E-2</v>
      </c>
      <c r="L145" s="28">
        <f>SUM(L125:L144)</f>
        <v>191419.56337819909</v>
      </c>
      <c r="M145" s="26" t="s">
        <v>266</v>
      </c>
      <c r="N145" s="27">
        <f>IF(COUNT(N125:N144), SUM(N125:N144) / COUNT(N125:N144), 0)</f>
        <v>4.2962832111950108E-2</v>
      </c>
      <c r="O145" s="28">
        <f>SUM(O125:O144)</f>
        <v>128888.49633585029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57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2022-03-01(화) 오전 00:00</v>
      </c>
      <c r="C150" s="261"/>
      <c r="D150" s="233" t="str">
        <f>TEXT($G$1, "[$-ko-KR]yyyy-mm-dd(ddd) ") &amp; "오후 14:00"</f>
        <v>2022-03-01(화) 오후 14:00</v>
      </c>
      <c r="E150" s="234"/>
      <c r="F150" s="235"/>
      <c r="G150" s="233" t="str">
        <f>TEXT($G$1, "[$-ko-KR]yyyy-mm-dd(ddd) ") &amp; "오후 19:00"</f>
        <v>2022-03-01(화) 오후 19:00</v>
      </c>
      <c r="H150" s="234"/>
      <c r="I150" s="235"/>
      <c r="J150" s="233" t="str">
        <f>TEXT($G$1, "[$-ko-KR]yyyy-mm-dd(ddd) ") &amp; "오후 21:00"</f>
        <v>2022-03-01(화) 오후 21:00</v>
      </c>
      <c r="K150" s="234"/>
      <c r="L150" s="235"/>
      <c r="M150" s="233" t="str">
        <f>TEXT($G$1+1, "[$-ko-KR]yyyy-mm-dd(ddd) ") &amp; "오전 00:00"</f>
        <v>2022-03-02(수)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120</v>
      </c>
      <c r="B152" s="124">
        <v>338</v>
      </c>
      <c r="C152" s="76">
        <v>2.4242424200000001E-2</v>
      </c>
      <c r="D152" s="13">
        <v>363</v>
      </c>
      <c r="E152" s="14">
        <f>IF(ISNUMBER(D152), (D152 - $B152) / $B152, "")</f>
        <v>7.3964497041420121E-2</v>
      </c>
      <c r="F152" s="16">
        <f>IF(ISNUMBER(D152), $B172 * E152, "")</f>
        <v>11094.674556213018</v>
      </c>
      <c r="G152" s="29">
        <v>361</v>
      </c>
      <c r="H152" s="14">
        <f>IF(ISNUMBER(G152), (G152 - $B152) / $B152, "")</f>
        <v>6.8047337278106509E-2</v>
      </c>
      <c r="I152" s="100">
        <f>IF(ISNUMBER(G152), $B172 * H152, "")</f>
        <v>10207.100591715976</v>
      </c>
      <c r="J152" s="13">
        <v>371</v>
      </c>
      <c r="K152" s="14">
        <f>IF(ISNUMBER(J152), (J152 - $B152) / $B152, "")</f>
        <v>9.7633136094674555E-2</v>
      </c>
      <c r="L152" s="16">
        <f>IF(ISNUMBER(J152), $B172 * K152, "")</f>
        <v>14644.970414201183</v>
      </c>
      <c r="M152" s="29">
        <v>355</v>
      </c>
      <c r="N152" s="14">
        <f>IF(ISNUMBER(M152), (M152 - $B152) / $B152, "")</f>
        <v>5.0295857988165681E-2</v>
      </c>
      <c r="O152" s="16">
        <f>IF(ISNUMBER(M152), $B172 * N152, "")</f>
        <v>7544.3786982248521</v>
      </c>
      <c r="Q152" s="219"/>
      <c r="R152" s="219"/>
      <c r="S152" s="219"/>
    </row>
    <row r="153" spans="1:19" ht="17.25" thickBot="1">
      <c r="A153" s="125" t="s">
        <v>261</v>
      </c>
      <c r="B153" s="126">
        <v>155</v>
      </c>
      <c r="C153" s="77">
        <v>1.9736842099999999E-2</v>
      </c>
      <c r="D153" s="15">
        <v>160</v>
      </c>
      <c r="E153" s="32">
        <f t="shared" ref="E153:E156" si="78">IF(ISNUMBER(D153), (D153 - $B153) / $B153, "")</f>
        <v>3.2258064516129031E-2</v>
      </c>
      <c r="F153" s="18">
        <f>IF(ISNUMBER(D153), $B172 * E153, "")</f>
        <v>4838.7096774193551</v>
      </c>
      <c r="G153" s="31">
        <v>159</v>
      </c>
      <c r="H153" s="32">
        <f t="shared" ref="H153:H156" si="79">IF(ISNUMBER(G153), (G153 - $B153) / $B153, "")</f>
        <v>2.5806451612903226E-2</v>
      </c>
      <c r="I153" s="101">
        <f>IF(ISNUMBER(G153), $B172 * H153, "")</f>
        <v>3870.9677419354839</v>
      </c>
      <c r="J153" s="15">
        <v>162</v>
      </c>
      <c r="K153" s="32">
        <f t="shared" ref="K153:K156" si="80">IF(ISNUMBER(J153), (J153 - $B153) / $B153, "")</f>
        <v>4.5161290322580643E-2</v>
      </c>
      <c r="L153" s="18">
        <f>IF(ISNUMBER(J153), $B172 * K153, "")</f>
        <v>6774.1935483870966</v>
      </c>
      <c r="M153" s="31">
        <v>162</v>
      </c>
      <c r="N153" s="32">
        <f t="shared" ref="N153:N156" si="81">IF(ISNUMBER(M153), (M153 - $B153) / $B153, "")</f>
        <v>4.5161290322580643E-2</v>
      </c>
      <c r="O153" s="18">
        <f>IF(ISNUMBER(M153), $B172 * N153, "")</f>
        <v>6774.1935483870966</v>
      </c>
      <c r="Q153" s="219"/>
      <c r="R153" s="219"/>
      <c r="S153" s="219"/>
    </row>
    <row r="154" spans="1:19" ht="17.25" thickBot="1">
      <c r="A154" s="125" t="s">
        <v>235</v>
      </c>
      <c r="B154" s="126">
        <v>109</v>
      </c>
      <c r="C154" s="77">
        <v>1.8691588799999999E-2</v>
      </c>
      <c r="D154" s="15">
        <v>114</v>
      </c>
      <c r="E154" s="32">
        <f t="shared" si="78"/>
        <v>4.5871559633027525E-2</v>
      </c>
      <c r="F154" s="18">
        <f>IF(ISNUMBER(D154), $B172 * E154, "")</f>
        <v>6880.7339449541287</v>
      </c>
      <c r="G154" s="31">
        <v>114</v>
      </c>
      <c r="H154" s="32">
        <f t="shared" si="79"/>
        <v>4.5871559633027525E-2</v>
      </c>
      <c r="I154" s="101">
        <f>IF(ISNUMBER(G154), $B172 * H154, "")</f>
        <v>6880.7339449541287</v>
      </c>
      <c r="J154" s="15">
        <v>115</v>
      </c>
      <c r="K154" s="32">
        <f t="shared" si="80"/>
        <v>5.5045871559633031E-2</v>
      </c>
      <c r="L154" s="18">
        <f>IF(ISNUMBER(J154), $B172 * K154, "")</f>
        <v>8256.880733944954</v>
      </c>
      <c r="M154" s="31">
        <v>116</v>
      </c>
      <c r="N154" s="32">
        <f t="shared" si="81"/>
        <v>6.4220183486238536E-2</v>
      </c>
      <c r="O154" s="18">
        <f>IF(ISNUMBER(M154), $B172 * N154, "")</f>
        <v>9633.0275229357812</v>
      </c>
      <c r="Q154" s="209"/>
      <c r="R154" s="209"/>
      <c r="S154" s="209"/>
    </row>
    <row r="155" spans="1:19" ht="17.25" thickBot="1">
      <c r="A155" s="125" t="s">
        <v>51</v>
      </c>
      <c r="B155" s="126">
        <v>227</v>
      </c>
      <c r="C155" s="77">
        <v>1.79372197E-2</v>
      </c>
      <c r="D155" s="15">
        <v>240</v>
      </c>
      <c r="E155" s="32">
        <f t="shared" si="78"/>
        <v>5.7268722466960353E-2</v>
      </c>
      <c r="F155" s="18">
        <f>IF(ISNUMBER(D155), $B172 * E155, "")</f>
        <v>8590.3083700440529</v>
      </c>
      <c r="G155" s="31">
        <v>236</v>
      </c>
      <c r="H155" s="32">
        <f t="shared" si="79"/>
        <v>3.9647577092511016E-2</v>
      </c>
      <c r="I155" s="101">
        <f>IF(ISNUMBER(G155), $B172 * H155, "")</f>
        <v>5947.136563876652</v>
      </c>
      <c r="J155" s="15">
        <v>241</v>
      </c>
      <c r="K155" s="32">
        <f t="shared" si="80"/>
        <v>6.1674008810572688E-2</v>
      </c>
      <c r="L155" s="18">
        <f>IF(ISNUMBER(J155), $B172 * K155, "")</f>
        <v>9251.1013215859039</v>
      </c>
      <c r="M155" s="31">
        <v>236</v>
      </c>
      <c r="N155" s="32">
        <f t="shared" si="81"/>
        <v>3.9647577092511016E-2</v>
      </c>
      <c r="O155" s="18">
        <f>IF(ISNUMBER(M155), $B172 * N155, "")</f>
        <v>5947.136563876652</v>
      </c>
      <c r="Q155" s="209"/>
      <c r="R155" s="209"/>
      <c r="S155" s="209"/>
    </row>
    <row r="156" spans="1:19" ht="17.25" thickBot="1">
      <c r="A156" s="127" t="s">
        <v>195</v>
      </c>
      <c r="B156" s="128">
        <v>125</v>
      </c>
      <c r="C156" s="78">
        <v>1.6260162599999999E-2</v>
      </c>
      <c r="D156" s="20">
        <v>130</v>
      </c>
      <c r="E156" s="21">
        <f t="shared" si="78"/>
        <v>0.04</v>
      </c>
      <c r="F156" s="22">
        <f>IF(ISNUMBER(D156), $B172 * E156, "")</f>
        <v>6000</v>
      </c>
      <c r="G156" s="30">
        <v>130</v>
      </c>
      <c r="H156" s="21">
        <f t="shared" si="79"/>
        <v>0.04</v>
      </c>
      <c r="I156" s="105">
        <f>IF(ISNUMBER(G156), $B172 * H156, "")</f>
        <v>6000</v>
      </c>
      <c r="J156" s="20">
        <v>130</v>
      </c>
      <c r="K156" s="21">
        <f t="shared" si="80"/>
        <v>0.04</v>
      </c>
      <c r="L156" s="22">
        <f>IF(ISNUMBER(J156), $B172 * K156, "")</f>
        <v>6000</v>
      </c>
      <c r="M156" s="30">
        <v>128</v>
      </c>
      <c r="N156" s="21">
        <f t="shared" si="81"/>
        <v>2.4E-2</v>
      </c>
      <c r="O156" s="22">
        <f>IF(ISNUMBER(M156), $B172 * N156, "")</f>
        <v>3600</v>
      </c>
      <c r="Q156" s="209"/>
      <c r="R156" s="209"/>
      <c r="S156" s="209"/>
    </row>
    <row r="157" spans="1:19" ht="17.25" thickBot="1">
      <c r="A157" s="125" t="s">
        <v>56</v>
      </c>
      <c r="B157" s="129">
        <v>126</v>
      </c>
      <c r="C157" s="80">
        <v>1.6129032299999999E-2</v>
      </c>
      <c r="D157" s="106">
        <v>130</v>
      </c>
      <c r="E157" s="107">
        <f>IF(ISNUMBER(D157), (D157 - $B157) / $B157, "")</f>
        <v>3.1746031746031744E-2</v>
      </c>
      <c r="F157" s="108">
        <f>IF(ISNUMBER(D157), $B172 * E157, "")</f>
        <v>4761.9047619047615</v>
      </c>
      <c r="G157" s="109">
        <v>129</v>
      </c>
      <c r="H157" s="107">
        <f>IF(ISNUMBER(G157), (G157 - $B157) / $B157, "")</f>
        <v>2.3809523809523808E-2</v>
      </c>
      <c r="I157" s="110">
        <f>IF(ISNUMBER(G157), $B172 * H157, "")</f>
        <v>3571.4285714285711</v>
      </c>
      <c r="J157" s="106">
        <v>131</v>
      </c>
      <c r="K157" s="107">
        <f>IF(ISNUMBER(J157), (J157 - $B157) / $B157, "")</f>
        <v>3.968253968253968E-2</v>
      </c>
      <c r="L157" s="108">
        <f>IF(ISNUMBER(J157), $B172 * K157, "")</f>
        <v>5952.3809523809523</v>
      </c>
      <c r="M157" s="109">
        <v>130</v>
      </c>
      <c r="N157" s="107">
        <f>IF(ISNUMBER(M157), (M157 - $B157) / $B157, "")</f>
        <v>3.1746031746031744E-2</v>
      </c>
      <c r="O157" s="108">
        <f>IF(ISNUMBER(M157), $B172 * N157, "")</f>
        <v>4761.9047619047615</v>
      </c>
      <c r="Q157" s="209"/>
      <c r="R157" s="209"/>
      <c r="S157" s="209"/>
    </row>
    <row r="158" spans="1:19" ht="17.25" thickBot="1">
      <c r="A158" s="125" t="s">
        <v>215</v>
      </c>
      <c r="B158" s="126">
        <v>140</v>
      </c>
      <c r="C158" s="77">
        <v>1.44927536E-2</v>
      </c>
      <c r="D158" s="15">
        <v>147</v>
      </c>
      <c r="E158" s="32">
        <f t="shared" ref="E158:E161" si="82">IF(ISNUMBER(D158), (D158 - $B158) / $B158, "")</f>
        <v>0.05</v>
      </c>
      <c r="F158" s="18">
        <f>IF(ISNUMBER(D158), $B172 * E158, "")</f>
        <v>7500</v>
      </c>
      <c r="G158" s="31">
        <v>146</v>
      </c>
      <c r="H158" s="32">
        <f t="shared" ref="H158:H161" si="83">IF(ISNUMBER(G158), (G158 - $B158) / $B158, "")</f>
        <v>4.2857142857142858E-2</v>
      </c>
      <c r="I158" s="101">
        <f>IF(ISNUMBER(G158), $B172 * H158, "")</f>
        <v>6428.5714285714284</v>
      </c>
      <c r="J158" s="15">
        <v>148</v>
      </c>
      <c r="K158" s="32">
        <f t="shared" ref="K158:K161" si="84">IF(ISNUMBER(J158), (J158 - $B158) / $B158, "")</f>
        <v>5.7142857142857141E-2</v>
      </c>
      <c r="L158" s="18">
        <f>IF(ISNUMBER(J158), $B172 * K158, "")</f>
        <v>8571.4285714285706</v>
      </c>
      <c r="M158" s="31">
        <v>144</v>
      </c>
      <c r="N158" s="32">
        <f t="shared" ref="N158:N161" si="85">IF(ISNUMBER(M158), (M158 - $B158) / $B158, "")</f>
        <v>2.8571428571428571E-2</v>
      </c>
      <c r="O158" s="18">
        <f>IF(ISNUMBER(M158), $B172 * N158, "")</f>
        <v>4285.7142857142853</v>
      </c>
      <c r="Q158" s="209"/>
      <c r="R158" s="209"/>
      <c r="S158" s="209"/>
    </row>
    <row r="159" spans="1:19" ht="17.25" thickBot="1">
      <c r="A159" s="125" t="s">
        <v>201</v>
      </c>
      <c r="B159" s="126">
        <v>462</v>
      </c>
      <c r="C159" s="77">
        <v>1.0940919E-2</v>
      </c>
      <c r="D159" s="15">
        <v>597</v>
      </c>
      <c r="E159" s="32">
        <f t="shared" si="82"/>
        <v>0.29220779220779219</v>
      </c>
      <c r="F159" s="18">
        <f>IF(ISNUMBER(D159), $B172 * E159, "")</f>
        <v>43831.168831168827</v>
      </c>
      <c r="G159" s="31">
        <v>595</v>
      </c>
      <c r="H159" s="32">
        <f t="shared" si="83"/>
        <v>0.2878787878787879</v>
      </c>
      <c r="I159" s="101">
        <f>IF(ISNUMBER(G159), $B172 * H159, "")</f>
        <v>43181.818181818184</v>
      </c>
      <c r="J159" s="15">
        <v>609</v>
      </c>
      <c r="K159" s="32">
        <f t="shared" si="84"/>
        <v>0.31818181818181818</v>
      </c>
      <c r="L159" s="18">
        <f>IF(ISNUMBER(J159), $B172 * K159, "")</f>
        <v>47727.272727272728</v>
      </c>
      <c r="M159" s="31">
        <v>533</v>
      </c>
      <c r="N159" s="32">
        <f t="shared" si="85"/>
        <v>0.15367965367965367</v>
      </c>
      <c r="O159" s="18">
        <f>IF(ISNUMBER(M159), $B172 * N159, "")</f>
        <v>23051.948051948049</v>
      </c>
      <c r="Q159" s="209"/>
      <c r="R159" s="209"/>
      <c r="S159" s="209"/>
    </row>
    <row r="160" spans="1:19" ht="17.25" thickBot="1">
      <c r="A160" s="125" t="s">
        <v>213</v>
      </c>
      <c r="B160" s="126">
        <v>287</v>
      </c>
      <c r="C160" s="77">
        <v>1.0563380299999999E-2</v>
      </c>
      <c r="D160" s="15">
        <v>296</v>
      </c>
      <c r="E160" s="32">
        <f t="shared" si="82"/>
        <v>3.1358885017421602E-2</v>
      </c>
      <c r="F160" s="18">
        <f>IF(ISNUMBER(D160), $B172 * E160, "")</f>
        <v>4703.8327526132407</v>
      </c>
      <c r="G160" s="31">
        <v>296</v>
      </c>
      <c r="H160" s="32">
        <f t="shared" si="83"/>
        <v>3.1358885017421602E-2</v>
      </c>
      <c r="I160" s="101">
        <f>IF(ISNUMBER(G160), $B172 * H160, "")</f>
        <v>4703.8327526132407</v>
      </c>
      <c r="J160" s="15">
        <v>299</v>
      </c>
      <c r="K160" s="32">
        <f t="shared" si="84"/>
        <v>4.1811846689895474E-2</v>
      </c>
      <c r="L160" s="18">
        <f>IF(ISNUMBER(J160), $B172 * K160, "")</f>
        <v>6271.7770034843206</v>
      </c>
      <c r="M160" s="31">
        <v>289</v>
      </c>
      <c r="N160" s="32">
        <f t="shared" si="85"/>
        <v>6.9686411149825784E-3</v>
      </c>
      <c r="O160" s="18">
        <f>IF(ISNUMBER(M160), $B172 * N160, "")</f>
        <v>1045.2961672473868</v>
      </c>
      <c r="Q160" s="33"/>
      <c r="R160" s="33"/>
    </row>
    <row r="161" spans="1:19" ht="17.25" thickBot="1">
      <c r="A161" s="130" t="s">
        <v>231</v>
      </c>
      <c r="B161" s="131">
        <v>392</v>
      </c>
      <c r="C161" s="79">
        <v>1.03092784E-2</v>
      </c>
      <c r="D161" s="24">
        <v>416</v>
      </c>
      <c r="E161" s="25">
        <f t="shared" si="82"/>
        <v>6.1224489795918366E-2</v>
      </c>
      <c r="F161" s="104">
        <f>IF(ISNUMBER(D161), $B172 * E161, "")</f>
        <v>9183.6734693877552</v>
      </c>
      <c r="G161" s="102">
        <v>408</v>
      </c>
      <c r="H161" s="25">
        <f t="shared" si="83"/>
        <v>4.0816326530612242E-2</v>
      </c>
      <c r="I161" s="103">
        <f>IF(ISNUMBER(G161), $B172 * H161, "")</f>
        <v>6122.4489795918362</v>
      </c>
      <c r="J161" s="24">
        <v>411</v>
      </c>
      <c r="K161" s="25">
        <f t="shared" si="84"/>
        <v>4.8469387755102039E-2</v>
      </c>
      <c r="L161" s="104">
        <f>IF(ISNUMBER(J161), $B172 * K161, "")</f>
        <v>7270.408163265306</v>
      </c>
      <c r="M161" s="102">
        <v>402</v>
      </c>
      <c r="N161" s="25">
        <f t="shared" si="85"/>
        <v>2.5510204081632654E-2</v>
      </c>
      <c r="O161" s="104">
        <f>IF(ISNUMBER(M161), $B172 * N161, "")</f>
        <v>3826.5306122448978</v>
      </c>
      <c r="Q161" s="210"/>
      <c r="R161" s="211"/>
      <c r="S161" s="212"/>
    </row>
    <row r="162" spans="1:19">
      <c r="A162" s="123" t="s">
        <v>223</v>
      </c>
      <c r="B162" s="124">
        <v>924</v>
      </c>
      <c r="C162" s="76">
        <v>9.8360656000000008E-3</v>
      </c>
      <c r="D162" s="13">
        <v>988</v>
      </c>
      <c r="E162" s="14">
        <f>IF(ISNUMBER(D162), (D162 - $B162) / $B162, "")</f>
        <v>6.9264069264069264E-2</v>
      </c>
      <c r="F162" s="16">
        <f>IF(ISNUMBER(D162), $B172 * E162, "")</f>
        <v>10389.61038961039</v>
      </c>
      <c r="G162" s="29">
        <v>976</v>
      </c>
      <c r="H162" s="14">
        <f>IF(ISNUMBER(G162), (G162 - $B162) / $B162, "")</f>
        <v>5.627705627705628E-2</v>
      </c>
      <c r="I162" s="100">
        <f>IF(ISNUMBER(G162), $B172 * H162, "")</f>
        <v>8441.5584415584417</v>
      </c>
      <c r="J162" s="13">
        <v>997</v>
      </c>
      <c r="K162" s="14">
        <f>IF(ISNUMBER(J162), (J162 - $B162) / $B162, "")</f>
        <v>7.9004329004329008E-2</v>
      </c>
      <c r="L162" s="16">
        <f>IF(ISNUMBER(J162), $B172 * K162, "")</f>
        <v>11850.649350649352</v>
      </c>
      <c r="M162" s="29">
        <v>964</v>
      </c>
      <c r="N162" s="14">
        <f>IF(ISNUMBER(M162), (M162 - $B162) / $B162, "")</f>
        <v>4.3290043290043288E-2</v>
      </c>
      <c r="O162" s="16">
        <f>IF(ISNUMBER(M162), $B172 * N162, "")</f>
        <v>6493.5064935064929</v>
      </c>
      <c r="Q162" s="213"/>
      <c r="R162" s="214"/>
      <c r="S162" s="215"/>
    </row>
    <row r="163" spans="1:19" ht="17.25" thickBot="1">
      <c r="A163" s="125" t="s">
        <v>217</v>
      </c>
      <c r="B163" s="126">
        <v>203</v>
      </c>
      <c r="C163" s="77">
        <v>4.9504950000000001E-3</v>
      </c>
      <c r="D163" s="15">
        <v>215</v>
      </c>
      <c r="E163" s="32">
        <f t="shared" ref="E163:E166" si="86">IF(ISNUMBER(D163), (D163 - $B163) / $B163, "")</f>
        <v>5.9113300492610835E-2</v>
      </c>
      <c r="F163" s="18">
        <f>IF(ISNUMBER(D163), $B172 * E163, "")</f>
        <v>8866.995073891625</v>
      </c>
      <c r="G163" s="31">
        <v>214</v>
      </c>
      <c r="H163" s="32">
        <f t="shared" ref="H163:H166" si="87">IF(ISNUMBER(G163), (G163 - $B163) / $B163, "")</f>
        <v>5.4187192118226604E-2</v>
      </c>
      <c r="I163" s="101">
        <f>IF(ISNUMBER(G163), $B172 * H163, "")</f>
        <v>8128.0788177339909</v>
      </c>
      <c r="J163" s="15">
        <v>216</v>
      </c>
      <c r="K163" s="32">
        <f t="shared" ref="K163:K166" si="88">IF(ISNUMBER(J163), (J163 - $B163) / $B163, "")</f>
        <v>6.4039408866995079E-2</v>
      </c>
      <c r="L163" s="18">
        <f>IF(ISNUMBER(J163), $B172 * K163, "")</f>
        <v>9605.9113300492627</v>
      </c>
      <c r="M163" s="31">
        <v>207</v>
      </c>
      <c r="N163" s="32">
        <f t="shared" ref="N163:N166" si="89">IF(ISNUMBER(M163), (M163 - $B163) / $B163, "")</f>
        <v>1.9704433497536946E-2</v>
      </c>
      <c r="O163" s="18">
        <f>IF(ISNUMBER(M163), $B172 * N163, "")</f>
        <v>2955.6650246305421</v>
      </c>
      <c r="Q163" s="216"/>
      <c r="R163" s="217"/>
      <c r="S163" s="218"/>
    </row>
    <row r="164" spans="1:19" ht="17.25" thickBot="1">
      <c r="A164" s="125" t="s">
        <v>170</v>
      </c>
      <c r="B164" s="126">
        <v>638</v>
      </c>
      <c r="C164" s="77">
        <v>4.7244093999999999E-3</v>
      </c>
      <c r="D164" s="15">
        <v>697</v>
      </c>
      <c r="E164" s="32">
        <f t="shared" si="86"/>
        <v>9.2476489028213163E-2</v>
      </c>
      <c r="F164" s="18">
        <f>IF(ISNUMBER(D164), $B172 * E164, "")</f>
        <v>13871.473354231974</v>
      </c>
      <c r="G164" s="31">
        <v>693</v>
      </c>
      <c r="H164" s="32">
        <f t="shared" si="87"/>
        <v>8.6206896551724144E-2</v>
      </c>
      <c r="I164" s="101">
        <f>IF(ISNUMBER(G164), $B172 * H164, "")</f>
        <v>12931.034482758621</v>
      </c>
      <c r="J164" s="15">
        <v>702</v>
      </c>
      <c r="K164" s="32">
        <f t="shared" si="88"/>
        <v>0.10031347962382445</v>
      </c>
      <c r="L164" s="18">
        <f>IF(ISNUMBER(J164), $B172 * K164, "")</f>
        <v>15047.021943573667</v>
      </c>
      <c r="M164" s="31">
        <v>669</v>
      </c>
      <c r="N164" s="32">
        <f t="shared" si="89"/>
        <v>4.8589341692789965E-2</v>
      </c>
      <c r="O164" s="18">
        <f>IF(ISNUMBER(M164), $B172 * N164, "")</f>
        <v>7288.4012539184951</v>
      </c>
      <c r="Q164" s="209"/>
      <c r="R164" s="209"/>
      <c r="S164" s="209"/>
    </row>
    <row r="165" spans="1:19" ht="17.25" thickBot="1">
      <c r="A165" s="125" t="s">
        <v>221</v>
      </c>
      <c r="B165" s="126">
        <v>931</v>
      </c>
      <c r="C165" s="77">
        <v>3.2327585999999998E-3</v>
      </c>
      <c r="D165" s="15">
        <v>965</v>
      </c>
      <c r="E165" s="32">
        <f t="shared" si="86"/>
        <v>3.6519871106337275E-2</v>
      </c>
      <c r="F165" s="18">
        <f>IF(ISNUMBER(D165), $B172 * E165, "")</f>
        <v>5477.9806659505912</v>
      </c>
      <c r="G165" s="31">
        <v>956</v>
      </c>
      <c r="H165" s="32">
        <f t="shared" si="87"/>
        <v>2.6852846401718582E-2</v>
      </c>
      <c r="I165" s="101">
        <f>IF(ISNUMBER(G165), $B172 * H165, "")</f>
        <v>4027.9269602577874</v>
      </c>
      <c r="J165" s="15">
        <v>972</v>
      </c>
      <c r="K165" s="32">
        <f t="shared" si="88"/>
        <v>4.4038668098818477E-2</v>
      </c>
      <c r="L165" s="18">
        <f>IF(ISNUMBER(J165), $B172 * K165, "")</f>
        <v>6605.8002148227715</v>
      </c>
      <c r="M165" s="31">
        <v>943</v>
      </c>
      <c r="N165" s="32">
        <f t="shared" si="89"/>
        <v>1.288936627282492E-2</v>
      </c>
      <c r="O165" s="18">
        <f>IF(ISNUMBER(M165), $B172 * N165, "")</f>
        <v>1933.404940923738</v>
      </c>
      <c r="Q165" s="219"/>
      <c r="R165" s="219"/>
      <c r="S165" s="219"/>
    </row>
    <row r="166" spans="1:19" ht="17.25" thickBot="1">
      <c r="A166" s="127" t="s">
        <v>247</v>
      </c>
      <c r="B166" s="128">
        <v>723</v>
      </c>
      <c r="C166" s="78">
        <v>2.7739251E-3</v>
      </c>
      <c r="D166" s="20">
        <v>758</v>
      </c>
      <c r="E166" s="21">
        <f t="shared" si="86"/>
        <v>4.8409405255878286E-2</v>
      </c>
      <c r="F166" s="22">
        <f>IF(ISNUMBER(D166), $B172 * E166, "")</f>
        <v>7261.4107883817433</v>
      </c>
      <c r="G166" s="30">
        <v>753</v>
      </c>
      <c r="H166" s="21">
        <f t="shared" si="87"/>
        <v>4.1493775933609957E-2</v>
      </c>
      <c r="I166" s="105">
        <f>IF(ISNUMBER(G166), $B172 * H166, "")</f>
        <v>6224.0663900414938</v>
      </c>
      <c r="J166" s="20">
        <v>759</v>
      </c>
      <c r="K166" s="21">
        <f t="shared" si="88"/>
        <v>4.9792531120331947E-2</v>
      </c>
      <c r="L166" s="22">
        <f>IF(ISNUMBER(J166), $B172 * K166, "")</f>
        <v>7468.8796680497917</v>
      </c>
      <c r="M166" s="30">
        <v>774</v>
      </c>
      <c r="N166" s="21">
        <f t="shared" si="89"/>
        <v>7.0539419087136929E-2</v>
      </c>
      <c r="O166" s="22">
        <f>IF(ISNUMBER(M166), $B172 * N166, "")</f>
        <v>10580.91286307054</v>
      </c>
      <c r="Q166" s="219"/>
      <c r="R166" s="219"/>
      <c r="S166" s="219"/>
    </row>
    <row r="167" spans="1:19" ht="17.25" thickBot="1">
      <c r="A167" s="125" t="s">
        <v>160</v>
      </c>
      <c r="B167" s="129">
        <v>412</v>
      </c>
      <c r="C167" s="80">
        <v>-2.4213074999999999E-3</v>
      </c>
      <c r="D167" s="106">
        <v>422</v>
      </c>
      <c r="E167" s="107">
        <f>IF(ISNUMBER(D167), (D167 - $B167) / $B167, "")</f>
        <v>2.4271844660194174E-2</v>
      </c>
      <c r="F167" s="108">
        <f>IF(ISNUMBER(D167), $B172 * E167, "")</f>
        <v>3640.7766990291261</v>
      </c>
      <c r="G167" s="109">
        <v>421</v>
      </c>
      <c r="H167" s="107">
        <f>IF(ISNUMBER(G167), (G167 - $B167) / $B167, "")</f>
        <v>2.1844660194174758E-2</v>
      </c>
      <c r="I167" s="110">
        <f>IF(ISNUMBER(G167), $B172 * H167, "")</f>
        <v>3276.6990291262136</v>
      </c>
      <c r="J167" s="106">
        <v>424</v>
      </c>
      <c r="K167" s="107">
        <f>IF(ISNUMBER(J167), (J167 - $B167) / $B167, "")</f>
        <v>2.9126213592233011E-2</v>
      </c>
      <c r="L167" s="108">
        <f>IF(ISNUMBER(J167), $B172 * K167, "")</f>
        <v>4368.9320388349515</v>
      </c>
      <c r="M167" s="109">
        <v>413</v>
      </c>
      <c r="N167" s="107">
        <f>IF(ISNUMBER(M167), (M167 - $B167) / $B167, "")</f>
        <v>2.4271844660194173E-3</v>
      </c>
      <c r="O167" s="108">
        <f>IF(ISNUMBER(M167), $B172 * N167, "")</f>
        <v>364.07766990291259</v>
      </c>
      <c r="Q167" s="209"/>
      <c r="R167" s="209"/>
      <c r="S167" s="209"/>
    </row>
    <row r="168" spans="1:19" ht="17.25" thickBot="1">
      <c r="A168" s="125" t="s">
        <v>180</v>
      </c>
      <c r="B168" s="126">
        <v>916</v>
      </c>
      <c r="C168" s="77">
        <v>-2.4494142699999999E-2</v>
      </c>
      <c r="D168" s="15">
        <v>963</v>
      </c>
      <c r="E168" s="32">
        <f t="shared" ref="E168:E171" si="90">IF(ISNUMBER(D168), (D168 - $B168) / $B168, "")</f>
        <v>5.1310043668122272E-2</v>
      </c>
      <c r="F168" s="18">
        <f>IF(ISNUMBER(D168), $B172 * E168, "")</f>
        <v>7696.5065502183406</v>
      </c>
      <c r="G168" s="31">
        <v>950</v>
      </c>
      <c r="H168" s="32">
        <f t="shared" ref="H168:H171" si="91">IF(ISNUMBER(G168), (G168 - $B168) / $B168, "")</f>
        <v>3.7117903930131008E-2</v>
      </c>
      <c r="I168" s="101">
        <f>IF(ISNUMBER(G168), $B172 * H168, "")</f>
        <v>5567.6855895196513</v>
      </c>
      <c r="J168" s="15">
        <v>964</v>
      </c>
      <c r="K168" s="32">
        <f t="shared" ref="K168:K171" si="92">IF(ISNUMBER(J168), (J168 - $B168) / $B168, "")</f>
        <v>5.2401746724890827E-2</v>
      </c>
      <c r="L168" s="18">
        <f>IF(ISNUMBER(J168), $B172 * K168, "")</f>
        <v>7860.2620087336245</v>
      </c>
      <c r="M168" s="31">
        <v>931</v>
      </c>
      <c r="N168" s="32">
        <f t="shared" ref="N168:N171" si="93">IF(ISNUMBER(M168), (M168 - $B168) / $B168, "")</f>
        <v>1.6375545851528384E-2</v>
      </c>
      <c r="O168" s="18">
        <f>IF(ISNUMBER(M168), $B172 * N168, "")</f>
        <v>2456.3318777292575</v>
      </c>
      <c r="Q168" s="209"/>
      <c r="R168" s="209"/>
      <c r="S168" s="209"/>
    </row>
    <row r="169" spans="1:19" ht="17.25" thickBot="1">
      <c r="A169" s="125" t="s">
        <v>101</v>
      </c>
      <c r="B169" s="126">
        <v>643</v>
      </c>
      <c r="C169" s="77">
        <v>-3.4534534499999998E-2</v>
      </c>
      <c r="D169" s="15">
        <v>687</v>
      </c>
      <c r="E169" s="32">
        <f t="shared" si="90"/>
        <v>6.8429237947122856E-2</v>
      </c>
      <c r="F169" s="18">
        <f>IF(ISNUMBER(D169), $B172 * E169, "")</f>
        <v>10264.385692068428</v>
      </c>
      <c r="G169" s="31">
        <v>678</v>
      </c>
      <c r="H169" s="32">
        <f t="shared" si="91"/>
        <v>5.4432348367029551E-2</v>
      </c>
      <c r="I169" s="101">
        <f>IF(ISNUMBER(G169), $B172 * H169, "")</f>
        <v>8164.852255054433</v>
      </c>
      <c r="J169" s="15">
        <v>690</v>
      </c>
      <c r="K169" s="32">
        <f t="shared" si="92"/>
        <v>7.3094867807153963E-2</v>
      </c>
      <c r="L169" s="18">
        <f>IF(ISNUMBER(J169), $B172 * K169, "")</f>
        <v>10964.230171073094</v>
      </c>
      <c r="M169" s="31">
        <v>685</v>
      </c>
      <c r="N169" s="32">
        <f t="shared" si="93"/>
        <v>6.5318818040435461E-2</v>
      </c>
      <c r="O169" s="18">
        <f>IF(ISNUMBER(M169), $B172 * N169, "")</f>
        <v>9797.8227060653189</v>
      </c>
      <c r="Q169" s="209"/>
      <c r="R169" s="209"/>
      <c r="S169" s="209"/>
    </row>
    <row r="170" spans="1:19">
      <c r="A170" s="125" t="s">
        <v>187</v>
      </c>
      <c r="B170" s="126">
        <v>247</v>
      </c>
      <c r="C170" s="77">
        <v>-4.2635658899999998E-2</v>
      </c>
      <c r="D170" s="15">
        <v>254</v>
      </c>
      <c r="E170" s="32">
        <f t="shared" si="90"/>
        <v>2.8340080971659919E-2</v>
      </c>
      <c r="F170" s="18">
        <f>IF(ISNUMBER(D170), $B172 * E170, "")</f>
        <v>4251.0121457489877</v>
      </c>
      <c r="G170" s="31">
        <v>255</v>
      </c>
      <c r="H170" s="32">
        <f t="shared" si="91"/>
        <v>3.2388663967611336E-2</v>
      </c>
      <c r="I170" s="101">
        <f>IF(ISNUMBER(G170), $B172 * H170, "")</f>
        <v>4858.2995951417006</v>
      </c>
      <c r="J170" s="15">
        <v>257</v>
      </c>
      <c r="K170" s="32">
        <f t="shared" si="92"/>
        <v>4.048582995951417E-2</v>
      </c>
      <c r="L170" s="18">
        <f>IF(ISNUMBER(J170), $B172 * K170, "")</f>
        <v>6072.8744939271255</v>
      </c>
      <c r="M170" s="31">
        <v>246</v>
      </c>
      <c r="N170" s="32">
        <f t="shared" si="93"/>
        <v>-4.048582995951417E-3</v>
      </c>
      <c r="O170" s="18">
        <f>IF(ISNUMBER(M170), $B172 * N170, "")</f>
        <v>-607.28744939271257</v>
      </c>
      <c r="Q170" s="198"/>
      <c r="R170" s="199"/>
      <c r="S170" s="200"/>
    </row>
    <row r="171" spans="1:19" ht="17.25" thickBot="1">
      <c r="A171" s="130" t="s">
        <v>237</v>
      </c>
      <c r="B171" s="131">
        <v>521</v>
      </c>
      <c r="C171" s="79">
        <v>-5.7866184399999999E-2</v>
      </c>
      <c r="D171" s="24">
        <v>558</v>
      </c>
      <c r="E171" s="25">
        <f t="shared" si="90"/>
        <v>7.1017274472168906E-2</v>
      </c>
      <c r="F171" s="104">
        <f>IF(ISNUMBER(D171), $B172 * E171, "")</f>
        <v>10652.591170825335</v>
      </c>
      <c r="G171" s="102">
        <v>549</v>
      </c>
      <c r="H171" s="25">
        <f t="shared" si="91"/>
        <v>5.3742802303262956E-2</v>
      </c>
      <c r="I171" s="103">
        <f>IF(ISNUMBER(G171), $B172 * H171, "")</f>
        <v>8061.4203454894432</v>
      </c>
      <c r="J171" s="24">
        <v>556</v>
      </c>
      <c r="K171" s="25">
        <f t="shared" si="92"/>
        <v>6.71785028790787E-2</v>
      </c>
      <c r="L171" s="104">
        <f>IF(ISNUMBER(J171), $B172 * K171, "")</f>
        <v>10076.775431861804</v>
      </c>
      <c r="M171" s="102">
        <v>531</v>
      </c>
      <c r="N171" s="25">
        <f t="shared" si="93"/>
        <v>1.9193857965451054E-2</v>
      </c>
      <c r="O171" s="104">
        <f>IF(ISNUMBER(M171), $B172 * N171, "")</f>
        <v>2879.0786948176583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6.3252582964553883E-2</v>
      </c>
      <c r="F172" s="28">
        <f>SUM(F152:F171)</f>
        <v>189757.74889366163</v>
      </c>
      <c r="G172" s="26" t="s">
        <v>266</v>
      </c>
      <c r="H172" s="27">
        <f>IF(COUNT(H152:H171), SUM(H152:H171) / COUNT(H152:H171), 0)</f>
        <v>5.5531886887729101E-2</v>
      </c>
      <c r="I172" s="28">
        <f>SUM(I152:I171)</f>
        <v>166595.66066318724</v>
      </c>
      <c r="J172" s="26" t="s">
        <v>266</v>
      </c>
      <c r="K172" s="27">
        <f>IF(COUNT(K152:K171), SUM(K152:K171) / COUNT(K152:K171), 0)</f>
        <v>7.0213916695842149E-2</v>
      </c>
      <c r="L172" s="28">
        <f>SUM(L152:L171)</f>
        <v>210641.75008752648</v>
      </c>
      <c r="M172" s="26" t="s">
        <v>266</v>
      </c>
      <c r="N172" s="27">
        <f>IF(COUNT(N152:N171), SUM(N152:N171) / COUNT(N152:N171), 0)</f>
        <v>3.8204014762551988E-2</v>
      </c>
      <c r="O172" s="28">
        <f>SUM(O152:O171)</f>
        <v>114612.04428765597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57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2022-03-01(화) 오전 00:00</v>
      </c>
      <c r="C177" s="261"/>
      <c r="D177" s="233" t="str">
        <f>TEXT($G$1, "[$-ko-KR]yyyy-mm-dd(ddd) ") &amp; "오후 14:00"</f>
        <v>2022-03-01(화) 오후 14:00</v>
      </c>
      <c r="E177" s="234"/>
      <c r="F177" s="235"/>
      <c r="G177" s="233" t="str">
        <f>TEXT($G$1, "[$-ko-KR]yyyy-mm-dd(ddd) ") &amp; "오후 19:00"</f>
        <v>2022-03-01(화) 오후 19:00</v>
      </c>
      <c r="H177" s="234"/>
      <c r="I177" s="235"/>
      <c r="J177" s="233" t="str">
        <f>TEXT($G$1, "[$-ko-KR]yyyy-mm-dd(ddd) ") &amp; "오후 21:00"</f>
        <v>2022-03-01(화) 오후 21:00</v>
      </c>
      <c r="K177" s="234"/>
      <c r="L177" s="235"/>
      <c r="M177" s="233" t="str">
        <f>TEXT($G$1+1, "[$-ko-KR]yyyy-mm-dd(ddd) ") &amp; "오전 00:00"</f>
        <v>2022-03-02(수)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217</v>
      </c>
      <c r="B179" s="124">
        <v>203</v>
      </c>
      <c r="C179" s="76">
        <v>4.9504950000000001E-3</v>
      </c>
      <c r="D179" s="13">
        <v>215</v>
      </c>
      <c r="E179" s="14">
        <f>IF(ISNUMBER(D179), (D179 - $B179) / $B179, "")</f>
        <v>5.9113300492610835E-2</v>
      </c>
      <c r="F179" s="16">
        <f>IF(ISNUMBER(D179), $B199 * E179, "")</f>
        <v>8866.995073891625</v>
      </c>
      <c r="G179" s="29">
        <v>214</v>
      </c>
      <c r="H179" s="14">
        <f>IF(ISNUMBER(G179), (G179 - $B179) / $B179, "")</f>
        <v>5.4187192118226604E-2</v>
      </c>
      <c r="I179" s="100">
        <f>IF(ISNUMBER(G179), $B199 * H179, "")</f>
        <v>8128.0788177339909</v>
      </c>
      <c r="J179" s="13">
        <v>216</v>
      </c>
      <c r="K179" s="14">
        <f>IF(ISNUMBER(J179), (J179 - $B179) / $B179, "")</f>
        <v>6.4039408866995079E-2</v>
      </c>
      <c r="L179" s="16">
        <f>IF(ISNUMBER(J179), $B199 * K179, "")</f>
        <v>9605.9113300492627</v>
      </c>
      <c r="M179" s="29">
        <v>207</v>
      </c>
      <c r="N179" s="14">
        <f>IF(ISNUMBER(M179), (M179 - $B179) / $B179, "")</f>
        <v>1.9704433497536946E-2</v>
      </c>
      <c r="O179" s="16">
        <f>IF(ISNUMBER(M179), $B199 * N179, "")</f>
        <v>2955.6650246305421</v>
      </c>
      <c r="Q179" s="219"/>
      <c r="R179" s="219"/>
      <c r="S179" s="219"/>
    </row>
    <row r="180" spans="1:19" ht="17.25" thickBot="1">
      <c r="A180" s="125" t="s">
        <v>170</v>
      </c>
      <c r="B180" s="126">
        <v>638</v>
      </c>
      <c r="C180" s="77">
        <v>4.7244093999999999E-3</v>
      </c>
      <c r="D180" s="15">
        <v>697</v>
      </c>
      <c r="E180" s="32">
        <f t="shared" ref="E180:E183" si="94">IF(ISNUMBER(D180), (D180 - $B180) / $B180, "")</f>
        <v>9.2476489028213163E-2</v>
      </c>
      <c r="F180" s="18">
        <f>IF(ISNUMBER(D180), $B199 * E180, "")</f>
        <v>13871.473354231974</v>
      </c>
      <c r="G180" s="31">
        <v>693</v>
      </c>
      <c r="H180" s="32">
        <f t="shared" ref="H180:H183" si="95">IF(ISNUMBER(G180), (G180 - $B180) / $B180, "")</f>
        <v>8.6206896551724144E-2</v>
      </c>
      <c r="I180" s="101">
        <f>IF(ISNUMBER(G180), $B199 * H180, "")</f>
        <v>12931.034482758621</v>
      </c>
      <c r="J180" s="15">
        <v>702</v>
      </c>
      <c r="K180" s="32">
        <f t="shared" ref="K180:K183" si="96">IF(ISNUMBER(J180), (J180 - $B180) / $B180, "")</f>
        <v>0.10031347962382445</v>
      </c>
      <c r="L180" s="18">
        <f>IF(ISNUMBER(J180), $B199 * K180, "")</f>
        <v>15047.021943573667</v>
      </c>
      <c r="M180" s="31">
        <v>669</v>
      </c>
      <c r="N180" s="32">
        <f t="shared" ref="N180:N183" si="97">IF(ISNUMBER(M180), (M180 - $B180) / $B180, "")</f>
        <v>4.8589341692789965E-2</v>
      </c>
      <c r="O180" s="18">
        <f>IF(ISNUMBER(M180), $B199 * N180, "")</f>
        <v>7288.4012539184951</v>
      </c>
      <c r="Q180" s="219"/>
      <c r="R180" s="219"/>
      <c r="S180" s="219"/>
    </row>
    <row r="181" spans="1:19" ht="17.25" thickBot="1">
      <c r="A181" s="125" t="s">
        <v>166</v>
      </c>
      <c r="B181" s="126">
        <v>17080</v>
      </c>
      <c r="C181" s="77">
        <v>4.7058823999999999E-3</v>
      </c>
      <c r="D181" s="15">
        <v>17950</v>
      </c>
      <c r="E181" s="32">
        <f t="shared" si="94"/>
        <v>5.0936768149882905E-2</v>
      </c>
      <c r="F181" s="18">
        <f>IF(ISNUMBER(D181), $B199 * E181, "")</f>
        <v>7640.515222482436</v>
      </c>
      <c r="G181" s="31">
        <v>17830</v>
      </c>
      <c r="H181" s="32">
        <f t="shared" si="95"/>
        <v>4.3911007025761124E-2</v>
      </c>
      <c r="I181" s="101">
        <f>IF(ISNUMBER(G181), $B199 * H181, "")</f>
        <v>6586.6510538641687</v>
      </c>
      <c r="J181" s="15">
        <v>18140</v>
      </c>
      <c r="K181" s="32">
        <f t="shared" si="96"/>
        <v>6.2060889929742388E-2</v>
      </c>
      <c r="L181" s="18">
        <f>IF(ISNUMBER(J181), $B199 * K181, "")</f>
        <v>9309.1334894613574</v>
      </c>
      <c r="M181" s="31">
        <v>17950</v>
      </c>
      <c r="N181" s="32">
        <f t="shared" si="97"/>
        <v>5.0936768149882905E-2</v>
      </c>
      <c r="O181" s="18">
        <f>IF(ISNUMBER(M181), $B199 * N181, "")</f>
        <v>7640.515222482436</v>
      </c>
      <c r="Q181" s="209"/>
      <c r="R181" s="209"/>
      <c r="S181" s="209"/>
    </row>
    <row r="182" spans="1:19" ht="17.25" thickBot="1">
      <c r="A182" s="125" t="s">
        <v>221</v>
      </c>
      <c r="B182" s="126">
        <v>931</v>
      </c>
      <c r="C182" s="77">
        <v>3.2327585999999998E-3</v>
      </c>
      <c r="D182" s="15">
        <v>965</v>
      </c>
      <c r="E182" s="32">
        <f t="shared" si="94"/>
        <v>3.6519871106337275E-2</v>
      </c>
      <c r="F182" s="18">
        <f>IF(ISNUMBER(D182), $B199 * E182, "")</f>
        <v>5477.9806659505912</v>
      </c>
      <c r="G182" s="31">
        <v>956</v>
      </c>
      <c r="H182" s="32">
        <f t="shared" si="95"/>
        <v>2.6852846401718582E-2</v>
      </c>
      <c r="I182" s="101">
        <f>IF(ISNUMBER(G182), $B199 * H182, "")</f>
        <v>4027.9269602577874</v>
      </c>
      <c r="J182" s="15">
        <v>972</v>
      </c>
      <c r="K182" s="32">
        <f t="shared" si="96"/>
        <v>4.4038668098818477E-2</v>
      </c>
      <c r="L182" s="18">
        <f>IF(ISNUMBER(J182), $B199 * K182, "")</f>
        <v>6605.8002148227715</v>
      </c>
      <c r="M182" s="31">
        <v>943</v>
      </c>
      <c r="N182" s="32">
        <f t="shared" si="97"/>
        <v>1.288936627282492E-2</v>
      </c>
      <c r="O182" s="18">
        <f>IF(ISNUMBER(M182), $B199 * N182, "")</f>
        <v>1933.404940923738</v>
      </c>
      <c r="Q182" s="209"/>
      <c r="R182" s="209"/>
      <c r="S182" s="209"/>
    </row>
    <row r="183" spans="1:19" ht="17.25" thickBot="1">
      <c r="A183" s="127" t="s">
        <v>247</v>
      </c>
      <c r="B183" s="128">
        <v>723</v>
      </c>
      <c r="C183" s="78">
        <v>2.7739251E-3</v>
      </c>
      <c r="D183" s="20">
        <v>758</v>
      </c>
      <c r="E183" s="21">
        <f t="shared" si="94"/>
        <v>4.8409405255878286E-2</v>
      </c>
      <c r="F183" s="22">
        <f>IF(ISNUMBER(D183), $B199 * E183, "")</f>
        <v>7261.4107883817433</v>
      </c>
      <c r="G183" s="30">
        <v>753</v>
      </c>
      <c r="H183" s="21">
        <f t="shared" si="95"/>
        <v>4.1493775933609957E-2</v>
      </c>
      <c r="I183" s="105">
        <f>IF(ISNUMBER(G183), $B199 * H183, "")</f>
        <v>6224.0663900414938</v>
      </c>
      <c r="J183" s="20">
        <v>759</v>
      </c>
      <c r="K183" s="21">
        <f t="shared" si="96"/>
        <v>4.9792531120331947E-2</v>
      </c>
      <c r="L183" s="22">
        <f>IF(ISNUMBER(J183), $B199 * K183, "")</f>
        <v>7468.8796680497917</v>
      </c>
      <c r="M183" s="30">
        <v>774</v>
      </c>
      <c r="N183" s="21">
        <f t="shared" si="97"/>
        <v>7.0539419087136929E-2</v>
      </c>
      <c r="O183" s="22">
        <f>IF(ISNUMBER(M183), $B199 * N183, "")</f>
        <v>10580.91286307054</v>
      </c>
      <c r="Q183" s="209"/>
      <c r="R183" s="209"/>
      <c r="S183" s="209"/>
    </row>
    <row r="184" spans="1:19" ht="17.25" thickBot="1">
      <c r="A184" s="125" t="s">
        <v>130</v>
      </c>
      <c r="B184" s="129">
        <v>21500</v>
      </c>
      <c r="C184" s="80">
        <v>-1.3934046E-3</v>
      </c>
      <c r="D184" s="106">
        <v>22610</v>
      </c>
      <c r="E184" s="107">
        <f>IF(ISNUMBER(D184), (D184 - $B184) / $B184, "")</f>
        <v>5.1627906976744187E-2</v>
      </c>
      <c r="F184" s="108">
        <f>IF(ISNUMBER(D184), $B199 * E184, "")</f>
        <v>7744.1860465116279</v>
      </c>
      <c r="G184" s="109">
        <v>22500</v>
      </c>
      <c r="H184" s="107">
        <f>IF(ISNUMBER(G184), (G184 - $B184) / $B184, "")</f>
        <v>4.6511627906976744E-2</v>
      </c>
      <c r="I184" s="110">
        <f>IF(ISNUMBER(G184), $B199 * H184, "")</f>
        <v>6976.7441860465115</v>
      </c>
      <c r="J184" s="106">
        <v>22990</v>
      </c>
      <c r="K184" s="107">
        <f>IF(ISNUMBER(J184), (J184 - $B184) / $B184, "")</f>
        <v>6.9302325581395346E-2</v>
      </c>
      <c r="L184" s="108">
        <f>IF(ISNUMBER(J184), $B199 * K184, "")</f>
        <v>10395.348837209302</v>
      </c>
      <c r="M184" s="109">
        <v>22670</v>
      </c>
      <c r="N184" s="107">
        <f>IF(ISNUMBER(M184), (M184 - $B184) / $B184, "")</f>
        <v>5.4418604651162793E-2</v>
      </c>
      <c r="O184" s="108">
        <f>IF(ISNUMBER(M184), $B199 * N184, "")</f>
        <v>8162.7906976744189</v>
      </c>
      <c r="Q184" s="209"/>
      <c r="R184" s="209"/>
      <c r="S184" s="209"/>
    </row>
    <row r="185" spans="1:19" ht="17.25" thickBot="1">
      <c r="A185" s="125" t="s">
        <v>160</v>
      </c>
      <c r="B185" s="126">
        <v>412</v>
      </c>
      <c r="C185" s="77">
        <v>-2.4213074999999999E-3</v>
      </c>
      <c r="D185" s="15">
        <v>422</v>
      </c>
      <c r="E185" s="32">
        <f t="shared" ref="E185:E188" si="98">IF(ISNUMBER(D185), (D185 - $B185) / $B185, "")</f>
        <v>2.4271844660194174E-2</v>
      </c>
      <c r="F185" s="18">
        <f>IF(ISNUMBER(D185), $B199 * E185, "")</f>
        <v>3640.7766990291261</v>
      </c>
      <c r="G185" s="31">
        <v>421</v>
      </c>
      <c r="H185" s="32">
        <f t="shared" ref="H185:H188" si="99">IF(ISNUMBER(G185), (G185 - $B185) / $B185, "")</f>
        <v>2.1844660194174758E-2</v>
      </c>
      <c r="I185" s="101">
        <f>IF(ISNUMBER(G185), $B199 * H185, "")</f>
        <v>3276.6990291262136</v>
      </c>
      <c r="J185" s="15">
        <v>424</v>
      </c>
      <c r="K185" s="32">
        <f t="shared" ref="K185:K188" si="100">IF(ISNUMBER(J185), (J185 - $B185) / $B185, "")</f>
        <v>2.9126213592233011E-2</v>
      </c>
      <c r="L185" s="18">
        <f>IF(ISNUMBER(J185), $B199 * K185, "")</f>
        <v>4368.9320388349515</v>
      </c>
      <c r="M185" s="31">
        <v>413</v>
      </c>
      <c r="N185" s="32">
        <f t="shared" ref="N185:N188" si="101">IF(ISNUMBER(M185), (M185 - $B185) / $B185, "")</f>
        <v>2.4271844660194173E-3</v>
      </c>
      <c r="O185" s="18">
        <f>IF(ISNUMBER(M185), $B199 * N185, "")</f>
        <v>364.07766990291259</v>
      </c>
      <c r="Q185" s="209"/>
      <c r="R185" s="209"/>
      <c r="S185" s="209"/>
    </row>
    <row r="186" spans="1:19" ht="17.25" thickBot="1">
      <c r="A186" s="125" t="s">
        <v>71</v>
      </c>
      <c r="B186" s="126">
        <v>18.899999999999999</v>
      </c>
      <c r="C186" s="77">
        <v>-5.2631579E-3</v>
      </c>
      <c r="D186" s="15">
        <v>20</v>
      </c>
      <c r="E186" s="32">
        <f t="shared" si="98"/>
        <v>5.8201058201058281E-2</v>
      </c>
      <c r="F186" s="18">
        <f>IF(ISNUMBER(D186), $B199 * E186, "")</f>
        <v>8730.1587301587424</v>
      </c>
      <c r="G186" s="31">
        <v>19.899999999999999</v>
      </c>
      <c r="H186" s="32">
        <f t="shared" si="99"/>
        <v>5.2910052910052914E-2</v>
      </c>
      <c r="I186" s="101">
        <f>IF(ISNUMBER(G186), $B199 * H186, "")</f>
        <v>7936.5079365079373</v>
      </c>
      <c r="J186" s="15">
        <v>20</v>
      </c>
      <c r="K186" s="32">
        <f t="shared" si="100"/>
        <v>5.8201058201058281E-2</v>
      </c>
      <c r="L186" s="18">
        <f>IF(ISNUMBER(J186), $B199 * K186, "")</f>
        <v>8730.1587301587424</v>
      </c>
      <c r="M186" s="31">
        <v>20.9</v>
      </c>
      <c r="N186" s="32">
        <f t="shared" si="101"/>
        <v>0.10582010582010583</v>
      </c>
      <c r="O186" s="18">
        <f>IF(ISNUMBER(M186), $B199 * N186, "")</f>
        <v>15873.015873015875</v>
      </c>
      <c r="Q186" s="209"/>
      <c r="R186" s="209"/>
      <c r="S186" s="209"/>
    </row>
    <row r="187" spans="1:19" ht="17.25" thickBot="1">
      <c r="A187" s="125" t="s">
        <v>182</v>
      </c>
      <c r="B187" s="126">
        <v>4550</v>
      </c>
      <c r="C187" s="77">
        <v>-7.6335878000000001E-3</v>
      </c>
      <c r="D187" s="15">
        <v>4770</v>
      </c>
      <c r="E187" s="32">
        <f t="shared" si="98"/>
        <v>4.8351648351648353E-2</v>
      </c>
      <c r="F187" s="18">
        <f>IF(ISNUMBER(D187), $B199 * E187, "")</f>
        <v>7252.7472527472528</v>
      </c>
      <c r="G187" s="31">
        <v>4745</v>
      </c>
      <c r="H187" s="32">
        <f t="shared" si="99"/>
        <v>4.2857142857142858E-2</v>
      </c>
      <c r="I187" s="101">
        <f>IF(ISNUMBER(G187), $B199 * H187, "")</f>
        <v>6428.5714285714284</v>
      </c>
      <c r="J187" s="15">
        <v>4795</v>
      </c>
      <c r="K187" s="32">
        <f t="shared" si="100"/>
        <v>5.3846153846153849E-2</v>
      </c>
      <c r="L187" s="18">
        <f>IF(ISNUMBER(J187), $B199 * K187, "")</f>
        <v>8076.9230769230771</v>
      </c>
      <c r="M187" s="31">
        <v>4800</v>
      </c>
      <c r="N187" s="32">
        <f t="shared" si="101"/>
        <v>5.4945054945054944E-2</v>
      </c>
      <c r="O187" s="18">
        <f>IF(ISNUMBER(M187), $B199 * N187, "")</f>
        <v>8241.7582417582416</v>
      </c>
      <c r="Q187" s="33"/>
      <c r="R187" s="33"/>
    </row>
    <row r="188" spans="1:19" ht="17.25" thickBot="1">
      <c r="A188" s="130" t="s">
        <v>178</v>
      </c>
      <c r="B188" s="131">
        <v>48600</v>
      </c>
      <c r="C188" s="79">
        <v>-8.3656397E-3</v>
      </c>
      <c r="D188" s="24">
        <v>49060</v>
      </c>
      <c r="E188" s="25">
        <f t="shared" si="98"/>
        <v>9.4650205761316868E-3</v>
      </c>
      <c r="F188" s="104">
        <f>IF(ISNUMBER(D188), $B199 * E188, "")</f>
        <v>1419.7530864197531</v>
      </c>
      <c r="G188" s="102">
        <v>48900</v>
      </c>
      <c r="H188" s="25">
        <f t="shared" si="99"/>
        <v>6.1728395061728392E-3</v>
      </c>
      <c r="I188" s="103">
        <f>IF(ISNUMBER(G188), $B199 * H188, "")</f>
        <v>925.92592592592587</v>
      </c>
      <c r="J188" s="24">
        <v>48940</v>
      </c>
      <c r="K188" s="25">
        <f t="shared" si="100"/>
        <v>6.9958847736625515E-3</v>
      </c>
      <c r="L188" s="104">
        <f>IF(ISNUMBER(J188), $B199 * K188, "")</f>
        <v>1049.3827160493827</v>
      </c>
      <c r="M188" s="102">
        <v>47450</v>
      </c>
      <c r="N188" s="25">
        <f t="shared" si="101"/>
        <v>-2.3662551440329218E-2</v>
      </c>
      <c r="O188" s="104">
        <f>IF(ISNUMBER(M188), $B199 * N188, "")</f>
        <v>-3549.3827160493829</v>
      </c>
      <c r="Q188" s="210"/>
      <c r="R188" s="211"/>
      <c r="S188" s="212"/>
    </row>
    <row r="189" spans="1:19">
      <c r="A189" s="123" t="s">
        <v>243</v>
      </c>
      <c r="B189" s="124">
        <v>1180</v>
      </c>
      <c r="C189" s="76">
        <v>-8.4033613000000004E-3</v>
      </c>
      <c r="D189" s="13">
        <v>1240</v>
      </c>
      <c r="E189" s="14">
        <f>IF(ISNUMBER(D189), (D189 - $B189) / $B189, "")</f>
        <v>5.0847457627118647E-2</v>
      </c>
      <c r="F189" s="16">
        <f>IF(ISNUMBER(D189), $B199 * E189, "")</f>
        <v>7627.1186440677975</v>
      </c>
      <c r="G189" s="29">
        <v>1235</v>
      </c>
      <c r="H189" s="14">
        <f>IF(ISNUMBER(G189), (G189 - $B189) / $B189, "")</f>
        <v>4.6610169491525424E-2</v>
      </c>
      <c r="I189" s="100">
        <f>IF(ISNUMBER(G189), $B199 * H189, "")</f>
        <v>6991.5254237288136</v>
      </c>
      <c r="J189" s="13">
        <v>1255</v>
      </c>
      <c r="K189" s="14">
        <f>IF(ISNUMBER(J189), (J189 - $B189) / $B189, "")</f>
        <v>6.3559322033898302E-2</v>
      </c>
      <c r="L189" s="16">
        <f>IF(ISNUMBER(J189), $B199 * K189, "")</f>
        <v>9533.8983050847455</v>
      </c>
      <c r="M189" s="29">
        <v>1225</v>
      </c>
      <c r="N189" s="14">
        <f>IF(ISNUMBER(M189), (M189 - $B189) / $B189, "")</f>
        <v>3.8135593220338986E-2</v>
      </c>
      <c r="O189" s="16">
        <f>IF(ISNUMBER(M189), $B199 * N189, "")</f>
        <v>5720.3389830508477</v>
      </c>
      <c r="Q189" s="213"/>
      <c r="R189" s="214"/>
      <c r="S189" s="215"/>
    </row>
    <row r="190" spans="1:19" ht="17.25" thickBot="1">
      <c r="A190" s="125" t="s">
        <v>219</v>
      </c>
      <c r="B190" s="126">
        <v>2750</v>
      </c>
      <c r="C190" s="77">
        <v>-9.0090090000000001E-3</v>
      </c>
      <c r="D190" s="15">
        <v>2885</v>
      </c>
      <c r="E190" s="32">
        <f t="shared" ref="E190:E193" si="102">IF(ISNUMBER(D190), (D190 - $B190) / $B190, "")</f>
        <v>4.9090909090909088E-2</v>
      </c>
      <c r="F190" s="18">
        <f>IF(ISNUMBER(D190), $B199 * E190, "")</f>
        <v>7363.6363636363631</v>
      </c>
      <c r="G190" s="31">
        <v>2880</v>
      </c>
      <c r="H190" s="32">
        <f t="shared" ref="H190:H193" si="103">IF(ISNUMBER(G190), (G190 - $B190) / $B190, "")</f>
        <v>4.7272727272727272E-2</v>
      </c>
      <c r="I190" s="101">
        <f>IF(ISNUMBER(G190), $B199 * H190, "")</f>
        <v>7090.909090909091</v>
      </c>
      <c r="J190" s="15">
        <v>2900</v>
      </c>
      <c r="K190" s="32">
        <f t="shared" ref="K190:K193" si="104">IF(ISNUMBER(J190), (J190 - $B190) / $B190, "")</f>
        <v>5.4545454545454543E-2</v>
      </c>
      <c r="L190" s="18">
        <f>IF(ISNUMBER(J190), $B199 * K190, "")</f>
        <v>8181.8181818181811</v>
      </c>
      <c r="M190" s="31">
        <v>2855</v>
      </c>
      <c r="N190" s="32">
        <f t="shared" ref="N190:N193" si="105">IF(ISNUMBER(M190), (M190 - $B190) / $B190, "")</f>
        <v>3.8181818181818185E-2</v>
      </c>
      <c r="O190" s="18">
        <f>IF(ISNUMBER(M190), $B199 * N190, "")</f>
        <v>5727.2727272727279</v>
      </c>
      <c r="Q190" s="216"/>
      <c r="R190" s="217"/>
      <c r="S190" s="218"/>
    </row>
    <row r="191" spans="1:19" ht="17.25" thickBot="1">
      <c r="A191" s="125" t="s">
        <v>241</v>
      </c>
      <c r="B191" s="126">
        <v>5115</v>
      </c>
      <c r="C191" s="77">
        <v>-9.6805420999999999E-3</v>
      </c>
      <c r="D191" s="15">
        <v>5360</v>
      </c>
      <c r="E191" s="32">
        <f t="shared" si="102"/>
        <v>4.7898338220918865E-2</v>
      </c>
      <c r="F191" s="18">
        <f>IF(ISNUMBER(D191), $B199 * E191, "")</f>
        <v>7184.7507331378301</v>
      </c>
      <c r="G191" s="31">
        <v>5320</v>
      </c>
      <c r="H191" s="32">
        <f t="shared" si="103"/>
        <v>4.0078201368523948E-2</v>
      </c>
      <c r="I191" s="101">
        <f>IF(ISNUMBER(G191), $B199 * H191, "")</f>
        <v>6011.7302052785926</v>
      </c>
      <c r="J191" s="15">
        <v>5390</v>
      </c>
      <c r="K191" s="32">
        <f t="shared" si="104"/>
        <v>5.3763440860215055E-2</v>
      </c>
      <c r="L191" s="18">
        <f>IF(ISNUMBER(J191), $B199 * K191, "")</f>
        <v>8064.5161290322585</v>
      </c>
      <c r="M191" s="31">
        <v>5315</v>
      </c>
      <c r="N191" s="32">
        <f t="shared" si="105"/>
        <v>3.9100684261974585E-2</v>
      </c>
      <c r="O191" s="18">
        <f>IF(ISNUMBER(M191), $B199 * N191, "")</f>
        <v>5865.1026392961876</v>
      </c>
      <c r="Q191" s="209"/>
      <c r="R191" s="209"/>
      <c r="S191" s="209"/>
    </row>
    <row r="192" spans="1:19" ht="17.25" thickBot="1">
      <c r="A192" s="125" t="s">
        <v>138</v>
      </c>
      <c r="B192" s="126">
        <v>5825</v>
      </c>
      <c r="C192" s="77">
        <v>-1.27118644E-2</v>
      </c>
      <c r="D192" s="15">
        <v>6145</v>
      </c>
      <c r="E192" s="32">
        <f t="shared" si="102"/>
        <v>5.4935622317596564E-2</v>
      </c>
      <c r="F192" s="18">
        <f>IF(ISNUMBER(D192), $B199 * E192, "")</f>
        <v>8240.3433476394839</v>
      </c>
      <c r="G192" s="31">
        <v>6085</v>
      </c>
      <c r="H192" s="32">
        <f t="shared" si="103"/>
        <v>4.4635193133047209E-2</v>
      </c>
      <c r="I192" s="101">
        <f>IF(ISNUMBER(G192), $B199 * H192, "")</f>
        <v>6695.2789699570812</v>
      </c>
      <c r="J192" s="15">
        <v>6180</v>
      </c>
      <c r="K192" s="32">
        <f t="shared" si="104"/>
        <v>6.094420600858369E-2</v>
      </c>
      <c r="L192" s="18">
        <f>IF(ISNUMBER(J192), $B199 * K192, "")</f>
        <v>9141.6309012875536</v>
      </c>
      <c r="M192" s="31">
        <v>6045</v>
      </c>
      <c r="N192" s="32">
        <f t="shared" si="105"/>
        <v>3.7768240343347637E-2</v>
      </c>
      <c r="O192" s="18">
        <f>IF(ISNUMBER(M192), $B199 * N192, "")</f>
        <v>5665.2360515021455</v>
      </c>
      <c r="Q192" s="219"/>
      <c r="R192" s="219"/>
      <c r="S192" s="219"/>
    </row>
    <row r="193" spans="1:19" ht="17.25" thickBot="1">
      <c r="A193" s="127" t="s">
        <v>180</v>
      </c>
      <c r="B193" s="128">
        <v>916</v>
      </c>
      <c r="C193" s="78">
        <v>-2.4494142699999999E-2</v>
      </c>
      <c r="D193" s="20">
        <v>963</v>
      </c>
      <c r="E193" s="21">
        <f t="shared" si="102"/>
        <v>5.1310043668122272E-2</v>
      </c>
      <c r="F193" s="22">
        <f>IF(ISNUMBER(D193), $B199 * E193, "")</f>
        <v>7696.5065502183406</v>
      </c>
      <c r="G193" s="30">
        <v>950</v>
      </c>
      <c r="H193" s="21">
        <f t="shared" si="103"/>
        <v>3.7117903930131008E-2</v>
      </c>
      <c r="I193" s="105">
        <f>IF(ISNUMBER(G193), $B199 * H193, "")</f>
        <v>5567.6855895196513</v>
      </c>
      <c r="J193" s="20">
        <v>964</v>
      </c>
      <c r="K193" s="21">
        <f t="shared" si="104"/>
        <v>5.2401746724890827E-2</v>
      </c>
      <c r="L193" s="22">
        <f>IF(ISNUMBER(J193), $B199 * K193, "")</f>
        <v>7860.2620087336245</v>
      </c>
      <c r="M193" s="30">
        <v>931</v>
      </c>
      <c r="N193" s="21">
        <f t="shared" si="105"/>
        <v>1.6375545851528384E-2</v>
      </c>
      <c r="O193" s="22">
        <f>IF(ISNUMBER(M193), $B199 * N193, "")</f>
        <v>2456.3318777292575</v>
      </c>
      <c r="Q193" s="219"/>
      <c r="R193" s="219"/>
      <c r="S193" s="219"/>
    </row>
    <row r="194" spans="1:19" ht="17.25" thickBot="1">
      <c r="A194" s="125" t="s">
        <v>205</v>
      </c>
      <c r="B194" s="129">
        <v>11.6</v>
      </c>
      <c r="C194" s="80">
        <v>-2.5210084000000001E-2</v>
      </c>
      <c r="D194" s="106">
        <v>12.1</v>
      </c>
      <c r="E194" s="107">
        <f>IF(ISNUMBER(D194), (D194 - $B194) / $B194, "")</f>
        <v>4.3103448275862072E-2</v>
      </c>
      <c r="F194" s="108">
        <f>IF(ISNUMBER(D194), $B199 * E194, "")</f>
        <v>6465.5172413793107</v>
      </c>
      <c r="G194" s="109">
        <v>12.2</v>
      </c>
      <c r="H194" s="107">
        <f>IF(ISNUMBER(G194), (G194 - $B194) / $B194, "")</f>
        <v>5.1724137931034454E-2</v>
      </c>
      <c r="I194" s="110">
        <f>IF(ISNUMBER(G194), $B199 * H194, "")</f>
        <v>7758.6206896551685</v>
      </c>
      <c r="J194" s="106">
        <v>12.2</v>
      </c>
      <c r="K194" s="107">
        <f>IF(ISNUMBER(J194), (J194 - $B194) / $B194, "")</f>
        <v>5.1724137931034454E-2</v>
      </c>
      <c r="L194" s="108">
        <f>IF(ISNUMBER(J194), $B199 * K194, "")</f>
        <v>7758.6206896551685</v>
      </c>
      <c r="M194" s="109">
        <v>11.9</v>
      </c>
      <c r="N194" s="107">
        <f>IF(ISNUMBER(M194), (M194 - $B194) / $B194, "")</f>
        <v>2.5862068965517303E-2</v>
      </c>
      <c r="O194" s="108">
        <f>IF(ISNUMBER(M194), $B199 * N194, "")</f>
        <v>3879.3103448275956</v>
      </c>
      <c r="Q194" s="209"/>
      <c r="R194" s="209"/>
      <c r="S194" s="209"/>
    </row>
    <row r="195" spans="1:19" ht="17.25" thickBot="1">
      <c r="A195" s="125" t="s">
        <v>101</v>
      </c>
      <c r="B195" s="126">
        <v>643</v>
      </c>
      <c r="C195" s="77">
        <v>-3.4534534499999998E-2</v>
      </c>
      <c r="D195" s="15">
        <v>687</v>
      </c>
      <c r="E195" s="32">
        <f t="shared" ref="E195:E198" si="106">IF(ISNUMBER(D195), (D195 - $B195) / $B195, "")</f>
        <v>6.8429237947122856E-2</v>
      </c>
      <c r="F195" s="18">
        <f>IF(ISNUMBER(D195), $B199 * E195, "")</f>
        <v>10264.385692068428</v>
      </c>
      <c r="G195" s="31">
        <v>678</v>
      </c>
      <c r="H195" s="32">
        <f t="shared" ref="H195:H198" si="107">IF(ISNUMBER(G195), (G195 - $B195) / $B195, "")</f>
        <v>5.4432348367029551E-2</v>
      </c>
      <c r="I195" s="101">
        <f>IF(ISNUMBER(G195), $B199 * H195, "")</f>
        <v>8164.852255054433</v>
      </c>
      <c r="J195" s="15">
        <v>690</v>
      </c>
      <c r="K195" s="32">
        <f t="shared" ref="K195:K198" si="108">IF(ISNUMBER(J195), (J195 - $B195) / $B195, "")</f>
        <v>7.3094867807153963E-2</v>
      </c>
      <c r="L195" s="18">
        <f>IF(ISNUMBER(J195), $B199 * K195, "")</f>
        <v>10964.230171073094</v>
      </c>
      <c r="M195" s="31">
        <v>685</v>
      </c>
      <c r="N195" s="32">
        <f t="shared" ref="N195:N198" si="109">IF(ISNUMBER(M195), (M195 - $B195) / $B195, "")</f>
        <v>6.5318818040435461E-2</v>
      </c>
      <c r="O195" s="18">
        <f>IF(ISNUMBER(M195), $B199 * N195, "")</f>
        <v>9797.8227060653189</v>
      </c>
      <c r="Q195" s="209"/>
      <c r="R195" s="209"/>
      <c r="S195" s="209"/>
    </row>
    <row r="196" spans="1:19" ht="17.25" thickBot="1">
      <c r="A196" s="125" t="s">
        <v>187</v>
      </c>
      <c r="B196" s="126">
        <v>247</v>
      </c>
      <c r="C196" s="77">
        <v>-4.2635658899999998E-2</v>
      </c>
      <c r="D196" s="15">
        <v>254</v>
      </c>
      <c r="E196" s="32">
        <f t="shared" si="106"/>
        <v>2.8340080971659919E-2</v>
      </c>
      <c r="F196" s="18">
        <f>IF(ISNUMBER(D196), $B199 * E196, "")</f>
        <v>4251.0121457489877</v>
      </c>
      <c r="G196" s="31">
        <v>255</v>
      </c>
      <c r="H196" s="32">
        <f t="shared" si="107"/>
        <v>3.2388663967611336E-2</v>
      </c>
      <c r="I196" s="101">
        <f>IF(ISNUMBER(G196), $B199 * H196, "")</f>
        <v>4858.2995951417006</v>
      </c>
      <c r="J196" s="15">
        <v>257</v>
      </c>
      <c r="K196" s="32">
        <f t="shared" si="108"/>
        <v>4.048582995951417E-2</v>
      </c>
      <c r="L196" s="18">
        <f>IF(ISNUMBER(J196), $B199 * K196, "")</f>
        <v>6072.8744939271255</v>
      </c>
      <c r="M196" s="31">
        <v>246</v>
      </c>
      <c r="N196" s="32">
        <f t="shared" si="109"/>
        <v>-4.048582995951417E-3</v>
      </c>
      <c r="O196" s="18">
        <f>IF(ISNUMBER(M196), $B199 * N196, "")</f>
        <v>-607.28744939271257</v>
      </c>
      <c r="Q196" s="209"/>
      <c r="R196" s="209"/>
      <c r="S196" s="209"/>
    </row>
    <row r="197" spans="1:19">
      <c r="A197" s="125" t="s">
        <v>66</v>
      </c>
      <c r="B197" s="126">
        <v>2775</v>
      </c>
      <c r="C197" s="77">
        <v>-5.1282051299999999E-2</v>
      </c>
      <c r="D197" s="15">
        <v>2860</v>
      </c>
      <c r="E197" s="32">
        <f t="shared" si="106"/>
        <v>3.063063063063063E-2</v>
      </c>
      <c r="F197" s="18">
        <f>IF(ISNUMBER(D197), $B199 * E197, "")</f>
        <v>4594.5945945945941</v>
      </c>
      <c r="G197" s="31">
        <v>2845</v>
      </c>
      <c r="H197" s="32">
        <f t="shared" si="107"/>
        <v>2.5225225225225224E-2</v>
      </c>
      <c r="I197" s="101">
        <f>IF(ISNUMBER(G197), $B199 * H197, "")</f>
        <v>3783.7837837837837</v>
      </c>
      <c r="J197" s="15">
        <v>2870</v>
      </c>
      <c r="K197" s="32">
        <f t="shared" si="108"/>
        <v>3.4234234234234232E-2</v>
      </c>
      <c r="L197" s="18">
        <f>IF(ISNUMBER(J197), $B199 * K197, "")</f>
        <v>5135.135135135135</v>
      </c>
      <c r="M197" s="31">
        <v>2760</v>
      </c>
      <c r="N197" s="32">
        <f t="shared" si="109"/>
        <v>-5.4054054054054057E-3</v>
      </c>
      <c r="O197" s="18">
        <f>IF(ISNUMBER(M197), $B199 * N197, "")</f>
        <v>-810.81081081081084</v>
      </c>
      <c r="Q197" s="198"/>
      <c r="R197" s="199"/>
      <c r="S197" s="200"/>
    </row>
    <row r="198" spans="1:19" ht="17.25" thickBot="1">
      <c r="A198" s="130" t="s">
        <v>237</v>
      </c>
      <c r="B198" s="131">
        <v>521</v>
      </c>
      <c r="C198" s="79">
        <v>-5.7866184399999999E-2</v>
      </c>
      <c r="D198" s="24">
        <v>558</v>
      </c>
      <c r="E198" s="25">
        <f t="shared" si="106"/>
        <v>7.1017274472168906E-2</v>
      </c>
      <c r="F198" s="104">
        <f>IF(ISNUMBER(D198), $B199 * E198, "")</f>
        <v>10652.591170825335</v>
      </c>
      <c r="G198" s="102">
        <v>549</v>
      </c>
      <c r="H198" s="25">
        <f t="shared" si="107"/>
        <v>5.3742802303262956E-2</v>
      </c>
      <c r="I198" s="103">
        <f>IF(ISNUMBER(G198), $B199 * H198, "")</f>
        <v>8061.4203454894432</v>
      </c>
      <c r="J198" s="24">
        <v>556</v>
      </c>
      <c r="K198" s="25">
        <f t="shared" si="108"/>
        <v>6.71785028790787E-2</v>
      </c>
      <c r="L198" s="104">
        <f>IF(ISNUMBER(J198), $B199 * K198, "")</f>
        <v>10076.775431861804</v>
      </c>
      <c r="M198" s="102">
        <v>531</v>
      </c>
      <c r="N198" s="25">
        <f t="shared" si="109"/>
        <v>1.9193857965451054E-2</v>
      </c>
      <c r="O198" s="104">
        <f>IF(ISNUMBER(M198), $B199 * N198, "")</f>
        <v>2879.0786948176583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4.8748817801040442E-2</v>
      </c>
      <c r="F199" s="28">
        <f>SUM(F179:F198)</f>
        <v>146246.45340312133</v>
      </c>
      <c r="G199" s="26" t="s">
        <v>266</v>
      </c>
      <c r="H199" s="27">
        <f>IF(COUNT(H179:H198), SUM(H179:H198) / COUNT(H179:H198), 0)</f>
        <v>4.2808770719783944E-2</v>
      </c>
      <c r="I199" s="28">
        <f>SUM(I179:I198)</f>
        <v>128426.31215935184</v>
      </c>
      <c r="J199" s="26" t="s">
        <v>266</v>
      </c>
      <c r="K199" s="27">
        <f>IF(COUNT(K179:K198), SUM(K179:K198) / COUNT(K179:K198), 0)</f>
        <v>5.4482417830913676E-2</v>
      </c>
      <c r="L199" s="28">
        <f>SUM(L179:L198)</f>
        <v>163447.253492741</v>
      </c>
      <c r="M199" s="26" t="s">
        <v>266</v>
      </c>
      <c r="N199" s="27">
        <f>IF(COUNT(N179:N198), SUM(N179:N198) / COUNT(N179:N198), 0)</f>
        <v>3.3354518278562013E-2</v>
      </c>
      <c r="O199" s="28">
        <f>SUM(O179:O198)</f>
        <v>100063.55483568602</v>
      </c>
      <c r="Q199" s="204"/>
      <c r="R199" s="205"/>
      <c r="S199" s="20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EEEF-27CA-4BA2-9381-8E0A1DE1958F}">
  <sheetPr codeName="Sheet7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44622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-83,643 KRW (-2.79%)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-87,066 KRW (-2.90%)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-39,609 KRW (-1.32%)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-21,548 KRW (-0.72%)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57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2022-03-02(수) 오전 00:00</v>
      </c>
      <c r="C15" s="259"/>
      <c r="D15" s="233" t="str">
        <f>TEXT($G$1, "[$-ko-KR]yyyy-mm-dd(ddd) ") &amp; "오후 14:00"</f>
        <v>2022-03-02(수) 오후 14:00</v>
      </c>
      <c r="E15" s="234"/>
      <c r="F15" s="235"/>
      <c r="G15" s="233" t="str">
        <f>TEXT($G$1, "[$-ko-KR]yyyy-mm-dd(ddd) ") &amp; "오후 19:00"</f>
        <v>2022-03-02(수) 오후 19:00</v>
      </c>
      <c r="H15" s="234"/>
      <c r="I15" s="235"/>
      <c r="J15" s="233" t="str">
        <f>TEXT($G$1, "[$-ko-KR]yyyy-mm-dd(ddd) ") &amp; "오후 21:00"</f>
        <v>2022-03-02(수) 오후 21:00</v>
      </c>
      <c r="K15" s="234"/>
      <c r="L15" s="235"/>
      <c r="M15" s="233" t="str">
        <f>TEXT($G$1+1, "[$-ko-KR]yyyy-mm-dd(ddd) ") &amp; "오전 00:00"</f>
        <v>2022-03-03(목)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57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2022-03-02(수) 오전 00:00</v>
      </c>
      <c r="C42" s="261"/>
      <c r="D42" s="233" t="str">
        <f>TEXT($G$1, "[$-ko-KR]yyyy-mm-dd(ddd) ") &amp; "오후 14:00"</f>
        <v>2022-03-02(수) 오후 14:00</v>
      </c>
      <c r="E42" s="234"/>
      <c r="F42" s="235"/>
      <c r="G42" s="233" t="str">
        <f>TEXT($G$1, "[$-ko-KR]yyyy-mm-dd(ddd) ") &amp; "오후 19:00"</f>
        <v>2022-03-02(수) 오후 19:00</v>
      </c>
      <c r="H42" s="234"/>
      <c r="I42" s="235"/>
      <c r="J42" s="233" t="str">
        <f>TEXT($G$1, "[$-ko-KR]yyyy-mm-dd(ddd) ") &amp; "오후 21:00"</f>
        <v>2022-03-02(수) 오후 21:00</v>
      </c>
      <c r="K42" s="234"/>
      <c r="L42" s="235"/>
      <c r="M42" s="233" t="str">
        <f>TEXT($G$1+1, "[$-ko-KR]yyyy-mm-dd(ddd) ") &amp; "오전 00:00"</f>
        <v>2022-03-03(목)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71</v>
      </c>
      <c r="B44" s="124">
        <v>22.8</v>
      </c>
      <c r="C44" s="76">
        <v>0.1343283582</v>
      </c>
      <c r="D44" s="13">
        <v>20.9</v>
      </c>
      <c r="E44" s="14">
        <f>IF(ISNUMBER(D44), (D44 - $B44) / $B44, "")</f>
        <v>-8.3333333333333426E-2</v>
      </c>
      <c r="F44" s="16">
        <f>IF(ISNUMBER(D44), $B64 * E44, "")</f>
        <v>-12500.000000000015</v>
      </c>
      <c r="G44" s="29">
        <v>20.6</v>
      </c>
      <c r="H44" s="14">
        <f>IF(ISNUMBER(G44), (G44 - $B44) / $B44, "")</f>
        <v>-9.6491228070175405E-2</v>
      </c>
      <c r="I44" s="100">
        <f>IF(ISNUMBER(G44), $B64 * H44, "")</f>
        <v>-14473.684210526311</v>
      </c>
      <c r="J44" s="13">
        <v>20.5</v>
      </c>
      <c r="K44" s="14">
        <f>IF(ISNUMBER(J44), (J44 - $B44) / $B44, "")</f>
        <v>-0.10087719298245616</v>
      </c>
      <c r="L44" s="16">
        <f>IF(ISNUMBER(J44), $B64 * K44, "")</f>
        <v>-15131.578947368424</v>
      </c>
      <c r="M44" s="29">
        <v>20.399999999999999</v>
      </c>
      <c r="N44" s="14">
        <f>IF(ISNUMBER(M44), (M44 - $B44) / $B44, "")</f>
        <v>-0.10526315789473693</v>
      </c>
      <c r="O44" s="16">
        <f>IF(ISNUMBER(M44), $B64 * N44, "")</f>
        <v>-15789.473684210539</v>
      </c>
      <c r="Q44" s="219"/>
      <c r="R44" s="219"/>
      <c r="S44" s="219"/>
    </row>
    <row r="45" spans="1:19" ht="17.25" customHeight="1" thickBot="1">
      <c r="A45" s="125" t="s">
        <v>211</v>
      </c>
      <c r="B45" s="126">
        <v>8.2899999999999991</v>
      </c>
      <c r="C45" s="77">
        <v>3.3665835400000003E-2</v>
      </c>
      <c r="D45" s="15">
        <v>7.82</v>
      </c>
      <c r="E45" s="32">
        <f t="shared" ref="E45:E48" si="14">IF(ISNUMBER(D45), (D45 - $B45) / $B45, "")</f>
        <v>-5.6694813027744137E-2</v>
      </c>
      <c r="F45" s="18">
        <f>IF(ISNUMBER(D45), $B64 * E45, "")</f>
        <v>-8504.2219541616214</v>
      </c>
      <c r="G45" s="31">
        <v>7.78</v>
      </c>
      <c r="H45" s="32">
        <f t="shared" ref="H45:H48" si="15">IF(ISNUMBER(G45), (G45 - $B45) / $B45, "")</f>
        <v>-6.1519903498190462E-2</v>
      </c>
      <c r="I45" s="101">
        <f>IF(ISNUMBER(G45), $B64 * H45, "")</f>
        <v>-9227.9855247285686</v>
      </c>
      <c r="J45" s="15">
        <v>7.79</v>
      </c>
      <c r="K45" s="32">
        <f t="shared" ref="K45:K48" si="16">IF(ISNUMBER(J45), (J45 - $B45) / $B45, "")</f>
        <v>-6.0313630880578908E-2</v>
      </c>
      <c r="L45" s="18">
        <f>IF(ISNUMBER(J45), $B64 * K45, "")</f>
        <v>-9047.0446320868359</v>
      </c>
      <c r="M45" s="31">
        <v>7.72</v>
      </c>
      <c r="N45" s="32">
        <f t="shared" ref="N45:N48" si="17">IF(ISNUMBER(M45), (M45 - $B45) / $B45, "")</f>
        <v>-6.8757539203860005E-2</v>
      </c>
      <c r="O45" s="18">
        <f>IF(ISNUMBER(M45), $B64 * N45, "")</f>
        <v>-10313.630880579001</v>
      </c>
      <c r="Q45" s="219"/>
      <c r="R45" s="219"/>
      <c r="S45" s="219"/>
    </row>
    <row r="46" spans="1:19" ht="17.25" customHeight="1" thickBot="1">
      <c r="A46" s="125" t="s">
        <v>199</v>
      </c>
      <c r="B46" s="126">
        <v>12.4</v>
      </c>
      <c r="C46" s="77">
        <v>2.4793388400000001E-2</v>
      </c>
      <c r="D46" s="15">
        <v>11.9</v>
      </c>
      <c r="E46" s="32">
        <f t="shared" si="14"/>
        <v>-4.0322580645161289E-2</v>
      </c>
      <c r="F46" s="18">
        <f>IF(ISNUMBER(D46), $B64 * E46, "")</f>
        <v>-6048.3870967741932</v>
      </c>
      <c r="G46" s="31">
        <v>11.8</v>
      </c>
      <c r="H46" s="32">
        <f t="shared" si="15"/>
        <v>-4.8387096774193519E-2</v>
      </c>
      <c r="I46" s="101">
        <f>IF(ISNUMBER(G46), $B64 * H46, "")</f>
        <v>-7258.0645161290277</v>
      </c>
      <c r="J46" s="15">
        <v>11.7</v>
      </c>
      <c r="K46" s="32">
        <f t="shared" si="16"/>
        <v>-5.6451612903225888E-2</v>
      </c>
      <c r="L46" s="18">
        <f>IF(ISNUMBER(J46), $B64 * K46, "")</f>
        <v>-8467.7419354838839</v>
      </c>
      <c r="M46" s="31">
        <v>11.7</v>
      </c>
      <c r="N46" s="32">
        <f t="shared" si="17"/>
        <v>-5.6451612903225888E-2</v>
      </c>
      <c r="O46" s="18">
        <f>IF(ISNUMBER(M46), $B64 * N46, "")</f>
        <v>-8467.7419354838839</v>
      </c>
      <c r="Q46" s="209"/>
      <c r="R46" s="209"/>
      <c r="S46" s="209"/>
    </row>
    <row r="47" spans="1:19" ht="17.25" customHeight="1" thickBot="1">
      <c r="A47" s="125" t="s">
        <v>203</v>
      </c>
      <c r="B47" s="126">
        <v>8.35</v>
      </c>
      <c r="C47" s="77">
        <v>1.2121212100000001E-2</v>
      </c>
      <c r="D47" s="15">
        <v>7.94</v>
      </c>
      <c r="E47" s="32">
        <f t="shared" si="14"/>
        <v>-4.9101796407185538E-2</v>
      </c>
      <c r="F47" s="18">
        <f>IF(ISNUMBER(D47), $B64 * E47, "")</f>
        <v>-7365.2694610778308</v>
      </c>
      <c r="G47" s="31">
        <v>7.95</v>
      </c>
      <c r="H47" s="32">
        <f t="shared" si="15"/>
        <v>-4.7904191616766408E-2</v>
      </c>
      <c r="I47" s="101">
        <f>IF(ISNUMBER(G47), $B64 * H47, "")</f>
        <v>-7185.6287425149612</v>
      </c>
      <c r="J47" s="15">
        <v>7.99</v>
      </c>
      <c r="K47" s="32">
        <f t="shared" si="16"/>
        <v>-4.3113772455089752E-2</v>
      </c>
      <c r="L47" s="18">
        <f>IF(ISNUMBER(J47), $B64 * K47, "")</f>
        <v>-6467.065868263463</v>
      </c>
      <c r="M47" s="31">
        <v>8.0299999999999994</v>
      </c>
      <c r="N47" s="32">
        <f t="shared" si="17"/>
        <v>-3.8323353293413208E-2</v>
      </c>
      <c r="O47" s="18">
        <f>IF(ISNUMBER(M47), $B64 * N47, "")</f>
        <v>-5748.5029940119812</v>
      </c>
      <c r="Q47" s="209"/>
      <c r="R47" s="209"/>
      <c r="S47" s="209"/>
    </row>
    <row r="48" spans="1:19" ht="17.25" customHeight="1" thickBot="1">
      <c r="A48" s="127" t="s">
        <v>118</v>
      </c>
      <c r="B48" s="128">
        <v>18.8</v>
      </c>
      <c r="C48" s="78">
        <v>1.0752688200000001E-2</v>
      </c>
      <c r="D48" s="20">
        <v>18.2</v>
      </c>
      <c r="E48" s="21">
        <f t="shared" si="14"/>
        <v>-3.191489361702135E-2</v>
      </c>
      <c r="F48" s="22">
        <f>IF(ISNUMBER(D48), $B64 * E48, "")</f>
        <v>-4787.2340425532029</v>
      </c>
      <c r="G48" s="30">
        <v>18.3</v>
      </c>
      <c r="H48" s="21">
        <f t="shared" si="15"/>
        <v>-2.6595744680851064E-2</v>
      </c>
      <c r="I48" s="105">
        <f>IF(ISNUMBER(G48), $B64 * H48, "")</f>
        <v>-3989.3617021276596</v>
      </c>
      <c r="J48" s="20">
        <v>18.3</v>
      </c>
      <c r="K48" s="21">
        <f t="shared" si="16"/>
        <v>-2.6595744680851064E-2</v>
      </c>
      <c r="L48" s="22">
        <f>IF(ISNUMBER(J48), $B64 * K48, "")</f>
        <v>-3989.3617021276596</v>
      </c>
      <c r="M48" s="30">
        <v>18.100000000000001</v>
      </c>
      <c r="N48" s="21">
        <f t="shared" si="17"/>
        <v>-3.7234042553191453E-2</v>
      </c>
      <c r="O48" s="22">
        <f>IF(ISNUMBER(M48), $B64 * N48, "")</f>
        <v>-5585.1063829787181</v>
      </c>
      <c r="Q48" s="209"/>
      <c r="R48" s="209"/>
      <c r="S48" s="209"/>
    </row>
    <row r="49" spans="1:19" ht="17.25" customHeight="1" thickBot="1">
      <c r="A49" s="125" t="s">
        <v>229</v>
      </c>
      <c r="B49" s="129">
        <v>56.9</v>
      </c>
      <c r="C49" s="80">
        <v>5.3003534E-3</v>
      </c>
      <c r="D49" s="106">
        <v>53.2</v>
      </c>
      <c r="E49" s="107">
        <f>IF(ISNUMBER(D49), (D49 - $B49) / $B49, "")</f>
        <v>-6.5026362038664257E-2</v>
      </c>
      <c r="F49" s="108">
        <f>IF(ISNUMBER(D49), $B64 * E49, "")</f>
        <v>-9753.954305799638</v>
      </c>
      <c r="G49" s="109">
        <v>54.2</v>
      </c>
      <c r="H49" s="107">
        <f>IF(ISNUMBER(G49), (G49 - $B49) / $B49, "")</f>
        <v>-4.7451669595782002E-2</v>
      </c>
      <c r="I49" s="110">
        <f>IF(ISNUMBER(G49), $B64 * H49, "")</f>
        <v>-7117.7504393673007</v>
      </c>
      <c r="J49" s="106">
        <v>54.3</v>
      </c>
      <c r="K49" s="107">
        <f>IF(ISNUMBER(J49), (J49 - $B49) / $B49, "")</f>
        <v>-4.5694200351493873E-2</v>
      </c>
      <c r="L49" s="108">
        <f>IF(ISNUMBER(J49), $B64 * K49, "")</f>
        <v>-6854.130052724081</v>
      </c>
      <c r="M49" s="109">
        <v>54.4</v>
      </c>
      <c r="N49" s="107">
        <f>IF(ISNUMBER(M49), (M49 - $B49) / $B49, "")</f>
        <v>-4.3936731107205626E-2</v>
      </c>
      <c r="O49" s="108">
        <f>IF(ISNUMBER(M49), $B64 * N49, "")</f>
        <v>-6590.509666080844</v>
      </c>
      <c r="Q49" s="209"/>
      <c r="R49" s="209"/>
      <c r="S49" s="209"/>
    </row>
    <row r="50" spans="1:19" ht="17.25" customHeight="1" thickBot="1">
      <c r="A50" s="125" t="s">
        <v>148</v>
      </c>
      <c r="B50" s="126">
        <v>75.599999999999994</v>
      </c>
      <c r="C50" s="77">
        <v>2.6525199000000002E-3</v>
      </c>
      <c r="D50" s="15">
        <v>74.8</v>
      </c>
      <c r="E50" s="32">
        <f t="shared" ref="E50:E53" si="18">IF(ISNUMBER(D50), (D50 - $B50) / $B50, "")</f>
        <v>-1.0582010582010545E-2</v>
      </c>
      <c r="F50" s="18">
        <f>IF(ISNUMBER(D50), $B64 * E50, "")</f>
        <v>-1587.3015873015818</v>
      </c>
      <c r="G50" s="31">
        <v>75.7</v>
      </c>
      <c r="H50" s="32">
        <f t="shared" ref="H50:H53" si="19">IF(ISNUMBER(G50), (G50 - $B50) / $B50, "")</f>
        <v>1.3227513227514357E-3</v>
      </c>
      <c r="I50" s="101">
        <f>IF(ISNUMBER(G50), $B64 * H50, "")</f>
        <v>198.41269841271534</v>
      </c>
      <c r="J50" s="15">
        <v>75.7</v>
      </c>
      <c r="K50" s="32">
        <f t="shared" ref="K50:K53" si="20">IF(ISNUMBER(J50), (J50 - $B50) / $B50, "")</f>
        <v>1.3227513227514357E-3</v>
      </c>
      <c r="L50" s="18">
        <f>IF(ISNUMBER(J50), $B64 * K50, "")</f>
        <v>198.41269841271534</v>
      </c>
      <c r="M50" s="31">
        <v>75.2</v>
      </c>
      <c r="N50" s="32">
        <f t="shared" ref="N50:N53" si="21">IF(ISNUMBER(M50), (M50 - $B50) / $B50, "")</f>
        <v>-5.2910052910051788E-3</v>
      </c>
      <c r="O50" s="18">
        <f>IF(ISNUMBER(M50), $B64 * N50, "")</f>
        <v>-793.65079365077679</v>
      </c>
      <c r="Q50" s="209"/>
      <c r="R50" s="209"/>
      <c r="S50" s="209"/>
    </row>
    <row r="51" spans="1:19" ht="17.25" customHeight="1" thickBot="1">
      <c r="A51" s="125" t="s">
        <v>146</v>
      </c>
      <c r="B51" s="126">
        <v>9.1199999999999992</v>
      </c>
      <c r="C51" s="77">
        <v>1.0976948E-3</v>
      </c>
      <c r="D51" s="15">
        <v>8.83</v>
      </c>
      <c r="E51" s="32">
        <f t="shared" si="18"/>
        <v>-3.1798245614034999E-2</v>
      </c>
      <c r="F51" s="18">
        <f>IF(ISNUMBER(D51), $B64 * E51, "")</f>
        <v>-4769.7368421052497</v>
      </c>
      <c r="G51" s="31">
        <v>8.84</v>
      </c>
      <c r="H51" s="32">
        <f t="shared" si="19"/>
        <v>-3.0701754385964845E-2</v>
      </c>
      <c r="I51" s="101">
        <f>IF(ISNUMBER(G51), $B64 * H51, "")</f>
        <v>-4605.2631578947266</v>
      </c>
      <c r="J51" s="15">
        <v>8.86</v>
      </c>
      <c r="K51" s="32">
        <f t="shared" si="20"/>
        <v>-2.8508771929824539E-2</v>
      </c>
      <c r="L51" s="18">
        <f>IF(ISNUMBER(J51), $B64 * K51, "")</f>
        <v>-4276.3157894736805</v>
      </c>
      <c r="M51" s="31">
        <v>8.85</v>
      </c>
      <c r="N51" s="32">
        <f t="shared" si="21"/>
        <v>-2.9605263157894694E-2</v>
      </c>
      <c r="O51" s="18">
        <f>IF(ISNUMBER(M51), $B64 * N51, "")</f>
        <v>-4440.7894736842036</v>
      </c>
      <c r="Q51" s="209"/>
      <c r="R51" s="209"/>
      <c r="S51" s="209"/>
    </row>
    <row r="52" spans="1:19" ht="17.25" customHeight="1" thickBot="1">
      <c r="A52" s="125" t="s">
        <v>144</v>
      </c>
      <c r="B52" s="126">
        <v>11.8</v>
      </c>
      <c r="C52" s="77">
        <v>0</v>
      </c>
      <c r="D52" s="15">
        <v>11.6</v>
      </c>
      <c r="E52" s="32">
        <f t="shared" si="18"/>
        <v>-1.6949152542372972E-2</v>
      </c>
      <c r="F52" s="18">
        <f>IF(ISNUMBER(D52), $B64 * E52, "")</f>
        <v>-2542.3728813559455</v>
      </c>
      <c r="G52" s="31">
        <v>11.7</v>
      </c>
      <c r="H52" s="32">
        <f t="shared" si="19"/>
        <v>-8.4745762711865603E-3</v>
      </c>
      <c r="I52" s="101">
        <f>IF(ISNUMBER(G52), $B64 * H52, "")</f>
        <v>-1271.1864406779841</v>
      </c>
      <c r="J52" s="15">
        <v>11.7</v>
      </c>
      <c r="K52" s="32">
        <f t="shared" si="20"/>
        <v>-8.4745762711865603E-3</v>
      </c>
      <c r="L52" s="18">
        <f>IF(ISNUMBER(J52), $B64 * K52, "")</f>
        <v>-1271.1864406779841</v>
      </c>
      <c r="M52" s="31">
        <v>11.6</v>
      </c>
      <c r="N52" s="32">
        <f t="shared" si="21"/>
        <v>-1.6949152542372972E-2</v>
      </c>
      <c r="O52" s="18">
        <f>IF(ISNUMBER(M52), $B64 * N52, "")</f>
        <v>-2542.3728813559455</v>
      </c>
      <c r="Q52" s="33"/>
      <c r="R52" s="33"/>
    </row>
    <row r="53" spans="1:19" ht="17.25" customHeight="1" thickBot="1">
      <c r="A53" s="130" t="s">
        <v>97</v>
      </c>
      <c r="B53" s="131">
        <v>2.5000000000000001E-3</v>
      </c>
      <c r="C53" s="79">
        <v>0</v>
      </c>
      <c r="D53" s="24">
        <v>2.3999999999999998E-3</v>
      </c>
      <c r="E53" s="25">
        <f t="shared" si="18"/>
        <v>-4.0000000000000105E-2</v>
      </c>
      <c r="F53" s="104">
        <f>IF(ISNUMBER(D53), $B64 * E53, "")</f>
        <v>-6000.0000000000155</v>
      </c>
      <c r="G53" s="102">
        <v>2.3999999999999998E-3</v>
      </c>
      <c r="H53" s="25">
        <f t="shared" si="19"/>
        <v>-4.0000000000000105E-2</v>
      </c>
      <c r="I53" s="103">
        <f>IF(ISNUMBER(G53), $B64 * H53, "")</f>
        <v>-6000.0000000000155</v>
      </c>
      <c r="J53" s="24">
        <v>2.3999999999999998E-3</v>
      </c>
      <c r="K53" s="25">
        <f t="shared" si="20"/>
        <v>-4.0000000000000105E-2</v>
      </c>
      <c r="L53" s="104">
        <f>IF(ISNUMBER(J53), $B64 * K53, "")</f>
        <v>-6000.0000000000155</v>
      </c>
      <c r="M53" s="102">
        <v>2.3999999999999998E-3</v>
      </c>
      <c r="N53" s="25">
        <f t="shared" si="21"/>
        <v>-4.0000000000000105E-2</v>
      </c>
      <c r="O53" s="104">
        <f>IF(ISNUMBER(M53), $B64 * N53, "")</f>
        <v>-6000.0000000000155</v>
      </c>
      <c r="Q53" s="210"/>
      <c r="R53" s="211"/>
      <c r="S53" s="212"/>
    </row>
    <row r="54" spans="1:19" ht="17.25" customHeight="1">
      <c r="A54" s="123" t="s">
        <v>124</v>
      </c>
      <c r="B54" s="124">
        <v>64</v>
      </c>
      <c r="C54" s="76">
        <v>-1.5600624E-3</v>
      </c>
      <c r="D54" s="13">
        <v>63.2</v>
      </c>
      <c r="E54" s="14">
        <f>IF(ISNUMBER(D54), (D54 - $B54) / $B54, "")</f>
        <v>-1.2499999999999956E-2</v>
      </c>
      <c r="F54" s="16">
        <f>IF(ISNUMBER(D54), $B64 * E54, "")</f>
        <v>-1874.9999999999934</v>
      </c>
      <c r="G54" s="29">
        <v>64.5</v>
      </c>
      <c r="H54" s="14">
        <f>IF(ISNUMBER(G54), (G54 - $B54) / $B54, "")</f>
        <v>7.8125E-3</v>
      </c>
      <c r="I54" s="100">
        <f>IF(ISNUMBER(G54), $B64 * H54, "")</f>
        <v>1171.875</v>
      </c>
      <c r="J54" s="13">
        <v>64.8</v>
      </c>
      <c r="K54" s="14">
        <f>IF(ISNUMBER(J54), (J54 - $B54) / $B54, "")</f>
        <v>1.2499999999999956E-2</v>
      </c>
      <c r="L54" s="16">
        <f>IF(ISNUMBER(J54), $B64 * K54, "")</f>
        <v>1874.9999999999934</v>
      </c>
      <c r="M54" s="29">
        <v>64.099999999999994</v>
      </c>
      <c r="N54" s="14">
        <f>IF(ISNUMBER(M54), (M54 - $B54) / $B54, "")</f>
        <v>1.5624999999999112E-3</v>
      </c>
      <c r="O54" s="16">
        <f>IF(ISNUMBER(M54), $B64 * N54, "")</f>
        <v>234.37499999998667</v>
      </c>
      <c r="Q54" s="213"/>
      <c r="R54" s="214"/>
      <c r="S54" s="215"/>
    </row>
    <row r="55" spans="1:19" ht="17.25" customHeight="1" thickBot="1">
      <c r="A55" s="125" t="s">
        <v>64</v>
      </c>
      <c r="B55" s="126">
        <v>31.2</v>
      </c>
      <c r="C55" s="77">
        <v>-3.1948882E-3</v>
      </c>
      <c r="D55" s="15">
        <v>30.7</v>
      </c>
      <c r="E55" s="32">
        <f t="shared" ref="E55:E58" si="22">IF(ISNUMBER(D55), (D55 - $B55) / $B55, "")</f>
        <v>-1.6025641025641028E-2</v>
      </c>
      <c r="F55" s="18">
        <f>IF(ISNUMBER(D55), $B64 * E55, "")</f>
        <v>-2403.8461538461543</v>
      </c>
      <c r="G55" s="31">
        <v>31.4</v>
      </c>
      <c r="H55" s="32">
        <f t="shared" ref="H55:H58" si="23">IF(ISNUMBER(G55), (G55 - $B55) / $B55, "")</f>
        <v>6.4102564102563875E-3</v>
      </c>
      <c r="I55" s="101">
        <f>IF(ISNUMBER(G55), $B64 * H55, "")</f>
        <v>961.53846153845814</v>
      </c>
      <c r="J55" s="15">
        <v>32</v>
      </c>
      <c r="K55" s="32">
        <f t="shared" ref="K55:K58" si="24">IF(ISNUMBER(J55), (J55 - $B55) / $B55, "")</f>
        <v>2.5641025641025664E-2</v>
      </c>
      <c r="L55" s="18">
        <f>IF(ISNUMBER(J55), $B64 * K55, "")</f>
        <v>3846.1538461538498</v>
      </c>
      <c r="M55" s="31">
        <v>31.3</v>
      </c>
      <c r="N55" s="32">
        <f t="shared" ref="N55:N58" si="25">IF(ISNUMBER(M55), (M55 - $B55) / $B55, "")</f>
        <v>3.2051282051282506E-3</v>
      </c>
      <c r="O55" s="18">
        <f>IF(ISNUMBER(M55), $B64 * N55, "")</f>
        <v>480.76923076923759</v>
      </c>
      <c r="Q55" s="216"/>
      <c r="R55" s="217"/>
      <c r="S55" s="218"/>
    </row>
    <row r="56" spans="1:19" ht="17.25" customHeight="1" thickBot="1">
      <c r="A56" s="125" t="s">
        <v>341</v>
      </c>
      <c r="B56" s="126">
        <v>9.4799999999999995E-2</v>
      </c>
      <c r="C56" s="77">
        <v>-7.3298429000000003E-3</v>
      </c>
      <c r="D56" s="15">
        <v>9.2899999999999996E-2</v>
      </c>
      <c r="E56" s="32">
        <f t="shared" si="22"/>
        <v>-2.0042194092826995E-2</v>
      </c>
      <c r="F56" s="18">
        <f>IF(ISNUMBER(D56), $B64 * E56, "")</f>
        <v>-3006.3291139240491</v>
      </c>
      <c r="G56" s="31">
        <v>9.3700000000000006E-2</v>
      </c>
      <c r="H56" s="32">
        <f t="shared" si="23"/>
        <v>-1.1603375527426053E-2</v>
      </c>
      <c r="I56" s="101">
        <f>IF(ISNUMBER(G56), $B64 * H56, "")</f>
        <v>-1740.5063291139079</v>
      </c>
      <c r="J56" s="15">
        <v>9.4399999999999998E-2</v>
      </c>
      <c r="K56" s="32">
        <f t="shared" si="24"/>
        <v>-4.2194092827003964E-3</v>
      </c>
      <c r="L56" s="18">
        <f>IF(ISNUMBER(J56), $B64 * K56, "")</f>
        <v>-632.91139240505947</v>
      </c>
      <c r="M56" s="31">
        <v>9.3100000000000002E-2</v>
      </c>
      <c r="N56" s="32">
        <f t="shared" si="25"/>
        <v>-1.7932489451476723E-2</v>
      </c>
      <c r="O56" s="18">
        <f>IF(ISNUMBER(M56), $B64 * N56, "")</f>
        <v>-2689.8734177215083</v>
      </c>
      <c r="Q56" s="209"/>
      <c r="R56" s="209"/>
      <c r="S56" s="209"/>
    </row>
    <row r="57" spans="1:19" ht="17.25" customHeight="1" thickBot="1">
      <c r="A57" s="125" t="s">
        <v>140</v>
      </c>
      <c r="B57" s="126">
        <v>91.8</v>
      </c>
      <c r="C57" s="77">
        <v>-8.6393088999999999E-3</v>
      </c>
      <c r="D57" s="15">
        <v>89.9</v>
      </c>
      <c r="E57" s="32">
        <f t="shared" si="22"/>
        <v>-2.0697167755991192E-2</v>
      </c>
      <c r="F57" s="18">
        <f>IF(ISNUMBER(D57), $B64 * E57, "")</f>
        <v>-3104.5751633986788</v>
      </c>
      <c r="G57" s="31">
        <v>90.1</v>
      </c>
      <c r="H57" s="32">
        <f t="shared" si="23"/>
        <v>-1.8518518518518549E-2</v>
      </c>
      <c r="I57" s="101">
        <f>IF(ISNUMBER(G57), $B64 * H57, "")</f>
        <v>-2777.7777777777824</v>
      </c>
      <c r="J57" s="15">
        <v>90.6</v>
      </c>
      <c r="K57" s="32">
        <f t="shared" si="24"/>
        <v>-1.3071895424836633E-2</v>
      </c>
      <c r="L57" s="18">
        <f>IF(ISNUMBER(J57), $B64 * K57, "")</f>
        <v>-1960.7843137254949</v>
      </c>
      <c r="M57" s="31">
        <v>89</v>
      </c>
      <c r="N57" s="32">
        <f t="shared" si="25"/>
        <v>-3.0501089324618706E-2</v>
      </c>
      <c r="O57" s="18">
        <f>IF(ISNUMBER(M57), $B64 * N57, "")</f>
        <v>-4575.1633986928055</v>
      </c>
      <c r="Q57" s="219"/>
      <c r="R57" s="219"/>
      <c r="S57" s="219"/>
    </row>
    <row r="58" spans="1:19" ht="17.25" customHeight="1" thickBot="1">
      <c r="A58" s="127" t="s">
        <v>174</v>
      </c>
      <c r="B58" s="128">
        <v>11.3</v>
      </c>
      <c r="C58" s="78">
        <v>-8.7719297999999998E-3</v>
      </c>
      <c r="D58" s="20">
        <v>11.1</v>
      </c>
      <c r="E58" s="21">
        <f t="shared" si="22"/>
        <v>-1.7699115044247881E-2</v>
      </c>
      <c r="F58" s="22">
        <f>IF(ISNUMBER(D58), $B64 * E58, "")</f>
        <v>-2654.867256637182</v>
      </c>
      <c r="G58" s="30">
        <v>11</v>
      </c>
      <c r="H58" s="21">
        <f t="shared" si="23"/>
        <v>-2.6548672566371743E-2</v>
      </c>
      <c r="I58" s="105">
        <f>IF(ISNUMBER(G58), $B64 * H58, "")</f>
        <v>-3982.3008849557614</v>
      </c>
      <c r="J58" s="20">
        <v>11.1</v>
      </c>
      <c r="K58" s="21">
        <f t="shared" si="24"/>
        <v>-1.7699115044247881E-2</v>
      </c>
      <c r="L58" s="22">
        <f>IF(ISNUMBER(J58), $B64 * K58, "")</f>
        <v>-2654.867256637182</v>
      </c>
      <c r="M58" s="30">
        <v>11.1</v>
      </c>
      <c r="N58" s="21">
        <f t="shared" si="25"/>
        <v>-1.7699115044247881E-2</v>
      </c>
      <c r="O58" s="22">
        <f>IF(ISNUMBER(M58), $B64 * N58, "")</f>
        <v>-2654.867256637182</v>
      </c>
      <c r="Q58" s="219"/>
      <c r="R58" s="219"/>
      <c r="S58" s="219"/>
    </row>
    <row r="59" spans="1:19" ht="17.25" customHeight="1" thickBot="1">
      <c r="A59" s="125" t="s">
        <v>126</v>
      </c>
      <c r="B59" s="129">
        <v>87.2</v>
      </c>
      <c r="C59" s="80">
        <v>-9.0909091000000008E-3</v>
      </c>
      <c r="D59" s="106">
        <v>85.9</v>
      </c>
      <c r="E59" s="107">
        <f>IF(ISNUMBER(D59), (D59 - $B59) / $B59, "")</f>
        <v>-1.4908256880733911E-2</v>
      </c>
      <c r="F59" s="108">
        <f>IF(ISNUMBER(D59), $B64 * E59, "")</f>
        <v>-2236.2385321100865</v>
      </c>
      <c r="G59" s="109">
        <v>85.8</v>
      </c>
      <c r="H59" s="107">
        <f>IF(ISNUMBER(G59), (G59 - $B59) / $B59, "")</f>
        <v>-1.6055045871559696E-2</v>
      </c>
      <c r="I59" s="110">
        <f>IF(ISNUMBER(G59), $B64 * H59, "")</f>
        <v>-2408.2568807339544</v>
      </c>
      <c r="J59" s="106">
        <v>85.9</v>
      </c>
      <c r="K59" s="107">
        <f>IF(ISNUMBER(J59), (J59 - $B59) / $B59, "")</f>
        <v>-1.4908256880733911E-2</v>
      </c>
      <c r="L59" s="108">
        <f>IF(ISNUMBER(J59), $B64 * K59, "")</f>
        <v>-2236.2385321100865</v>
      </c>
      <c r="M59" s="109">
        <v>86.2</v>
      </c>
      <c r="N59" s="107">
        <f>IF(ISNUMBER(M59), (M59 - $B59) / $B59, "")</f>
        <v>-1.146788990825688E-2</v>
      </c>
      <c r="O59" s="108">
        <f>IF(ISNUMBER(M59), $B64 * N59, "")</f>
        <v>-1720.1834862385319</v>
      </c>
      <c r="Q59" s="209"/>
      <c r="R59" s="209"/>
      <c r="S59" s="209"/>
    </row>
    <row r="60" spans="1:19" ht="17.25" customHeight="1" thickBot="1">
      <c r="A60" s="125" t="s">
        <v>128</v>
      </c>
      <c r="B60" s="126">
        <v>53.1</v>
      </c>
      <c r="C60" s="77">
        <v>-9.3283581999999993E-3</v>
      </c>
      <c r="D60" s="15">
        <v>52.2</v>
      </c>
      <c r="E60" s="32">
        <f t="shared" ref="E60:E63" si="26">IF(ISNUMBER(D60), (D60 - $B60) / $B60, "")</f>
        <v>-1.6949152542372854E-2</v>
      </c>
      <c r="F60" s="18">
        <f>IF(ISNUMBER(D60), $B64 * E60, "")</f>
        <v>-2542.3728813559283</v>
      </c>
      <c r="G60" s="31">
        <v>52.7</v>
      </c>
      <c r="H60" s="32">
        <f t="shared" ref="H60:H63" si="27">IF(ISNUMBER(G60), (G60 - $B60) / $B60, "")</f>
        <v>-7.5329566854990312E-3</v>
      </c>
      <c r="I60" s="101">
        <f>IF(ISNUMBER(G60), $B64 * H60, "")</f>
        <v>-1129.9435028248547</v>
      </c>
      <c r="J60" s="15">
        <v>53.2</v>
      </c>
      <c r="K60" s="32">
        <f t="shared" ref="K60:K63" si="28">IF(ISNUMBER(J60), (J60 - $B60) / $B60, "")</f>
        <v>1.8832391713747914E-3</v>
      </c>
      <c r="L60" s="18">
        <f>IF(ISNUMBER(J60), $B64 * K60, "")</f>
        <v>282.48587570621874</v>
      </c>
      <c r="M60" s="31">
        <v>52.5</v>
      </c>
      <c r="N60" s="32">
        <f t="shared" ref="N60:N63" si="29">IF(ISNUMBER(M60), (M60 - $B60) / $B60, "")</f>
        <v>-1.1299435028248614E-2</v>
      </c>
      <c r="O60" s="18">
        <f>IF(ISNUMBER(M60), $B64 * N60, "")</f>
        <v>-1694.9152542372919</v>
      </c>
      <c r="Q60" s="209"/>
      <c r="R60" s="209"/>
      <c r="S60" s="209"/>
    </row>
    <row r="61" spans="1:19" ht="17.25" customHeight="1" thickBot="1">
      <c r="A61" s="125" t="s">
        <v>197</v>
      </c>
      <c r="B61" s="126">
        <v>50</v>
      </c>
      <c r="C61" s="77">
        <v>-9.9009900999999997E-3</v>
      </c>
      <c r="D61" s="15">
        <v>48.9</v>
      </c>
      <c r="E61" s="32">
        <f t="shared" si="26"/>
        <v>-2.200000000000003E-2</v>
      </c>
      <c r="F61" s="18">
        <f>IF(ISNUMBER(D61), $B64 * E61, "")</f>
        <v>-3300.0000000000045</v>
      </c>
      <c r="G61" s="31">
        <v>48.9</v>
      </c>
      <c r="H61" s="32">
        <f t="shared" si="27"/>
        <v>-2.200000000000003E-2</v>
      </c>
      <c r="I61" s="101">
        <f>IF(ISNUMBER(G61), $B64 * H61, "")</f>
        <v>-3300.0000000000045</v>
      </c>
      <c r="J61" s="15">
        <v>49</v>
      </c>
      <c r="K61" s="32">
        <f t="shared" si="28"/>
        <v>-0.02</v>
      </c>
      <c r="L61" s="18">
        <f>IF(ISNUMBER(J61), $B64 * K61, "")</f>
        <v>-3000</v>
      </c>
      <c r="M61" s="31">
        <v>49.1</v>
      </c>
      <c r="N61" s="32">
        <f t="shared" si="29"/>
        <v>-1.7999999999999971E-2</v>
      </c>
      <c r="O61" s="18">
        <f>IF(ISNUMBER(M61), $B64 * N61, "")</f>
        <v>-2699.9999999999955</v>
      </c>
      <c r="Q61" s="209"/>
      <c r="R61" s="209"/>
      <c r="S61" s="209"/>
    </row>
    <row r="62" spans="1:19" ht="17.25" customHeight="1">
      <c r="A62" s="125" t="s">
        <v>346</v>
      </c>
      <c r="B62" s="126">
        <v>9.9499999999999993</v>
      </c>
      <c r="C62" s="77">
        <v>-1.4851485100000001E-2</v>
      </c>
      <c r="D62" s="15">
        <v>9.66</v>
      </c>
      <c r="E62" s="32">
        <f t="shared" si="26"/>
        <v>-2.9145728643215997E-2</v>
      </c>
      <c r="F62" s="18">
        <f>IF(ISNUMBER(D62), $B64 * E62, "")</f>
        <v>-4371.8592964823993</v>
      </c>
      <c r="G62" s="31">
        <v>9.69</v>
      </c>
      <c r="H62" s="32">
        <f t="shared" si="27"/>
        <v>-2.6130653266331638E-2</v>
      </c>
      <c r="I62" s="101">
        <f>IF(ISNUMBER(G62), $B64 * H62, "")</f>
        <v>-3919.5979899497456</v>
      </c>
      <c r="J62" s="15">
        <v>9.74</v>
      </c>
      <c r="K62" s="32">
        <f t="shared" si="28"/>
        <v>-2.1105527638190864E-2</v>
      </c>
      <c r="L62" s="18">
        <f>IF(ISNUMBER(J62), $B64 * K62, "")</f>
        <v>-3165.8291457286296</v>
      </c>
      <c r="M62" s="31">
        <v>9.75</v>
      </c>
      <c r="N62" s="32">
        <f t="shared" si="29"/>
        <v>-2.0100502512562745E-2</v>
      </c>
      <c r="O62" s="18">
        <f>IF(ISNUMBER(M62), $B64 * N62, "")</f>
        <v>-3015.0753768844115</v>
      </c>
      <c r="Q62" s="198"/>
      <c r="R62" s="199"/>
      <c r="S62" s="200"/>
    </row>
    <row r="63" spans="1:19" ht="17.25" customHeight="1" thickBot="1">
      <c r="A63" s="130" t="s">
        <v>205</v>
      </c>
      <c r="B63" s="131">
        <v>12.2</v>
      </c>
      <c r="C63" s="79">
        <v>-1.6129032299999999E-2</v>
      </c>
      <c r="D63" s="24">
        <v>11.9</v>
      </c>
      <c r="E63" s="25">
        <f t="shared" si="26"/>
        <v>-2.4590163934426142E-2</v>
      </c>
      <c r="F63" s="104">
        <f>IF(ISNUMBER(D63), $B64 * E63, "")</f>
        <v>-3688.5245901639214</v>
      </c>
      <c r="G63" s="102">
        <v>11.9</v>
      </c>
      <c r="H63" s="25">
        <f t="shared" si="27"/>
        <v>-2.4590163934426142E-2</v>
      </c>
      <c r="I63" s="103">
        <f>IF(ISNUMBER(G63), $B64 * H63, "")</f>
        <v>-3688.5245901639214</v>
      </c>
      <c r="J63" s="24">
        <v>12</v>
      </c>
      <c r="K63" s="25">
        <f t="shared" si="28"/>
        <v>-1.6393442622950762E-2</v>
      </c>
      <c r="L63" s="104">
        <f>IF(ISNUMBER(J63), $B64 * K63, "")</f>
        <v>-2459.0163934426141</v>
      </c>
      <c r="M63" s="102">
        <v>12</v>
      </c>
      <c r="N63" s="25">
        <f t="shared" si="29"/>
        <v>-1.6393442622950762E-2</v>
      </c>
      <c r="O63" s="104">
        <f>IF(ISNUMBER(M63), $B64 * N63, "")</f>
        <v>-2459.0163934426141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-3.1014030386349221E-2</v>
      </c>
      <c r="F64" s="28">
        <f>SUM(F44:F63)</f>
        <v>-93042.091159047704</v>
      </c>
      <c r="G64" s="26" t="s">
        <v>266</v>
      </c>
      <c r="H64" s="27">
        <f>IF(COUNT(H44:H63), SUM(H44:H63) / COUNT(H44:H63), 0)</f>
        <v>-2.7248002176511771E-2</v>
      </c>
      <c r="I64" s="28">
        <f>SUM(I44:I63)</f>
        <v>-81744.006529535312</v>
      </c>
      <c r="J64" s="26" t="s">
        <v>266</v>
      </c>
      <c r="K64" s="27">
        <f>IF(COUNT(K44:K63), SUM(K44:K63) / COUNT(K44:K63), 0)</f>
        <v>-2.3804006660660772E-2</v>
      </c>
      <c r="L64" s="28">
        <f>SUM(L44:L63)</f>
        <v>-71412.019981982317</v>
      </c>
      <c r="M64" s="26" t="s">
        <v>266</v>
      </c>
      <c r="N64" s="27">
        <f>IF(COUNT(N44:N63), SUM(N44:N63) / COUNT(N44:N63), 0)</f>
        <v>-2.9021909681707009E-2</v>
      </c>
      <c r="O64" s="28">
        <f>SUM(O44:O63)</f>
        <v>-87065.729045121028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57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2022-03-02(수) 오전 00:00</v>
      </c>
      <c r="C69" s="261"/>
      <c r="D69" s="233" t="str">
        <f>TEXT($G$1, "[$-ko-KR]yyyy-mm-dd(ddd) ") &amp; "오후 14:00"</f>
        <v>2022-03-02(수) 오후 14:00</v>
      </c>
      <c r="E69" s="234"/>
      <c r="F69" s="235"/>
      <c r="G69" s="233" t="str">
        <f>TEXT($G$1, "[$-ko-KR]yyyy-mm-dd(ddd) ") &amp; "오후 19:00"</f>
        <v>2022-03-02(수) 오후 19:00</v>
      </c>
      <c r="H69" s="234"/>
      <c r="I69" s="235"/>
      <c r="J69" s="233" t="str">
        <f>TEXT($G$1, "[$-ko-KR]yyyy-mm-dd(ddd) ") &amp; "오후 21:00"</f>
        <v>2022-03-02(수) 오후 21:00</v>
      </c>
      <c r="K69" s="234"/>
      <c r="L69" s="235"/>
      <c r="M69" s="233" t="str">
        <f>TEXT($G$1+1, "[$-ko-KR]yyyy-mm-dd(ddd) ") &amp; "오전 00:00"</f>
        <v>2022-03-03(목)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85</v>
      </c>
      <c r="B71" s="124">
        <v>249</v>
      </c>
      <c r="C71" s="76">
        <v>5.0632911400000001E-2</v>
      </c>
      <c r="D71" s="13">
        <v>241</v>
      </c>
      <c r="E71" s="14">
        <f>IF(ISNUMBER(D71), (D71 - $B71) / $B71, "")</f>
        <v>-3.2128514056224897E-2</v>
      </c>
      <c r="F71" s="16">
        <f>IF(ISNUMBER(D71), $B91 * E71, "")</f>
        <v>-4819.2771084337346</v>
      </c>
      <c r="G71" s="29">
        <v>245</v>
      </c>
      <c r="H71" s="14">
        <f>IF(ISNUMBER(G71), (G71 - $B71) / $B71, "")</f>
        <v>-1.6064257028112448E-2</v>
      </c>
      <c r="I71" s="100">
        <f>IF(ISNUMBER(G71), $B91 * H71, "")</f>
        <v>-2409.6385542168673</v>
      </c>
      <c r="J71" s="13">
        <v>244</v>
      </c>
      <c r="K71" s="14">
        <f>IF(ISNUMBER(J71), (J71 - $B71) / $B71, "")</f>
        <v>-2.0080321285140562E-2</v>
      </c>
      <c r="L71" s="16">
        <f>IF(ISNUMBER(J71), $B91 * K71, "")</f>
        <v>-3012.0481927710844</v>
      </c>
      <c r="M71" s="29">
        <v>241</v>
      </c>
      <c r="N71" s="14">
        <f>IF(ISNUMBER(M71), (M71 - $B71) / $B71, "")</f>
        <v>-3.2128514056224897E-2</v>
      </c>
      <c r="O71" s="16">
        <f>IF(ISNUMBER(M71), $B91 * N71, "")</f>
        <v>-4819.2771084337346</v>
      </c>
      <c r="Q71" s="219"/>
      <c r="R71" s="219"/>
      <c r="S71" s="219"/>
    </row>
    <row r="72" spans="1:19" ht="17.25" thickBot="1">
      <c r="A72" s="125" t="s">
        <v>247</v>
      </c>
      <c r="B72" s="126">
        <v>803</v>
      </c>
      <c r="C72" s="77">
        <v>4.1504539600000001E-2</v>
      </c>
      <c r="D72" s="15">
        <v>774</v>
      </c>
      <c r="E72" s="32">
        <f t="shared" ref="E72:E75" si="30">IF(ISNUMBER(D72), (D72 - $B72) / $B72, "")</f>
        <v>-3.6114570361145702E-2</v>
      </c>
      <c r="F72" s="18">
        <f>IF(ISNUMBER(D72), $B91 * E72, "")</f>
        <v>-5417.1855541718551</v>
      </c>
      <c r="G72" s="31">
        <v>779</v>
      </c>
      <c r="H72" s="32">
        <f t="shared" ref="H72:H75" si="31">IF(ISNUMBER(G72), (G72 - $B72) / $B72, "")</f>
        <v>-2.9887920298879204E-2</v>
      </c>
      <c r="I72" s="101">
        <f>IF(ISNUMBER(G72), $B91 * H72, "")</f>
        <v>-4483.1880448318807</v>
      </c>
      <c r="J72" s="15">
        <v>778</v>
      </c>
      <c r="K72" s="32">
        <f t="shared" ref="K72:K75" si="32">IF(ISNUMBER(J72), (J72 - $B72) / $B72, "")</f>
        <v>-3.1133250311332503E-2</v>
      </c>
      <c r="L72" s="18">
        <f>IF(ISNUMBER(J72), $B91 * K72, "")</f>
        <v>-4669.9875466998756</v>
      </c>
      <c r="M72" s="31">
        <v>770</v>
      </c>
      <c r="N72" s="32">
        <f t="shared" ref="N72:N75" si="33">IF(ISNUMBER(M72), (M72 - $B72) / $B72, "")</f>
        <v>-4.1095890410958902E-2</v>
      </c>
      <c r="O72" s="18">
        <f>IF(ISNUMBER(M72), $B91 * N72, "")</f>
        <v>-6164.3835616438355</v>
      </c>
      <c r="Q72" s="219"/>
      <c r="R72" s="219"/>
      <c r="S72" s="219"/>
    </row>
    <row r="73" spans="1:19" ht="17.25" thickBot="1">
      <c r="A73" s="125" t="s">
        <v>235</v>
      </c>
      <c r="B73" s="126">
        <v>119</v>
      </c>
      <c r="C73" s="77">
        <v>2.5862069000000001E-2</v>
      </c>
      <c r="D73" s="15">
        <v>116</v>
      </c>
      <c r="E73" s="32">
        <f t="shared" si="30"/>
        <v>-2.5210084033613446E-2</v>
      </c>
      <c r="F73" s="18">
        <f>IF(ISNUMBER(D73), $B91 * E73, "")</f>
        <v>-3781.5126050420167</v>
      </c>
      <c r="G73" s="31">
        <v>116</v>
      </c>
      <c r="H73" s="32">
        <f t="shared" si="31"/>
        <v>-2.5210084033613446E-2</v>
      </c>
      <c r="I73" s="101">
        <f>IF(ISNUMBER(G73), $B91 * H73, "")</f>
        <v>-3781.5126050420167</v>
      </c>
      <c r="J73" s="15">
        <v>117</v>
      </c>
      <c r="K73" s="32">
        <f t="shared" si="32"/>
        <v>-1.680672268907563E-2</v>
      </c>
      <c r="L73" s="18">
        <f>IF(ISNUMBER(J73), $B91 * K73, "")</f>
        <v>-2521.0084033613443</v>
      </c>
      <c r="M73" s="31">
        <v>115</v>
      </c>
      <c r="N73" s="32">
        <f t="shared" si="33"/>
        <v>-3.3613445378151259E-2</v>
      </c>
      <c r="O73" s="18">
        <f>IF(ISNUMBER(M73), $B91 * N73, "")</f>
        <v>-5042.0168067226887</v>
      </c>
      <c r="Q73" s="209"/>
      <c r="R73" s="209"/>
      <c r="S73" s="209"/>
    </row>
    <row r="74" spans="1:19" ht="17.25" thickBot="1">
      <c r="A74" s="125" t="s">
        <v>233</v>
      </c>
      <c r="B74" s="126">
        <v>106</v>
      </c>
      <c r="C74" s="77">
        <v>1.9230769200000001E-2</v>
      </c>
      <c r="D74" s="15">
        <v>102</v>
      </c>
      <c r="E74" s="32">
        <f t="shared" si="30"/>
        <v>-3.7735849056603772E-2</v>
      </c>
      <c r="F74" s="18">
        <f>IF(ISNUMBER(D74), $B91 * E74, "")</f>
        <v>-5660.3773584905657</v>
      </c>
      <c r="G74" s="31">
        <v>103</v>
      </c>
      <c r="H74" s="32">
        <f t="shared" si="31"/>
        <v>-2.8301886792452831E-2</v>
      </c>
      <c r="I74" s="101">
        <f>IF(ISNUMBER(G74), $B91 * H74, "")</f>
        <v>-4245.2830188679245</v>
      </c>
      <c r="J74" s="15">
        <v>104</v>
      </c>
      <c r="K74" s="32">
        <f t="shared" si="32"/>
        <v>-1.8867924528301886E-2</v>
      </c>
      <c r="L74" s="18">
        <f>IF(ISNUMBER(J74), $B91 * K74, "")</f>
        <v>-2830.1886792452829</v>
      </c>
      <c r="M74" s="31">
        <v>103</v>
      </c>
      <c r="N74" s="32">
        <f t="shared" si="33"/>
        <v>-2.8301886792452831E-2</v>
      </c>
      <c r="O74" s="18">
        <f>IF(ISNUMBER(M74), $B91 * N74, "")</f>
        <v>-4245.2830188679245</v>
      </c>
      <c r="Q74" s="209"/>
      <c r="R74" s="209"/>
      <c r="S74" s="209"/>
    </row>
    <row r="75" spans="1:19" ht="17.25" thickBot="1">
      <c r="A75" s="127" t="s">
        <v>327</v>
      </c>
      <c r="B75" s="128">
        <v>728</v>
      </c>
      <c r="C75" s="78">
        <v>1.5341701500000001E-2</v>
      </c>
      <c r="D75" s="20">
        <v>794</v>
      </c>
      <c r="E75" s="21">
        <f t="shared" si="30"/>
        <v>9.0659340659340656E-2</v>
      </c>
      <c r="F75" s="22">
        <f>IF(ISNUMBER(D75), $B91 * E75, "")</f>
        <v>13598.901098901099</v>
      </c>
      <c r="G75" s="30">
        <v>784</v>
      </c>
      <c r="H75" s="21">
        <f t="shared" si="31"/>
        <v>7.6923076923076927E-2</v>
      </c>
      <c r="I75" s="105">
        <f>IF(ISNUMBER(G75), $B91 * H75, "")</f>
        <v>11538.461538461539</v>
      </c>
      <c r="J75" s="20">
        <v>742</v>
      </c>
      <c r="K75" s="21">
        <f t="shared" si="32"/>
        <v>1.9230769230769232E-2</v>
      </c>
      <c r="L75" s="22">
        <f>IF(ISNUMBER(J75), $B91 * K75, "")</f>
        <v>2884.6153846153848</v>
      </c>
      <c r="M75" s="30">
        <v>744</v>
      </c>
      <c r="N75" s="21">
        <f t="shared" si="33"/>
        <v>2.197802197802198E-2</v>
      </c>
      <c r="O75" s="22">
        <f>IF(ISNUMBER(M75), $B91 * N75, "")</f>
        <v>3296.7032967032969</v>
      </c>
      <c r="Q75" s="209"/>
      <c r="R75" s="209"/>
      <c r="S75" s="209"/>
    </row>
    <row r="76" spans="1:19" ht="17.25" thickBot="1">
      <c r="A76" s="125" t="s">
        <v>215</v>
      </c>
      <c r="B76" s="129">
        <v>150</v>
      </c>
      <c r="C76" s="80">
        <v>1.3513513499999999E-2</v>
      </c>
      <c r="D76" s="106">
        <v>144</v>
      </c>
      <c r="E76" s="107">
        <f>IF(ISNUMBER(D76), (D76 - $B76) / $B76, "")</f>
        <v>-0.04</v>
      </c>
      <c r="F76" s="108">
        <f>IF(ISNUMBER(D76), $B91 * E76, "")</f>
        <v>-6000</v>
      </c>
      <c r="G76" s="109">
        <v>144</v>
      </c>
      <c r="H76" s="107">
        <f>IF(ISNUMBER(G76), (G76 - $B76) / $B76, "")</f>
        <v>-0.04</v>
      </c>
      <c r="I76" s="110">
        <f>IF(ISNUMBER(G76), $B91 * H76, "")</f>
        <v>-6000</v>
      </c>
      <c r="J76" s="106">
        <v>144</v>
      </c>
      <c r="K76" s="107">
        <f>IF(ISNUMBER(J76), (J76 - $B76) / $B76, "")</f>
        <v>-0.04</v>
      </c>
      <c r="L76" s="108">
        <f>IF(ISNUMBER(J76), $B91 * K76, "")</f>
        <v>-6000</v>
      </c>
      <c r="M76" s="109">
        <v>143</v>
      </c>
      <c r="N76" s="107">
        <f>IF(ISNUMBER(M76), (M76 - $B76) / $B76, "")</f>
        <v>-4.6666666666666669E-2</v>
      </c>
      <c r="O76" s="108">
        <f>IF(ISNUMBER(M76), $B91 * N76, "")</f>
        <v>-7000</v>
      </c>
      <c r="Q76" s="209"/>
      <c r="R76" s="209"/>
      <c r="S76" s="209"/>
    </row>
    <row r="77" spans="1:19" ht="17.25" thickBot="1">
      <c r="A77" s="125" t="s">
        <v>101</v>
      </c>
      <c r="B77" s="126">
        <v>699</v>
      </c>
      <c r="C77" s="77">
        <v>7.2046109999999997E-3</v>
      </c>
      <c r="D77" s="15">
        <v>685</v>
      </c>
      <c r="E77" s="32">
        <f t="shared" ref="E77:E80" si="34">IF(ISNUMBER(D77), (D77 - $B77) / $B77, "")</f>
        <v>-2.0028612303290415E-2</v>
      </c>
      <c r="F77" s="18">
        <f>IF(ISNUMBER(D77), $B91 * E77, "")</f>
        <v>-3004.2918454935621</v>
      </c>
      <c r="G77" s="31">
        <v>691</v>
      </c>
      <c r="H77" s="32">
        <f t="shared" ref="H77:H80" si="35">IF(ISNUMBER(G77), (G77 - $B77) / $B77, "")</f>
        <v>-1.1444921316165951E-2</v>
      </c>
      <c r="I77" s="101">
        <f>IF(ISNUMBER(G77), $B91 * H77, "")</f>
        <v>-1716.7381974248926</v>
      </c>
      <c r="J77" s="15">
        <v>693</v>
      </c>
      <c r="K77" s="32">
        <f t="shared" ref="K77:K80" si="36">IF(ISNUMBER(J77), (J77 - $B77) / $B77, "")</f>
        <v>-8.5836909871244635E-3</v>
      </c>
      <c r="L77" s="18">
        <f>IF(ISNUMBER(J77), $B91 * K77, "")</f>
        <v>-1287.5536480686694</v>
      </c>
      <c r="M77" s="31">
        <v>691</v>
      </c>
      <c r="N77" s="32">
        <f t="shared" ref="N77:N80" si="37">IF(ISNUMBER(M77), (M77 - $B77) / $B77, "")</f>
        <v>-1.1444921316165951E-2</v>
      </c>
      <c r="O77" s="18">
        <f>IF(ISNUMBER(M77), $B91 * N77, "")</f>
        <v>-1716.7381974248926</v>
      </c>
      <c r="Q77" s="209"/>
      <c r="R77" s="209"/>
      <c r="S77" s="209"/>
    </row>
    <row r="78" spans="1:19" ht="17.25" thickBot="1">
      <c r="A78" s="125" t="s">
        <v>261</v>
      </c>
      <c r="B78" s="126">
        <v>162</v>
      </c>
      <c r="C78" s="77">
        <v>0</v>
      </c>
      <c r="D78" s="15">
        <v>162</v>
      </c>
      <c r="E78" s="32">
        <f t="shared" si="34"/>
        <v>0</v>
      </c>
      <c r="F78" s="18">
        <f>IF(ISNUMBER(D78), $B91 * E78, "")</f>
        <v>0</v>
      </c>
      <c r="G78" s="31">
        <v>161</v>
      </c>
      <c r="H78" s="32">
        <f t="shared" si="35"/>
        <v>-6.1728395061728392E-3</v>
      </c>
      <c r="I78" s="101">
        <f>IF(ISNUMBER(G78), $B91 * H78, "")</f>
        <v>-925.92592592592587</v>
      </c>
      <c r="J78" s="15">
        <v>164</v>
      </c>
      <c r="K78" s="32">
        <f t="shared" si="36"/>
        <v>1.2345679012345678E-2</v>
      </c>
      <c r="L78" s="18">
        <f>IF(ISNUMBER(J78), $B91 * K78, "")</f>
        <v>1851.8518518518517</v>
      </c>
      <c r="M78" s="31">
        <v>163</v>
      </c>
      <c r="N78" s="32">
        <f t="shared" si="37"/>
        <v>6.1728395061728392E-3</v>
      </c>
      <c r="O78" s="18">
        <f>IF(ISNUMBER(M78), $B91 * N78, "")</f>
        <v>925.92592592592587</v>
      </c>
      <c r="Q78" s="209"/>
      <c r="R78" s="209"/>
      <c r="S78" s="209"/>
    </row>
    <row r="79" spans="1:19" ht="17.25" thickBot="1">
      <c r="A79" s="125" t="s">
        <v>79</v>
      </c>
      <c r="B79" s="126">
        <v>912</v>
      </c>
      <c r="C79" s="77">
        <v>-2.1881838000000001E-3</v>
      </c>
      <c r="D79" s="15">
        <v>897</v>
      </c>
      <c r="E79" s="32">
        <f t="shared" si="34"/>
        <v>-1.6447368421052631E-2</v>
      </c>
      <c r="F79" s="18">
        <f>IF(ISNUMBER(D79), $B91 * E79, "")</f>
        <v>-2467.1052631578946</v>
      </c>
      <c r="G79" s="31">
        <v>905</v>
      </c>
      <c r="H79" s="32">
        <f t="shared" si="35"/>
        <v>-7.6754385964912276E-3</v>
      </c>
      <c r="I79" s="101">
        <f>IF(ISNUMBER(G79), $B91 * H79, "")</f>
        <v>-1151.3157894736842</v>
      </c>
      <c r="J79" s="15">
        <v>915</v>
      </c>
      <c r="K79" s="32">
        <f t="shared" si="36"/>
        <v>3.2894736842105261E-3</v>
      </c>
      <c r="L79" s="18">
        <f>IF(ISNUMBER(J79), $B91 * K79, "")</f>
        <v>493.4210526315789</v>
      </c>
      <c r="M79" s="31">
        <v>891</v>
      </c>
      <c r="N79" s="32">
        <f t="shared" si="37"/>
        <v>-2.3026315789473683E-2</v>
      </c>
      <c r="O79" s="18">
        <f>IF(ISNUMBER(M79), $B91 * N79, "")</f>
        <v>-3453.9473684210525</v>
      </c>
      <c r="Q79" s="33"/>
      <c r="R79" s="33"/>
    </row>
    <row r="80" spans="1:19" ht="17.25" thickBot="1">
      <c r="A80" s="130" t="s">
        <v>339</v>
      </c>
      <c r="B80" s="131">
        <v>532</v>
      </c>
      <c r="C80" s="79">
        <v>-3.7453183999999998E-3</v>
      </c>
      <c r="D80" s="24">
        <v>537</v>
      </c>
      <c r="E80" s="25">
        <f t="shared" si="34"/>
        <v>9.3984962406015032E-3</v>
      </c>
      <c r="F80" s="104">
        <f>IF(ISNUMBER(D80), $B91 * E80, "")</f>
        <v>1409.7744360902254</v>
      </c>
      <c r="G80" s="102">
        <v>543</v>
      </c>
      <c r="H80" s="25">
        <f t="shared" si="35"/>
        <v>2.0676691729323307E-2</v>
      </c>
      <c r="I80" s="103">
        <f>IF(ISNUMBER(G80), $B91 * H80, "")</f>
        <v>3101.5037593984962</v>
      </c>
      <c r="J80" s="24">
        <v>544</v>
      </c>
      <c r="K80" s="25">
        <f t="shared" si="36"/>
        <v>2.2556390977443608E-2</v>
      </c>
      <c r="L80" s="104">
        <f>IF(ISNUMBER(J80), $B91 * K80, "")</f>
        <v>3383.458646616541</v>
      </c>
      <c r="M80" s="102">
        <v>543</v>
      </c>
      <c r="N80" s="25">
        <f t="shared" si="37"/>
        <v>2.0676691729323307E-2</v>
      </c>
      <c r="O80" s="104">
        <f>IF(ISNUMBER(M80), $B91 * N80, "")</f>
        <v>3101.5037593984962</v>
      </c>
      <c r="Q80" s="210"/>
      <c r="R80" s="211"/>
      <c r="S80" s="212"/>
    </row>
    <row r="81" spans="1:19">
      <c r="A81" s="123" t="s">
        <v>213</v>
      </c>
      <c r="B81" s="124">
        <v>298</v>
      </c>
      <c r="C81" s="76">
        <v>-6.6666666999999997E-3</v>
      </c>
      <c r="D81" s="13">
        <v>289</v>
      </c>
      <c r="E81" s="14">
        <f>IF(ISNUMBER(D81), (D81 - $B81) / $B81, "")</f>
        <v>-3.0201342281879196E-2</v>
      </c>
      <c r="F81" s="16">
        <f>IF(ISNUMBER(D81), $B91 * E81, "")</f>
        <v>-4530.2013422818791</v>
      </c>
      <c r="G81" s="29">
        <v>290</v>
      </c>
      <c r="H81" s="14">
        <f>IF(ISNUMBER(G81), (G81 - $B81) / $B81, "")</f>
        <v>-2.6845637583892617E-2</v>
      </c>
      <c r="I81" s="100">
        <f>IF(ISNUMBER(G81), $B91 * H81, "")</f>
        <v>-4026.8456375838923</v>
      </c>
      <c r="J81" s="13">
        <v>292</v>
      </c>
      <c r="K81" s="14">
        <f>IF(ISNUMBER(J81), (J81 - $B81) / $B81, "")</f>
        <v>-2.0134228187919462E-2</v>
      </c>
      <c r="L81" s="16">
        <f>IF(ISNUMBER(J81), $B91 * K81, "")</f>
        <v>-3020.1342281879192</v>
      </c>
      <c r="M81" s="29">
        <v>292</v>
      </c>
      <c r="N81" s="14">
        <f>IF(ISNUMBER(M81), (M81 - $B81) / $B81, "")</f>
        <v>-2.0134228187919462E-2</v>
      </c>
      <c r="O81" s="16">
        <f>IF(ISNUMBER(M81), $B91 * N81, "")</f>
        <v>-3020.1342281879192</v>
      </c>
      <c r="Q81" s="213"/>
      <c r="R81" s="214"/>
      <c r="S81" s="215"/>
    </row>
    <row r="82" spans="1:19" ht="17.25" thickBot="1">
      <c r="A82" s="125" t="s">
        <v>105</v>
      </c>
      <c r="B82" s="126">
        <v>875</v>
      </c>
      <c r="C82" s="77">
        <v>-6.8104426999999997E-3</v>
      </c>
      <c r="D82" s="15">
        <v>856</v>
      </c>
      <c r="E82" s="32">
        <f t="shared" ref="E82:E85" si="38">IF(ISNUMBER(D82), (D82 - $B82) / $B82, "")</f>
        <v>-2.1714285714285714E-2</v>
      </c>
      <c r="F82" s="18">
        <f>IF(ISNUMBER(D82), $B91 * E82, "")</f>
        <v>-3257.1428571428569</v>
      </c>
      <c r="G82" s="31">
        <v>867</v>
      </c>
      <c r="H82" s="32">
        <f t="shared" ref="H82:H85" si="39">IF(ISNUMBER(G82), (G82 - $B82) / $B82, "")</f>
        <v>-9.1428571428571435E-3</v>
      </c>
      <c r="I82" s="101">
        <f>IF(ISNUMBER(G82), $B91 * H82, "")</f>
        <v>-1371.4285714285716</v>
      </c>
      <c r="J82" s="15">
        <v>876</v>
      </c>
      <c r="K82" s="32">
        <f t="shared" ref="K82:K85" si="40">IF(ISNUMBER(J82), (J82 - $B82) / $B82, "")</f>
        <v>1.1428571428571429E-3</v>
      </c>
      <c r="L82" s="18">
        <f>IF(ISNUMBER(J82), $B91 * K82, "")</f>
        <v>171.42857142857144</v>
      </c>
      <c r="M82" s="31">
        <v>869</v>
      </c>
      <c r="N82" s="32">
        <f t="shared" ref="N82:N85" si="41">IF(ISNUMBER(M82), (M82 - $B82) / $B82, "")</f>
        <v>-6.8571428571428568E-3</v>
      </c>
      <c r="O82" s="18">
        <f>IF(ISNUMBER(M82), $B91 * N82, "")</f>
        <v>-1028.5714285714284</v>
      </c>
      <c r="Q82" s="216"/>
      <c r="R82" s="217"/>
      <c r="S82" s="218"/>
    </row>
    <row r="83" spans="1:19" ht="17.25" thickBot="1">
      <c r="A83" s="125" t="s">
        <v>56</v>
      </c>
      <c r="B83" s="126">
        <v>131</v>
      </c>
      <c r="C83" s="77">
        <v>-7.5757576E-3</v>
      </c>
      <c r="D83" s="15">
        <v>130</v>
      </c>
      <c r="E83" s="32">
        <f t="shared" si="38"/>
        <v>-7.6335877862595417E-3</v>
      </c>
      <c r="F83" s="18">
        <f>IF(ISNUMBER(D83), $B91 * E83, "")</f>
        <v>-1145.0381679389313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133</v>
      </c>
      <c r="K83" s="32">
        <f t="shared" si="40"/>
        <v>1.5267175572519083E-2</v>
      </c>
      <c r="L83" s="18">
        <f>IF(ISNUMBER(J83), $B91 * K83, "")</f>
        <v>2290.0763358778627</v>
      </c>
      <c r="M83" s="31">
        <v>131</v>
      </c>
      <c r="N83" s="32">
        <f t="shared" si="41"/>
        <v>0</v>
      </c>
      <c r="O83" s="18">
        <f>IF(ISNUMBER(M83), $B91 * N83, "")</f>
        <v>0</v>
      </c>
      <c r="Q83" s="209"/>
      <c r="R83" s="209"/>
      <c r="S83" s="209"/>
    </row>
    <row r="84" spans="1:19" ht="17.25" thickBot="1">
      <c r="A84" s="125" t="s">
        <v>51</v>
      </c>
      <c r="B84" s="126">
        <v>239</v>
      </c>
      <c r="C84" s="77">
        <v>-8.2987552000000006E-3</v>
      </c>
      <c r="D84" s="15">
        <v>236</v>
      </c>
      <c r="E84" s="32">
        <f t="shared" si="38"/>
        <v>-1.2552301255230125E-2</v>
      </c>
      <c r="F84" s="18">
        <f>IF(ISNUMBER(D84), $B91 * E84, "")</f>
        <v>-1882.8451882845188</v>
      </c>
      <c r="G84" s="31">
        <v>238</v>
      </c>
      <c r="H84" s="32">
        <f t="shared" si="39"/>
        <v>-4.1841004184100415E-3</v>
      </c>
      <c r="I84" s="101">
        <f>IF(ISNUMBER(G84), $B91 * H84, "")</f>
        <v>-627.61506276150624</v>
      </c>
      <c r="J84" s="15">
        <v>239</v>
      </c>
      <c r="K84" s="32">
        <f t="shared" si="40"/>
        <v>0</v>
      </c>
      <c r="L84" s="18">
        <f>IF(ISNUMBER(J84), $B91 * K84, "")</f>
        <v>0</v>
      </c>
      <c r="M84" s="31">
        <v>236</v>
      </c>
      <c r="N84" s="32">
        <f t="shared" si="41"/>
        <v>-1.2552301255230125E-2</v>
      </c>
      <c r="O84" s="18">
        <f>IF(ISNUMBER(M84), $B91 * N84, "")</f>
        <v>-1882.8451882845188</v>
      </c>
      <c r="Q84" s="219"/>
      <c r="R84" s="219"/>
      <c r="S84" s="219"/>
    </row>
    <row r="85" spans="1:19" ht="17.25" thickBot="1">
      <c r="A85" s="127" t="s">
        <v>134</v>
      </c>
      <c r="B85" s="128">
        <v>218</v>
      </c>
      <c r="C85" s="78">
        <v>-9.0909091000000008E-3</v>
      </c>
      <c r="D85" s="20">
        <v>216</v>
      </c>
      <c r="E85" s="21">
        <f t="shared" si="38"/>
        <v>-9.1743119266055051E-3</v>
      </c>
      <c r="F85" s="22">
        <f>IF(ISNUMBER(D85), $B91 * E85, "")</f>
        <v>-1376.1467889908258</v>
      </c>
      <c r="G85" s="30">
        <v>218</v>
      </c>
      <c r="H85" s="21">
        <f t="shared" si="39"/>
        <v>0</v>
      </c>
      <c r="I85" s="105">
        <f>IF(ISNUMBER(G85), $B91 * H85, "")</f>
        <v>0</v>
      </c>
      <c r="J85" s="20">
        <v>219</v>
      </c>
      <c r="K85" s="21">
        <f t="shared" si="40"/>
        <v>4.5871559633027525E-3</v>
      </c>
      <c r="L85" s="22">
        <f>IF(ISNUMBER(J85), $B91 * K85, "")</f>
        <v>688.07339449541291</v>
      </c>
      <c r="M85" s="30">
        <v>215</v>
      </c>
      <c r="N85" s="21">
        <f t="shared" si="41"/>
        <v>-1.3761467889908258E-2</v>
      </c>
      <c r="O85" s="22">
        <f>IF(ISNUMBER(M85), $B91 * N85, "")</f>
        <v>-2064.2201834862385</v>
      </c>
      <c r="Q85" s="219"/>
      <c r="R85" s="219"/>
      <c r="S85" s="219"/>
    </row>
    <row r="86" spans="1:19" ht="17.25" thickBot="1">
      <c r="A86" s="125" t="s">
        <v>217</v>
      </c>
      <c r="B86" s="129">
        <v>217</v>
      </c>
      <c r="C86" s="80">
        <v>-9.1324201000000001E-3</v>
      </c>
      <c r="D86" s="106">
        <v>207</v>
      </c>
      <c r="E86" s="107">
        <f>IF(ISNUMBER(D86), (D86 - $B86) / $B86, "")</f>
        <v>-4.6082949308755762E-2</v>
      </c>
      <c r="F86" s="108">
        <f>IF(ISNUMBER(D86), $B91 * E86, "")</f>
        <v>-6912.442396313364</v>
      </c>
      <c r="G86" s="109">
        <v>209</v>
      </c>
      <c r="H86" s="107">
        <f>IF(ISNUMBER(G86), (G86 - $B86) / $B86, "")</f>
        <v>-3.6866359447004608E-2</v>
      </c>
      <c r="I86" s="110">
        <f>IF(ISNUMBER(G86), $B91 * H86, "")</f>
        <v>-5529.9539170506914</v>
      </c>
      <c r="J86" s="106">
        <v>212</v>
      </c>
      <c r="K86" s="107">
        <f>IF(ISNUMBER(J86), (J86 - $B86) / $B86, "")</f>
        <v>-2.3041474654377881E-2</v>
      </c>
      <c r="L86" s="108">
        <f>IF(ISNUMBER(J86), $B91 * K86, "")</f>
        <v>-3456.221198156682</v>
      </c>
      <c r="M86" s="109">
        <v>212</v>
      </c>
      <c r="N86" s="107">
        <f>IF(ISNUMBER(M86), (M86 - $B86) / $B86, "")</f>
        <v>-2.3041474654377881E-2</v>
      </c>
      <c r="O86" s="108">
        <f>IF(ISNUMBER(M86), $B91 * N86, "")</f>
        <v>-3456.221198156682</v>
      </c>
      <c r="Q86" s="209"/>
      <c r="R86" s="209"/>
      <c r="S86" s="209"/>
    </row>
    <row r="87" spans="1:19" ht="17.25" thickBot="1">
      <c r="A87" s="125" t="s">
        <v>172</v>
      </c>
      <c r="B87" s="126">
        <v>962</v>
      </c>
      <c r="C87" s="77">
        <v>-1.0288065799999999E-2</v>
      </c>
      <c r="D87" s="15">
        <v>955</v>
      </c>
      <c r="E87" s="32">
        <f t="shared" ref="E87:E90" si="42">IF(ISNUMBER(D87), (D87 - $B87) / $B87, "")</f>
        <v>-7.2765072765072769E-3</v>
      </c>
      <c r="F87" s="18">
        <f>IF(ISNUMBER(D87), $B91 * E87, "")</f>
        <v>-1091.4760914760916</v>
      </c>
      <c r="G87" s="31">
        <v>964</v>
      </c>
      <c r="H87" s="32">
        <f t="shared" ref="H87:H90" si="43">IF(ISNUMBER(G87), (G87 - $B87) / $B87, "")</f>
        <v>2.0790020790020791E-3</v>
      </c>
      <c r="I87" s="101">
        <f>IF(ISNUMBER(G87), $B91 * H87, "")</f>
        <v>311.85031185031187</v>
      </c>
      <c r="J87" s="15">
        <v>974</v>
      </c>
      <c r="K87" s="32">
        <f t="shared" ref="K87:K90" si="44">IF(ISNUMBER(J87), (J87 - $B87) / $B87, "")</f>
        <v>1.2474012474012475E-2</v>
      </c>
      <c r="L87" s="18">
        <f>IF(ISNUMBER(J87), $B91 * K87, "")</f>
        <v>1871.1018711018712</v>
      </c>
      <c r="M87" s="31">
        <v>967</v>
      </c>
      <c r="N87" s="32">
        <f t="shared" ref="N87:N90" si="45">IF(ISNUMBER(M87), (M87 - $B87) / $B87, "")</f>
        <v>5.1975051975051978E-3</v>
      </c>
      <c r="O87" s="18">
        <f>IF(ISNUMBER(M87), $B91 * N87, "")</f>
        <v>779.62577962577961</v>
      </c>
      <c r="Q87" s="209"/>
      <c r="R87" s="209"/>
      <c r="S87" s="209"/>
    </row>
    <row r="88" spans="1:19" ht="17.25" thickBot="1">
      <c r="A88" s="125" t="s">
        <v>338</v>
      </c>
      <c r="B88" s="126">
        <v>273</v>
      </c>
      <c r="C88" s="77">
        <v>-1.08695652E-2</v>
      </c>
      <c r="D88" s="15">
        <v>268</v>
      </c>
      <c r="E88" s="32">
        <f t="shared" si="42"/>
        <v>-1.8315018315018316E-2</v>
      </c>
      <c r="F88" s="18">
        <f>IF(ISNUMBER(D88), $B91 * E88, "")</f>
        <v>-2747.2527472527472</v>
      </c>
      <c r="G88" s="31">
        <v>273</v>
      </c>
      <c r="H88" s="32">
        <f t="shared" si="43"/>
        <v>0</v>
      </c>
      <c r="I88" s="101">
        <f>IF(ISNUMBER(G88), $B91 * H88, "")</f>
        <v>0</v>
      </c>
      <c r="J88" s="15">
        <v>276</v>
      </c>
      <c r="K88" s="32">
        <f t="shared" si="44"/>
        <v>1.098901098901099E-2</v>
      </c>
      <c r="L88" s="18">
        <f>IF(ISNUMBER(J88), $B91 * K88, "")</f>
        <v>1648.3516483516485</v>
      </c>
      <c r="M88" s="31">
        <v>273</v>
      </c>
      <c r="N88" s="32">
        <f t="shared" si="45"/>
        <v>0</v>
      </c>
      <c r="O88" s="18">
        <f>IF(ISNUMBER(M88), $B91 * N88, "")</f>
        <v>0</v>
      </c>
      <c r="Q88" s="209"/>
      <c r="R88" s="209"/>
      <c r="S88" s="209"/>
    </row>
    <row r="89" spans="1:19">
      <c r="A89" s="125" t="s">
        <v>249</v>
      </c>
      <c r="B89" s="126">
        <v>246</v>
      </c>
      <c r="C89" s="77">
        <v>-1.20481928E-2</v>
      </c>
      <c r="D89" s="15">
        <v>237</v>
      </c>
      <c r="E89" s="32">
        <f t="shared" si="42"/>
        <v>-3.6585365853658534E-2</v>
      </c>
      <c r="F89" s="18">
        <f>IF(ISNUMBER(D89), $B91 * E89, "")</f>
        <v>-5487.8048780487798</v>
      </c>
      <c r="G89" s="31">
        <v>238</v>
      </c>
      <c r="H89" s="32">
        <f t="shared" si="43"/>
        <v>-3.2520325203252036E-2</v>
      </c>
      <c r="I89" s="101">
        <f>IF(ISNUMBER(G89), $B91 * H89, "")</f>
        <v>-4878.0487804878057</v>
      </c>
      <c r="J89" s="15">
        <v>239</v>
      </c>
      <c r="K89" s="32">
        <f t="shared" si="44"/>
        <v>-2.8455284552845527E-2</v>
      </c>
      <c r="L89" s="18">
        <f>IF(ISNUMBER(J89), $B91 * K89, "")</f>
        <v>-4268.292682926829</v>
      </c>
      <c r="M89" s="31">
        <v>240</v>
      </c>
      <c r="N89" s="32">
        <f t="shared" si="45"/>
        <v>-2.4390243902439025E-2</v>
      </c>
      <c r="O89" s="18">
        <f>IF(ISNUMBER(M89), $B91 * N89, "")</f>
        <v>-3658.5365853658536</v>
      </c>
      <c r="Q89" s="198"/>
      <c r="R89" s="199"/>
      <c r="S89" s="200"/>
    </row>
    <row r="90" spans="1:19" ht="17.25" thickBot="1">
      <c r="A90" s="130" t="s">
        <v>89</v>
      </c>
      <c r="B90" s="131">
        <v>937</v>
      </c>
      <c r="C90" s="79">
        <v>-1.26448894E-2</v>
      </c>
      <c r="D90" s="24">
        <v>931</v>
      </c>
      <c r="E90" s="25">
        <f t="shared" si="42"/>
        <v>-6.4034151547491995E-3</v>
      </c>
      <c r="F90" s="104">
        <f>IF(ISNUMBER(D90), $B91 * E90, "")</f>
        <v>-960.51227321237991</v>
      </c>
      <c r="G90" s="102">
        <v>937</v>
      </c>
      <c r="H90" s="25">
        <f t="shared" si="43"/>
        <v>0</v>
      </c>
      <c r="I90" s="103">
        <f>IF(ISNUMBER(G90), $B91 * H90, "")</f>
        <v>0</v>
      </c>
      <c r="J90" s="24">
        <v>943</v>
      </c>
      <c r="K90" s="25">
        <f t="shared" si="44"/>
        <v>6.4034151547491995E-3</v>
      </c>
      <c r="L90" s="104">
        <f>IF(ISNUMBER(J90), $B91 * K90, "")</f>
        <v>960.51227321237991</v>
      </c>
      <c r="M90" s="102">
        <v>936</v>
      </c>
      <c r="N90" s="25">
        <f t="shared" si="45"/>
        <v>-1.0672358591248667E-3</v>
      </c>
      <c r="O90" s="104">
        <f>IF(ISNUMBER(M90), $B91 * N90, "")</f>
        <v>-160.08537886873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-1.5177312310246891E-2</v>
      </c>
      <c r="F91" s="28">
        <f>SUM(F71:F90)</f>
        <v>-45531.936930740674</v>
      </c>
      <c r="G91" s="26" t="s">
        <v>266</v>
      </c>
      <c r="H91" s="27">
        <f>IF(COUNT(H71:H90), SUM(H71:H90) / COUNT(H71:H90), 0)</f>
        <v>-8.7318928317951048E-3</v>
      </c>
      <c r="I91" s="28">
        <f>SUM(I71:I90)</f>
        <v>-26195.678495385313</v>
      </c>
      <c r="J91" s="26" t="s">
        <v>266</v>
      </c>
      <c r="K91" s="27">
        <f>IF(COUNT(K71:K90), SUM(K71:K90) / COUNT(K71:K90), 0)</f>
        <v>-4.9408478497448621E-3</v>
      </c>
      <c r="L91" s="28">
        <f>SUM(L71:L90)</f>
        <v>-14822.54354923458</v>
      </c>
      <c r="M91" s="26" t="s">
        <v>266</v>
      </c>
      <c r="N91" s="27">
        <f>IF(COUNT(N71:N90), SUM(N71:N90) / COUNT(N71:N90), 0)</f>
        <v>-1.3202833830260668E-2</v>
      </c>
      <c r="O91" s="28">
        <f>SUM(O71:O90)</f>
        <v>-39608.501490781993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57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2022-03-02(수) 오전 00:00</v>
      </c>
      <c r="C96" s="261"/>
      <c r="D96" s="233" t="str">
        <f>TEXT($G$1, "[$-ko-KR]yyyy-mm-dd(ddd) ") &amp; "오후 14:00"</f>
        <v>2022-03-02(수) 오후 14:00</v>
      </c>
      <c r="E96" s="234"/>
      <c r="F96" s="235"/>
      <c r="G96" s="233" t="str">
        <f>TEXT($G$1, "[$-ko-KR]yyyy-mm-dd(ddd) ") &amp; "오후 19:00"</f>
        <v>2022-03-02(수) 오후 19:00</v>
      </c>
      <c r="H96" s="234"/>
      <c r="I96" s="235"/>
      <c r="J96" s="233" t="str">
        <f>TEXT($G$1, "[$-ko-KR]yyyy-mm-dd(ddd) ") &amp; "오후 21:00"</f>
        <v>2022-03-02(수) 오후 21:00</v>
      </c>
      <c r="K96" s="234"/>
      <c r="L96" s="235"/>
      <c r="M96" s="233" t="str">
        <f>TEXT($G$1+1, "[$-ko-KR]yyyy-mm-dd(ddd) ") &amp; "오전 00:00"</f>
        <v>2022-03-03(목)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71</v>
      </c>
      <c r="B98" s="124">
        <v>22.8</v>
      </c>
      <c r="C98" s="76">
        <v>0.1343283582</v>
      </c>
      <c r="D98" s="13">
        <v>20.9</v>
      </c>
      <c r="E98" s="14">
        <f>IF(ISNUMBER(D98), (D98 - $B98) / $B98, "")</f>
        <v>-8.3333333333333426E-2</v>
      </c>
      <c r="F98" s="16">
        <f>IF(ISNUMBER(D98), $B118 * E98, "")</f>
        <v>-12500.000000000015</v>
      </c>
      <c r="G98" s="29">
        <v>20.6</v>
      </c>
      <c r="H98" s="14">
        <f>IF(ISNUMBER(G98), (G98 - $B98) / $B98, "")</f>
        <v>-9.6491228070175405E-2</v>
      </c>
      <c r="I98" s="100">
        <f>IF(ISNUMBER(G98), $B118 * H98, "")</f>
        <v>-14473.684210526311</v>
      </c>
      <c r="J98" s="13">
        <v>20.5</v>
      </c>
      <c r="K98" s="14">
        <f>IF(ISNUMBER(J98), (J98 - $B98) / $B98, "")</f>
        <v>-0.10087719298245616</v>
      </c>
      <c r="L98" s="16">
        <f>IF(ISNUMBER(J98), $B118 * K98, "")</f>
        <v>-15131.578947368424</v>
      </c>
      <c r="M98" s="29">
        <v>20.399999999999999</v>
      </c>
      <c r="N98" s="14">
        <f>IF(ISNUMBER(M98), (M98 - $B98) / $B98, "")</f>
        <v>-0.10526315789473693</v>
      </c>
      <c r="O98" s="16">
        <f>IF(ISNUMBER(M98), $B118 * N98, "")</f>
        <v>-15789.473684210539</v>
      </c>
      <c r="Q98" s="219"/>
      <c r="R98" s="219"/>
      <c r="S98" s="219"/>
    </row>
    <row r="99" spans="1:19" ht="17.25" thickBot="1">
      <c r="A99" s="125" t="s">
        <v>85</v>
      </c>
      <c r="B99" s="126">
        <v>249</v>
      </c>
      <c r="C99" s="77">
        <v>5.0632911400000001E-2</v>
      </c>
      <c r="D99" s="15">
        <v>241</v>
      </c>
      <c r="E99" s="32">
        <f t="shared" ref="E99:E102" si="46">IF(ISNUMBER(D99), (D99 - $B99) / $B99, "")</f>
        <v>-3.2128514056224897E-2</v>
      </c>
      <c r="F99" s="18">
        <f>IF(ISNUMBER(D99), $B118 * E99, "")</f>
        <v>-4819.2771084337346</v>
      </c>
      <c r="G99" s="31">
        <v>245</v>
      </c>
      <c r="H99" s="32">
        <f t="shared" ref="H99:H102" si="47">IF(ISNUMBER(G99), (G99 - $B99) / $B99, "")</f>
        <v>-1.6064257028112448E-2</v>
      </c>
      <c r="I99" s="101">
        <f>IF(ISNUMBER(G99), $B118 * H99, "")</f>
        <v>-2409.6385542168673</v>
      </c>
      <c r="J99" s="15">
        <v>244</v>
      </c>
      <c r="K99" s="32">
        <f t="shared" ref="K99:K102" si="48">IF(ISNUMBER(J99), (J99 - $B99) / $B99, "")</f>
        <v>-2.0080321285140562E-2</v>
      </c>
      <c r="L99" s="18">
        <f>IF(ISNUMBER(J99), $B118 * K99, "")</f>
        <v>-3012.0481927710844</v>
      </c>
      <c r="M99" s="31">
        <v>241</v>
      </c>
      <c r="N99" s="32">
        <f t="shared" ref="N99:N102" si="49">IF(ISNUMBER(M99), (M99 - $B99) / $B99, "")</f>
        <v>-3.2128514056224897E-2</v>
      </c>
      <c r="O99" s="18">
        <f>IF(ISNUMBER(M99), $B118 * N99, "")</f>
        <v>-4819.2771084337346</v>
      </c>
      <c r="Q99" s="219"/>
      <c r="R99" s="219"/>
      <c r="S99" s="219"/>
    </row>
    <row r="100" spans="1:19" ht="17.25" thickBot="1">
      <c r="A100" s="125" t="s">
        <v>247</v>
      </c>
      <c r="B100" s="126">
        <v>803</v>
      </c>
      <c r="C100" s="77">
        <v>4.1504539600000001E-2</v>
      </c>
      <c r="D100" s="15">
        <v>774</v>
      </c>
      <c r="E100" s="32">
        <f t="shared" si="46"/>
        <v>-3.6114570361145702E-2</v>
      </c>
      <c r="F100" s="18">
        <f>IF(ISNUMBER(D100), $B118 * E100, "")</f>
        <v>-5417.1855541718551</v>
      </c>
      <c r="G100" s="31">
        <v>779</v>
      </c>
      <c r="H100" s="32">
        <f t="shared" si="47"/>
        <v>-2.9887920298879204E-2</v>
      </c>
      <c r="I100" s="101">
        <f>IF(ISNUMBER(G100), $B118 * H100, "")</f>
        <v>-4483.1880448318807</v>
      </c>
      <c r="J100" s="15">
        <v>778</v>
      </c>
      <c r="K100" s="32">
        <f t="shared" si="48"/>
        <v>-3.1133250311332503E-2</v>
      </c>
      <c r="L100" s="18">
        <f>IF(ISNUMBER(J100), $B118 * K100, "")</f>
        <v>-4669.9875466998756</v>
      </c>
      <c r="M100" s="31">
        <v>770</v>
      </c>
      <c r="N100" s="32">
        <f t="shared" si="49"/>
        <v>-4.1095890410958902E-2</v>
      </c>
      <c r="O100" s="18">
        <f>IF(ISNUMBER(M100), $B118 * N100, "")</f>
        <v>-6164.3835616438355</v>
      </c>
      <c r="Q100" s="209"/>
      <c r="R100" s="209"/>
      <c r="S100" s="209"/>
    </row>
    <row r="101" spans="1:19" ht="17.25" thickBot="1">
      <c r="A101" s="125" t="s">
        <v>154</v>
      </c>
      <c r="B101" s="126">
        <v>21890</v>
      </c>
      <c r="C101" s="77">
        <v>3.4010392100000002E-2</v>
      </c>
      <c r="D101" s="15">
        <v>21220</v>
      </c>
      <c r="E101" s="32">
        <f t="shared" si="46"/>
        <v>-3.0607583371402469E-2</v>
      </c>
      <c r="F101" s="18">
        <f>IF(ISNUMBER(D101), $B118 * E101, "")</f>
        <v>-4591.1375057103705</v>
      </c>
      <c r="G101" s="31">
        <v>21700</v>
      </c>
      <c r="H101" s="32">
        <f t="shared" si="47"/>
        <v>-8.6797624486066698E-3</v>
      </c>
      <c r="I101" s="101">
        <f>IF(ISNUMBER(G101), $B118 * H101, "")</f>
        <v>-1301.9643672910004</v>
      </c>
      <c r="J101" s="15">
        <v>22820</v>
      </c>
      <c r="K101" s="32">
        <f t="shared" si="48"/>
        <v>4.2485153037916855E-2</v>
      </c>
      <c r="L101" s="18">
        <f>IF(ISNUMBER(J101), $B118 * K101, "")</f>
        <v>6372.7729556875283</v>
      </c>
      <c r="M101" s="31">
        <v>21800</v>
      </c>
      <c r="N101" s="32">
        <f t="shared" si="49"/>
        <v>-4.1114664230242123E-3</v>
      </c>
      <c r="O101" s="18">
        <f>IF(ISNUMBER(M101), $B118 * N101, "")</f>
        <v>-616.71996345363186</v>
      </c>
      <c r="Q101" s="209"/>
      <c r="R101" s="209"/>
      <c r="S101" s="209"/>
    </row>
    <row r="102" spans="1:19" ht="17.25" thickBot="1">
      <c r="A102" s="127" t="s">
        <v>211</v>
      </c>
      <c r="B102" s="128">
        <v>8.2899999999999991</v>
      </c>
      <c r="C102" s="78">
        <v>3.3665835400000003E-2</v>
      </c>
      <c r="D102" s="20">
        <v>7.82</v>
      </c>
      <c r="E102" s="21">
        <f t="shared" si="46"/>
        <v>-5.6694813027744137E-2</v>
      </c>
      <c r="F102" s="22">
        <f>IF(ISNUMBER(D102), $B118 * E102, "")</f>
        <v>-8504.2219541616214</v>
      </c>
      <c r="G102" s="30">
        <v>7.78</v>
      </c>
      <c r="H102" s="21">
        <f t="shared" si="47"/>
        <v>-6.1519903498190462E-2</v>
      </c>
      <c r="I102" s="105">
        <f>IF(ISNUMBER(G102), $B118 * H102, "")</f>
        <v>-9227.9855247285686</v>
      </c>
      <c r="J102" s="20">
        <v>7.79</v>
      </c>
      <c r="K102" s="21">
        <f t="shared" si="48"/>
        <v>-6.0313630880578908E-2</v>
      </c>
      <c r="L102" s="22">
        <f>IF(ISNUMBER(J102), $B118 * K102, "")</f>
        <v>-9047.0446320868359</v>
      </c>
      <c r="M102" s="30">
        <v>7.72</v>
      </c>
      <c r="N102" s="21">
        <f t="shared" si="49"/>
        <v>-6.8757539203860005E-2</v>
      </c>
      <c r="O102" s="22">
        <f>IF(ISNUMBER(M102), $B118 * N102, "")</f>
        <v>-10313.630880579001</v>
      </c>
      <c r="Q102" s="209"/>
      <c r="R102" s="209"/>
      <c r="S102" s="209"/>
    </row>
    <row r="103" spans="1:19" ht="17.25" thickBot="1">
      <c r="A103" s="125" t="s">
        <v>168</v>
      </c>
      <c r="B103" s="129">
        <v>2015</v>
      </c>
      <c r="C103" s="80">
        <v>3.3333333299999997E-2</v>
      </c>
      <c r="D103" s="106">
        <v>1930</v>
      </c>
      <c r="E103" s="107">
        <f>IF(ISNUMBER(D103), (D103 - $B103) / $B103, "")</f>
        <v>-4.2183622828784122E-2</v>
      </c>
      <c r="F103" s="108">
        <f>IF(ISNUMBER(D103), $B118 * E103, "")</f>
        <v>-6327.5434243176187</v>
      </c>
      <c r="G103" s="109">
        <v>1930</v>
      </c>
      <c r="H103" s="107">
        <f>IF(ISNUMBER(G103), (G103 - $B103) / $B103, "")</f>
        <v>-4.2183622828784122E-2</v>
      </c>
      <c r="I103" s="110">
        <f>IF(ISNUMBER(G103), $B118 * H103, "")</f>
        <v>-6327.5434243176187</v>
      </c>
      <c r="J103" s="106">
        <v>1940</v>
      </c>
      <c r="K103" s="107">
        <f>IF(ISNUMBER(J103), (J103 - $B103) / $B103, "")</f>
        <v>-3.7220843672456573E-2</v>
      </c>
      <c r="L103" s="108">
        <f>IF(ISNUMBER(J103), $B118 * K103, "")</f>
        <v>-5583.1265508684855</v>
      </c>
      <c r="M103" s="109">
        <v>1920</v>
      </c>
      <c r="N103" s="107">
        <f>IF(ISNUMBER(M103), (M103 - $B103) / $B103, "")</f>
        <v>-4.7146401985111663E-2</v>
      </c>
      <c r="O103" s="108">
        <f>IF(ISNUMBER(M103), $B118 * N103, "")</f>
        <v>-7071.9602977667491</v>
      </c>
      <c r="Q103" s="209"/>
      <c r="R103" s="209"/>
      <c r="S103" s="209"/>
    </row>
    <row r="104" spans="1:19" ht="17.25" thickBot="1">
      <c r="A104" s="125" t="s">
        <v>113</v>
      </c>
      <c r="B104" s="126">
        <v>4395</v>
      </c>
      <c r="C104" s="77">
        <v>2.6869158899999999E-2</v>
      </c>
      <c r="D104" s="15">
        <v>4200</v>
      </c>
      <c r="E104" s="32">
        <f t="shared" ref="E104:E107" si="50">IF(ISNUMBER(D104), (D104 - $B104) / $B104, "")</f>
        <v>-4.4368600682593858E-2</v>
      </c>
      <c r="F104" s="18">
        <f>IF(ISNUMBER(D104), $B118 * E104, "")</f>
        <v>-6655.290102389079</v>
      </c>
      <c r="G104" s="31">
        <v>4260</v>
      </c>
      <c r="H104" s="32">
        <f t="shared" ref="H104:H107" si="51">IF(ISNUMBER(G104), (G104 - $B104) / $B104, "")</f>
        <v>-3.0716723549488054E-2</v>
      </c>
      <c r="I104" s="101">
        <f>IF(ISNUMBER(G104), $B118 * H104, "")</f>
        <v>-4607.5085324232077</v>
      </c>
      <c r="J104" s="15">
        <v>4320</v>
      </c>
      <c r="K104" s="32">
        <f t="shared" ref="K104:K107" si="52">IF(ISNUMBER(J104), (J104 - $B104) / $B104, "")</f>
        <v>-1.7064846416382253E-2</v>
      </c>
      <c r="L104" s="18">
        <f>IF(ISNUMBER(J104), $B118 * K104, "")</f>
        <v>-2559.7269624573378</v>
      </c>
      <c r="M104" s="31">
        <v>4385</v>
      </c>
      <c r="N104" s="32">
        <f t="shared" ref="N104:N107" si="53">IF(ISNUMBER(M104), (M104 - $B104) / $B104, "")</f>
        <v>-2.2753128555176336E-3</v>
      </c>
      <c r="O104" s="18">
        <f>IF(ISNUMBER(M104), $B118 * N104, "")</f>
        <v>-341.29692832764505</v>
      </c>
      <c r="Q104" s="209"/>
      <c r="R104" s="209"/>
      <c r="S104" s="209"/>
    </row>
    <row r="105" spans="1:19" ht="17.25" thickBot="1">
      <c r="A105" s="125" t="s">
        <v>235</v>
      </c>
      <c r="B105" s="126">
        <v>119</v>
      </c>
      <c r="C105" s="77">
        <v>2.5862069000000001E-2</v>
      </c>
      <c r="D105" s="15">
        <v>116</v>
      </c>
      <c r="E105" s="32">
        <f t="shared" si="50"/>
        <v>-2.5210084033613446E-2</v>
      </c>
      <c r="F105" s="18">
        <f>IF(ISNUMBER(D105), $B118 * E105, "")</f>
        <v>-3781.5126050420167</v>
      </c>
      <c r="G105" s="31">
        <v>116</v>
      </c>
      <c r="H105" s="32">
        <f t="shared" si="51"/>
        <v>-2.5210084033613446E-2</v>
      </c>
      <c r="I105" s="101">
        <f>IF(ISNUMBER(G105), $B118 * H105, "")</f>
        <v>-3781.5126050420167</v>
      </c>
      <c r="J105" s="15">
        <v>117</v>
      </c>
      <c r="K105" s="32">
        <f t="shared" si="52"/>
        <v>-1.680672268907563E-2</v>
      </c>
      <c r="L105" s="18">
        <f>IF(ISNUMBER(J105), $B118 * K105, "")</f>
        <v>-2521.0084033613443</v>
      </c>
      <c r="M105" s="31">
        <v>115</v>
      </c>
      <c r="N105" s="32">
        <f t="shared" si="53"/>
        <v>-3.3613445378151259E-2</v>
      </c>
      <c r="O105" s="18">
        <f>IF(ISNUMBER(M105), $B118 * N105, "")</f>
        <v>-5042.0168067226887</v>
      </c>
      <c r="Q105" s="209"/>
      <c r="R105" s="209"/>
      <c r="S105" s="209"/>
    </row>
    <row r="106" spans="1:19" ht="17.25" thickBot="1">
      <c r="A106" s="125" t="s">
        <v>199</v>
      </c>
      <c r="B106" s="126">
        <v>12.4</v>
      </c>
      <c r="C106" s="77">
        <v>2.4793388400000001E-2</v>
      </c>
      <c r="D106" s="15">
        <v>11.9</v>
      </c>
      <c r="E106" s="32">
        <f t="shared" si="50"/>
        <v>-4.0322580645161289E-2</v>
      </c>
      <c r="F106" s="18">
        <f>IF(ISNUMBER(D106), $B118 * E106, "")</f>
        <v>-6048.3870967741932</v>
      </c>
      <c r="G106" s="31">
        <v>11.8</v>
      </c>
      <c r="H106" s="32">
        <f t="shared" si="51"/>
        <v>-4.8387096774193519E-2</v>
      </c>
      <c r="I106" s="101">
        <f>IF(ISNUMBER(G106), $B118 * H106, "")</f>
        <v>-7258.0645161290277</v>
      </c>
      <c r="J106" s="15">
        <v>11.7</v>
      </c>
      <c r="K106" s="32">
        <f t="shared" si="52"/>
        <v>-5.6451612903225888E-2</v>
      </c>
      <c r="L106" s="18">
        <f>IF(ISNUMBER(J106), $B118 * K106, "")</f>
        <v>-8467.7419354838839</v>
      </c>
      <c r="M106" s="31">
        <v>11.7</v>
      </c>
      <c r="N106" s="32">
        <f t="shared" si="53"/>
        <v>-5.6451612903225888E-2</v>
      </c>
      <c r="O106" s="18">
        <f>IF(ISNUMBER(M106), $B118 * N106, "")</f>
        <v>-8467.7419354838839</v>
      </c>
      <c r="Q106" s="33"/>
      <c r="R106" s="33"/>
    </row>
    <row r="107" spans="1:19" ht="17.25" thickBot="1">
      <c r="A107" s="130" t="s">
        <v>116</v>
      </c>
      <c r="B107" s="131">
        <v>3450</v>
      </c>
      <c r="C107" s="79">
        <v>2.37388724E-2</v>
      </c>
      <c r="D107" s="24">
        <v>3280</v>
      </c>
      <c r="E107" s="25">
        <f t="shared" si="50"/>
        <v>-4.9275362318840582E-2</v>
      </c>
      <c r="F107" s="104">
        <f>IF(ISNUMBER(D107), $B118 * E107, "")</f>
        <v>-7391.304347826087</v>
      </c>
      <c r="G107" s="102">
        <v>3275</v>
      </c>
      <c r="H107" s="25">
        <f t="shared" si="51"/>
        <v>-5.0724637681159424E-2</v>
      </c>
      <c r="I107" s="103">
        <f>IF(ISNUMBER(G107), $B118 * H107, "")</f>
        <v>-7608.6956521739139</v>
      </c>
      <c r="J107" s="24">
        <v>3300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3265</v>
      </c>
      <c r="N107" s="25">
        <f t="shared" si="53"/>
        <v>-5.3623188405797099E-2</v>
      </c>
      <c r="O107" s="104">
        <f>IF(ISNUMBER(M107), $B118 * N107, "")</f>
        <v>-8043.478260869565</v>
      </c>
      <c r="Q107" s="210"/>
      <c r="R107" s="211"/>
      <c r="S107" s="212"/>
    </row>
    <row r="108" spans="1:19">
      <c r="A108" s="123" t="s">
        <v>233</v>
      </c>
      <c r="B108" s="124">
        <v>106</v>
      </c>
      <c r="C108" s="76">
        <v>1.9230769200000001E-2</v>
      </c>
      <c r="D108" s="13">
        <v>102</v>
      </c>
      <c r="E108" s="14">
        <f>IF(ISNUMBER(D108), (D108 - $B108) / $B108, "")</f>
        <v>-3.7735849056603772E-2</v>
      </c>
      <c r="F108" s="16">
        <f>IF(ISNUMBER(D108), $B118 * E108, "")</f>
        <v>-5660.3773584905657</v>
      </c>
      <c r="G108" s="29">
        <v>103</v>
      </c>
      <c r="H108" s="14">
        <f>IF(ISNUMBER(G108), (G108 - $B108) / $B108, "")</f>
        <v>-2.8301886792452831E-2</v>
      </c>
      <c r="I108" s="100">
        <f>IF(ISNUMBER(G108), $B118 * H108, "")</f>
        <v>-4245.2830188679245</v>
      </c>
      <c r="J108" s="13">
        <v>104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103</v>
      </c>
      <c r="N108" s="14">
        <f>IF(ISNUMBER(M108), (M108 - $B108) / $B108, "")</f>
        <v>-2.8301886792452831E-2</v>
      </c>
      <c r="O108" s="16">
        <f>IF(ISNUMBER(M108), $B118 * N108, "")</f>
        <v>-4245.2830188679245</v>
      </c>
      <c r="Q108" s="213"/>
      <c r="R108" s="214"/>
      <c r="S108" s="215"/>
    </row>
    <row r="109" spans="1:19" ht="17.25" thickBot="1">
      <c r="A109" s="125" t="s">
        <v>325</v>
      </c>
      <c r="B109" s="126">
        <v>121450</v>
      </c>
      <c r="C109" s="77">
        <v>1.7169179199999999E-2</v>
      </c>
      <c r="D109" s="15">
        <v>123550</v>
      </c>
      <c r="E109" s="32">
        <f t="shared" ref="E109:E112" si="54">IF(ISNUMBER(D109), (D109 - $B109) / $B109, "")</f>
        <v>1.7291066282420751E-2</v>
      </c>
      <c r="F109" s="18">
        <f>IF(ISNUMBER(D109), $B118 * E109, "")</f>
        <v>2593.6599423631128</v>
      </c>
      <c r="G109" s="31">
        <v>126200</v>
      </c>
      <c r="H109" s="32">
        <f t="shared" ref="H109:H112" si="55">IF(ISNUMBER(G109), (G109 - $B109) / $B109, "")</f>
        <v>3.9110745162618359E-2</v>
      </c>
      <c r="I109" s="101">
        <f>IF(ISNUMBER(G109), $B118 * H109, "")</f>
        <v>5866.6117743927534</v>
      </c>
      <c r="J109" s="15">
        <v>127100</v>
      </c>
      <c r="K109" s="32">
        <f t="shared" ref="K109:K112" si="56">IF(ISNUMBER(J109), (J109 - $B109) / $B109, "")</f>
        <v>4.6521202140798683E-2</v>
      </c>
      <c r="L109" s="18">
        <f>IF(ISNUMBER(J109), $B118 * K109, "")</f>
        <v>6978.1803211198021</v>
      </c>
      <c r="M109" s="31">
        <v>123750</v>
      </c>
      <c r="N109" s="32">
        <f t="shared" ref="N109:N112" si="57">IF(ISNUMBER(M109), (M109 - $B109) / $B109, "")</f>
        <v>1.8937834499794155E-2</v>
      </c>
      <c r="O109" s="18">
        <f>IF(ISNUMBER(M109), $B118 * N109, "")</f>
        <v>2840.675174969123</v>
      </c>
      <c r="Q109" s="216"/>
      <c r="R109" s="217"/>
      <c r="S109" s="218"/>
    </row>
    <row r="110" spans="1:19" ht="17.25" thickBot="1">
      <c r="A110" s="125" t="s">
        <v>327</v>
      </c>
      <c r="B110" s="126">
        <v>728</v>
      </c>
      <c r="C110" s="77">
        <v>1.5341701500000001E-2</v>
      </c>
      <c r="D110" s="15">
        <v>794</v>
      </c>
      <c r="E110" s="32">
        <f t="shared" si="54"/>
        <v>9.0659340659340656E-2</v>
      </c>
      <c r="F110" s="18">
        <f>IF(ISNUMBER(D110), $B118 * E110, "")</f>
        <v>13598.901098901099</v>
      </c>
      <c r="G110" s="31">
        <v>784</v>
      </c>
      <c r="H110" s="32">
        <f t="shared" si="55"/>
        <v>7.6923076923076927E-2</v>
      </c>
      <c r="I110" s="101">
        <f>IF(ISNUMBER(G110), $B118 * H110, "")</f>
        <v>11538.461538461539</v>
      </c>
      <c r="J110" s="15">
        <v>742</v>
      </c>
      <c r="K110" s="32">
        <f t="shared" si="56"/>
        <v>1.9230769230769232E-2</v>
      </c>
      <c r="L110" s="18">
        <f>IF(ISNUMBER(J110), $B118 * K110, "")</f>
        <v>2884.6153846153848</v>
      </c>
      <c r="M110" s="31">
        <v>744</v>
      </c>
      <c r="N110" s="32">
        <f t="shared" si="57"/>
        <v>2.197802197802198E-2</v>
      </c>
      <c r="O110" s="18">
        <f>IF(ISNUMBER(M110), $B118 * N110, "")</f>
        <v>3296.7032967032969</v>
      </c>
      <c r="Q110" s="209"/>
      <c r="R110" s="209"/>
      <c r="S110" s="209"/>
    </row>
    <row r="111" spans="1:19" ht="17.25" thickBot="1">
      <c r="A111" s="125" t="s">
        <v>182</v>
      </c>
      <c r="B111" s="126">
        <v>4930</v>
      </c>
      <c r="C111" s="77">
        <v>1.4403292200000001E-2</v>
      </c>
      <c r="D111" s="15">
        <v>4800</v>
      </c>
      <c r="E111" s="32">
        <f t="shared" si="54"/>
        <v>-2.6369168356997971E-2</v>
      </c>
      <c r="F111" s="18">
        <f>IF(ISNUMBER(D111), $B118 * E111, "")</f>
        <v>-3955.3752535496956</v>
      </c>
      <c r="G111" s="31">
        <v>4850</v>
      </c>
      <c r="H111" s="32">
        <f t="shared" si="55"/>
        <v>-1.6227180527383367E-2</v>
      </c>
      <c r="I111" s="101">
        <f>IF(ISNUMBER(G111), $B118 * H111, "")</f>
        <v>-2434.0770791075051</v>
      </c>
      <c r="J111" s="15">
        <v>4870</v>
      </c>
      <c r="K111" s="32">
        <f t="shared" si="56"/>
        <v>-1.2170385395537525E-2</v>
      </c>
      <c r="L111" s="18">
        <f>IF(ISNUMBER(J111), $B118 * K111, "")</f>
        <v>-1825.5578093306287</v>
      </c>
      <c r="M111" s="31">
        <v>4830</v>
      </c>
      <c r="N111" s="32">
        <f t="shared" si="57"/>
        <v>-2.0283975659229209E-2</v>
      </c>
      <c r="O111" s="18">
        <f>IF(ISNUMBER(M111), $B118 * N111, "")</f>
        <v>-3042.5963488843813</v>
      </c>
      <c r="Q111" s="219"/>
      <c r="R111" s="219"/>
      <c r="S111" s="219"/>
    </row>
    <row r="112" spans="1:19" ht="17.25" thickBot="1">
      <c r="A112" s="127" t="s">
        <v>215</v>
      </c>
      <c r="B112" s="128">
        <v>150</v>
      </c>
      <c r="C112" s="78">
        <v>1.3513513499999999E-2</v>
      </c>
      <c r="D112" s="20">
        <v>144</v>
      </c>
      <c r="E112" s="21">
        <f t="shared" si="54"/>
        <v>-0.04</v>
      </c>
      <c r="F112" s="22">
        <f>IF(ISNUMBER(D112), $B118 * E112, "")</f>
        <v>-6000</v>
      </c>
      <c r="G112" s="30">
        <v>144</v>
      </c>
      <c r="H112" s="21">
        <f t="shared" si="55"/>
        <v>-0.04</v>
      </c>
      <c r="I112" s="105">
        <f>IF(ISNUMBER(G112), $B118 * H112, "")</f>
        <v>-6000</v>
      </c>
      <c r="J112" s="20">
        <v>144</v>
      </c>
      <c r="K112" s="21">
        <f t="shared" si="56"/>
        <v>-0.04</v>
      </c>
      <c r="L112" s="22">
        <f>IF(ISNUMBER(J112), $B118 * K112, "")</f>
        <v>-6000</v>
      </c>
      <c r="M112" s="30">
        <v>143</v>
      </c>
      <c r="N112" s="21">
        <f t="shared" si="57"/>
        <v>-4.6666666666666669E-2</v>
      </c>
      <c r="O112" s="22">
        <f>IF(ISNUMBER(M112), $B118 * N112, "")</f>
        <v>-7000</v>
      </c>
      <c r="Q112" s="219"/>
      <c r="R112" s="219"/>
      <c r="S112" s="219"/>
    </row>
    <row r="113" spans="1:19" ht="17.25" thickBot="1">
      <c r="A113" s="125" t="s">
        <v>203</v>
      </c>
      <c r="B113" s="129">
        <v>8.35</v>
      </c>
      <c r="C113" s="80">
        <v>1.2121212100000001E-2</v>
      </c>
      <c r="D113" s="106">
        <v>7.94</v>
      </c>
      <c r="E113" s="107">
        <f>IF(ISNUMBER(D113), (D113 - $B113) / $B113, "")</f>
        <v>-4.9101796407185538E-2</v>
      </c>
      <c r="F113" s="108">
        <f>IF(ISNUMBER(D113), $B118 * E113, "")</f>
        <v>-7365.2694610778308</v>
      </c>
      <c r="G113" s="109">
        <v>7.95</v>
      </c>
      <c r="H113" s="107">
        <f>IF(ISNUMBER(G113), (G113 - $B113) / $B113, "")</f>
        <v>-4.7904191616766408E-2</v>
      </c>
      <c r="I113" s="110">
        <f>IF(ISNUMBER(G113), $B118 * H113, "")</f>
        <v>-7185.6287425149612</v>
      </c>
      <c r="J113" s="106">
        <v>7.99</v>
      </c>
      <c r="K113" s="107">
        <f>IF(ISNUMBER(J113), (J113 - $B113) / $B113, "")</f>
        <v>-4.3113772455089752E-2</v>
      </c>
      <c r="L113" s="108">
        <f>IF(ISNUMBER(J113), $B118 * K113, "")</f>
        <v>-6467.065868263463</v>
      </c>
      <c r="M113" s="109">
        <v>8.0299999999999994</v>
      </c>
      <c r="N113" s="107">
        <f>IF(ISNUMBER(M113), (M113 - $B113) / $B113, "")</f>
        <v>-3.8323353293413208E-2</v>
      </c>
      <c r="O113" s="108">
        <f>IF(ISNUMBER(M113), $B118 * N113, "")</f>
        <v>-5748.5029940119812</v>
      </c>
      <c r="Q113" s="209"/>
      <c r="R113" s="209"/>
      <c r="S113" s="209"/>
    </row>
    <row r="114" spans="1:19" ht="17.25" thickBot="1">
      <c r="A114" s="125" t="s">
        <v>118</v>
      </c>
      <c r="B114" s="126">
        <v>18.8</v>
      </c>
      <c r="C114" s="77">
        <v>1.0752688200000001E-2</v>
      </c>
      <c r="D114" s="15">
        <v>18.2</v>
      </c>
      <c r="E114" s="32">
        <f t="shared" ref="E114:E117" si="58">IF(ISNUMBER(D114), (D114 - $B114) / $B114, "")</f>
        <v>-3.191489361702135E-2</v>
      </c>
      <c r="F114" s="18">
        <f>IF(ISNUMBER(D114), $B118 * E114, "")</f>
        <v>-4787.2340425532029</v>
      </c>
      <c r="G114" s="31">
        <v>18.3</v>
      </c>
      <c r="H114" s="32">
        <f t="shared" ref="H114:H117" si="59">IF(ISNUMBER(G114), (G114 - $B114) / $B114, "")</f>
        <v>-2.6595744680851064E-2</v>
      </c>
      <c r="I114" s="101">
        <f>IF(ISNUMBER(G114), $B118 * H114, "")</f>
        <v>-3989.3617021276596</v>
      </c>
      <c r="J114" s="15">
        <v>18.3</v>
      </c>
      <c r="K114" s="32">
        <f t="shared" ref="K114:K117" si="60">IF(ISNUMBER(J114), (J114 - $B114) / $B114, "")</f>
        <v>-2.6595744680851064E-2</v>
      </c>
      <c r="L114" s="18">
        <f>IF(ISNUMBER(J114), $B118 * K114, "")</f>
        <v>-3989.3617021276596</v>
      </c>
      <c r="M114" s="31">
        <v>18.100000000000001</v>
      </c>
      <c r="N114" s="32">
        <f t="shared" ref="N114:N117" si="61">IF(ISNUMBER(M114), (M114 - $B114) / $B114, "")</f>
        <v>-3.7234042553191453E-2</v>
      </c>
      <c r="O114" s="18">
        <f>IF(ISNUMBER(M114), $B118 * N114, "")</f>
        <v>-5585.1063829787181</v>
      </c>
      <c r="Q114" s="209"/>
      <c r="R114" s="209"/>
      <c r="S114" s="209"/>
    </row>
    <row r="115" spans="1:19" ht="17.25" thickBot="1">
      <c r="A115" s="125" t="s">
        <v>136</v>
      </c>
      <c r="B115" s="126">
        <v>5240</v>
      </c>
      <c r="C115" s="77">
        <v>9.6339114000000003E-3</v>
      </c>
      <c r="D115" s="15">
        <v>5190</v>
      </c>
      <c r="E115" s="32">
        <f t="shared" si="58"/>
        <v>-9.5419847328244278E-3</v>
      </c>
      <c r="F115" s="18">
        <f>IF(ISNUMBER(D115), $B118 * E115, "")</f>
        <v>-1431.2977099236641</v>
      </c>
      <c r="G115" s="31">
        <v>5300</v>
      </c>
      <c r="H115" s="32">
        <f t="shared" si="59"/>
        <v>1.1450381679389313E-2</v>
      </c>
      <c r="I115" s="101">
        <f>IF(ISNUMBER(G115), $B118 * H115, "")</f>
        <v>1717.5572519083969</v>
      </c>
      <c r="J115" s="15">
        <v>5440</v>
      </c>
      <c r="K115" s="32">
        <f t="shared" si="60"/>
        <v>3.8167938931297711E-2</v>
      </c>
      <c r="L115" s="18">
        <f>IF(ISNUMBER(J115), $B118 * K115, "")</f>
        <v>5725.1908396946565</v>
      </c>
      <c r="M115" s="31">
        <v>5465</v>
      </c>
      <c r="N115" s="32">
        <f t="shared" si="61"/>
        <v>4.2938931297709926E-2</v>
      </c>
      <c r="O115" s="18">
        <f>IF(ISNUMBER(M115), $B118 * N115, "")</f>
        <v>6440.839694656489</v>
      </c>
      <c r="Q115" s="209"/>
      <c r="R115" s="209"/>
      <c r="S115" s="209"/>
    </row>
    <row r="116" spans="1:19">
      <c r="A116" s="125" t="s">
        <v>101</v>
      </c>
      <c r="B116" s="126">
        <v>699</v>
      </c>
      <c r="C116" s="77">
        <v>7.2046109999999997E-3</v>
      </c>
      <c r="D116" s="15">
        <v>685</v>
      </c>
      <c r="E116" s="32">
        <f t="shared" si="58"/>
        <v>-2.0028612303290415E-2</v>
      </c>
      <c r="F116" s="18">
        <f>IF(ISNUMBER(D116), $B118 * E116, "")</f>
        <v>-3004.2918454935621</v>
      </c>
      <c r="G116" s="31">
        <v>691</v>
      </c>
      <c r="H116" s="32">
        <f t="shared" si="59"/>
        <v>-1.1444921316165951E-2</v>
      </c>
      <c r="I116" s="101">
        <f>IF(ISNUMBER(G116), $B118 * H116, "")</f>
        <v>-1716.7381974248926</v>
      </c>
      <c r="J116" s="15">
        <v>693</v>
      </c>
      <c r="K116" s="32">
        <f t="shared" si="60"/>
        <v>-8.5836909871244635E-3</v>
      </c>
      <c r="L116" s="18">
        <f>IF(ISNUMBER(J116), $B118 * K116, "")</f>
        <v>-1287.5536480686694</v>
      </c>
      <c r="M116" s="31">
        <v>691</v>
      </c>
      <c r="N116" s="32">
        <f t="shared" si="61"/>
        <v>-1.1444921316165951E-2</v>
      </c>
      <c r="O116" s="18">
        <f>IF(ISNUMBER(M116), $B118 * N116, "")</f>
        <v>-1716.7381974248926</v>
      </c>
      <c r="Q116" s="198"/>
      <c r="R116" s="199"/>
      <c r="S116" s="200"/>
    </row>
    <row r="117" spans="1:19" ht="17.25" thickBot="1">
      <c r="A117" s="130" t="s">
        <v>73</v>
      </c>
      <c r="B117" s="131">
        <v>37960</v>
      </c>
      <c r="C117" s="79">
        <v>6.6295412000000001E-3</v>
      </c>
      <c r="D117" s="24">
        <v>36880</v>
      </c>
      <c r="E117" s="25">
        <f t="shared" si="58"/>
        <v>-2.8451001053740779E-2</v>
      </c>
      <c r="F117" s="104">
        <f>IF(ISNUMBER(D117), $B118 * E117, "")</f>
        <v>-4267.6501580611166</v>
      </c>
      <c r="G117" s="102">
        <v>37630</v>
      </c>
      <c r="H117" s="25">
        <f t="shared" si="59"/>
        <v>-8.6933614330874601E-3</v>
      </c>
      <c r="I117" s="103">
        <f>IF(ISNUMBER(G117), $B118 * H117, "")</f>
        <v>-1304.004214963119</v>
      </c>
      <c r="J117" s="24">
        <v>37810</v>
      </c>
      <c r="K117" s="25">
        <f t="shared" si="60"/>
        <v>-3.9515279241306642E-3</v>
      </c>
      <c r="L117" s="104">
        <f>IF(ISNUMBER(J117), $B118 * K117, "")</f>
        <v>-592.72918861959965</v>
      </c>
      <c r="M117" s="102">
        <v>37400</v>
      </c>
      <c r="N117" s="25">
        <f t="shared" si="61"/>
        <v>-1.4752370916754479E-2</v>
      </c>
      <c r="O117" s="104">
        <f>IF(ISNUMBER(M117), $B118 * N117, "")</f>
        <v>-2212.8556375131716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-2.8771598162237337E-2</v>
      </c>
      <c r="F118" s="28">
        <f>SUM(F98:F117)</f>
        <v>-86314.794486712024</v>
      </c>
      <c r="G118" s="26" t="s">
        <v>266</v>
      </c>
      <c r="H118" s="27">
        <f>IF(COUNT(H98:H117), SUM(H98:H117) / COUNT(H98:H117), 0)</f>
        <v>-2.3077415940641263E-2</v>
      </c>
      <c r="I118" s="28">
        <f>SUM(I98:I117)</f>
        <v>-69232.247821923782</v>
      </c>
      <c r="J118" s="26" t="s">
        <v>266</v>
      </c>
      <c r="K118" s="27">
        <f>IF(COUNT(K98:K117), SUM(K98:K117) / COUNT(K98:K117), 0)</f>
        <v>-1.9515233232023328E-2</v>
      </c>
      <c r="L118" s="28">
        <f>SUM(L98:L117)</f>
        <v>-58545.699696069983</v>
      </c>
      <c r="M118" s="26" t="s">
        <v>266</v>
      </c>
      <c r="N118" s="27">
        <f>IF(COUNT(N98:N117), SUM(N98:N117) / COUNT(N98:N117), 0)</f>
        <v>-2.7880947946947815E-2</v>
      </c>
      <c r="O118" s="28">
        <f>SUM(O98:O117)</f>
        <v>-83642.84384084343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57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2022-03-02(수) 오전 00:00</v>
      </c>
      <c r="C123" s="261"/>
      <c r="D123" s="233" t="str">
        <f>TEXT($G$1, "[$-ko-KR]yyyy-mm-dd(ddd) ") &amp; "오후 14:00"</f>
        <v>2022-03-02(수) 오후 14:00</v>
      </c>
      <c r="E123" s="234"/>
      <c r="F123" s="235"/>
      <c r="G123" s="233" t="str">
        <f>TEXT($G$1, "[$-ko-KR]yyyy-mm-dd(ddd) ") &amp; "오후 19:00"</f>
        <v>2022-03-02(수) 오후 19:00</v>
      </c>
      <c r="H123" s="234"/>
      <c r="I123" s="235"/>
      <c r="J123" s="233" t="str">
        <f>TEXT($G$1, "[$-ko-KR]yyyy-mm-dd(ddd) ") &amp; "오후 21:00"</f>
        <v>2022-03-02(수) 오후 21:00</v>
      </c>
      <c r="K123" s="234"/>
      <c r="L123" s="235"/>
      <c r="M123" s="233" t="str">
        <f>TEXT($G$1+1, "[$-ko-KR]yyyy-mm-dd(ddd) ") &amp; "오전 00:00"</f>
        <v>2022-03-03(목)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118</v>
      </c>
      <c r="B125" s="124">
        <v>18.8</v>
      </c>
      <c r="C125" s="76">
        <v>1.0752688200000001E-2</v>
      </c>
      <c r="D125" s="13">
        <v>18.2</v>
      </c>
      <c r="E125" s="14">
        <f>IF(ISNUMBER(D125), (D125 - $B125) / $B125, "")</f>
        <v>-3.191489361702135E-2</v>
      </c>
      <c r="F125" s="16">
        <f>IF(ISNUMBER(D125), $B145 * E125, "")</f>
        <v>-4787.2340425532029</v>
      </c>
      <c r="G125" s="29">
        <v>18.3</v>
      </c>
      <c r="H125" s="14">
        <f>IF(ISNUMBER(G125), (G125 - $B125) / $B125, "")</f>
        <v>-2.6595744680851064E-2</v>
      </c>
      <c r="I125" s="100">
        <f>IF(ISNUMBER(G125), $B145 * H125, "")</f>
        <v>-3989.3617021276596</v>
      </c>
      <c r="J125" s="13">
        <v>18.3</v>
      </c>
      <c r="K125" s="14">
        <f>IF(ISNUMBER(J125), (J125 - $B125) / $B125, "")</f>
        <v>-2.6595744680851064E-2</v>
      </c>
      <c r="L125" s="16">
        <f>IF(ISNUMBER(J125), $B145 * K125, "")</f>
        <v>-3989.3617021276596</v>
      </c>
      <c r="M125" s="29">
        <v>18.100000000000001</v>
      </c>
      <c r="N125" s="14">
        <f>IF(ISNUMBER(M125), (M125 - $B125) / $B125, "")</f>
        <v>-3.7234042553191453E-2</v>
      </c>
      <c r="O125" s="16">
        <f>IF(ISNUMBER(M125), $B145 * N125, "")</f>
        <v>-5585.1063829787181</v>
      </c>
      <c r="Q125" s="219"/>
      <c r="R125" s="219"/>
      <c r="S125" s="219"/>
    </row>
    <row r="126" spans="1:19" ht="17.25" thickBot="1">
      <c r="A126" s="125" t="s">
        <v>229</v>
      </c>
      <c r="B126" s="126">
        <v>56.9</v>
      </c>
      <c r="C126" s="77">
        <v>5.3003534E-3</v>
      </c>
      <c r="D126" s="15">
        <v>53.2</v>
      </c>
      <c r="E126" s="32">
        <f t="shared" ref="E126:E129" si="62">IF(ISNUMBER(D126), (D126 - $B126) / $B126, "")</f>
        <v>-6.5026362038664257E-2</v>
      </c>
      <c r="F126" s="18">
        <f>IF(ISNUMBER(D126), $B145 * E126, "")</f>
        <v>-9753.954305799638</v>
      </c>
      <c r="G126" s="31">
        <v>54.2</v>
      </c>
      <c r="H126" s="32">
        <f t="shared" ref="H126:H129" si="63">IF(ISNUMBER(G126), (G126 - $B126) / $B126, "")</f>
        <v>-4.7451669595782002E-2</v>
      </c>
      <c r="I126" s="101">
        <f>IF(ISNUMBER(G126), $B145 * H126, "")</f>
        <v>-7117.7504393673007</v>
      </c>
      <c r="J126" s="15">
        <v>54.3</v>
      </c>
      <c r="K126" s="32">
        <f t="shared" ref="K126:K129" si="64">IF(ISNUMBER(J126), (J126 - $B126) / $B126, "")</f>
        <v>-4.5694200351493873E-2</v>
      </c>
      <c r="L126" s="18">
        <f>IF(ISNUMBER(J126), $B145 * K126, "")</f>
        <v>-6854.130052724081</v>
      </c>
      <c r="M126" s="31">
        <v>54.4</v>
      </c>
      <c r="N126" s="32">
        <f t="shared" ref="N126:N129" si="65">IF(ISNUMBER(M126), (M126 - $B126) / $B126, "")</f>
        <v>-4.3936731107205626E-2</v>
      </c>
      <c r="O126" s="18">
        <f>IF(ISNUMBER(M126), $B145 * N126, "")</f>
        <v>-6590.509666080844</v>
      </c>
      <c r="Q126" s="219"/>
      <c r="R126" s="219"/>
      <c r="S126" s="219"/>
    </row>
    <row r="127" spans="1:19" ht="17.25" thickBot="1">
      <c r="A127" s="125" t="s">
        <v>148</v>
      </c>
      <c r="B127" s="126">
        <v>75.599999999999994</v>
      </c>
      <c r="C127" s="77">
        <v>2.6525199000000002E-3</v>
      </c>
      <c r="D127" s="15">
        <v>74.8</v>
      </c>
      <c r="E127" s="32">
        <f t="shared" si="62"/>
        <v>-1.0582010582010545E-2</v>
      </c>
      <c r="F127" s="18">
        <f>IF(ISNUMBER(D127), $B145 * E127, "")</f>
        <v>-1587.3015873015818</v>
      </c>
      <c r="G127" s="31">
        <v>75.7</v>
      </c>
      <c r="H127" s="32">
        <f t="shared" si="63"/>
        <v>1.3227513227514357E-3</v>
      </c>
      <c r="I127" s="101">
        <f>IF(ISNUMBER(G127), $B145 * H127, "")</f>
        <v>198.41269841271534</v>
      </c>
      <c r="J127" s="15">
        <v>75.7</v>
      </c>
      <c r="K127" s="32">
        <f t="shared" si="64"/>
        <v>1.3227513227514357E-3</v>
      </c>
      <c r="L127" s="18">
        <f>IF(ISNUMBER(J127), $B145 * K127, "")</f>
        <v>198.41269841271534</v>
      </c>
      <c r="M127" s="31">
        <v>75.2</v>
      </c>
      <c r="N127" s="32">
        <f t="shared" si="65"/>
        <v>-5.2910052910051788E-3</v>
      </c>
      <c r="O127" s="18">
        <f>IF(ISNUMBER(M127), $B145 * N127, "")</f>
        <v>-793.65079365077679</v>
      </c>
      <c r="Q127" s="209"/>
      <c r="R127" s="209"/>
      <c r="S127" s="209"/>
    </row>
    <row r="128" spans="1:19" ht="17.25" thickBot="1">
      <c r="A128" s="125" t="s">
        <v>146</v>
      </c>
      <c r="B128" s="126">
        <v>9.1199999999999992</v>
      </c>
      <c r="C128" s="77">
        <v>1.0976948E-3</v>
      </c>
      <c r="D128" s="15">
        <v>8.83</v>
      </c>
      <c r="E128" s="32">
        <f t="shared" si="62"/>
        <v>-3.1798245614034999E-2</v>
      </c>
      <c r="F128" s="18">
        <f>IF(ISNUMBER(D128), $B145 * E128, "")</f>
        <v>-4769.7368421052497</v>
      </c>
      <c r="G128" s="31">
        <v>8.84</v>
      </c>
      <c r="H128" s="32">
        <f t="shared" si="63"/>
        <v>-3.0701754385964845E-2</v>
      </c>
      <c r="I128" s="101">
        <f>IF(ISNUMBER(G128), $B145 * H128, "")</f>
        <v>-4605.2631578947266</v>
      </c>
      <c r="J128" s="15">
        <v>8.86</v>
      </c>
      <c r="K128" s="32">
        <f t="shared" si="64"/>
        <v>-2.8508771929824539E-2</v>
      </c>
      <c r="L128" s="18">
        <f>IF(ISNUMBER(J128), $B145 * K128, "")</f>
        <v>-4276.3157894736805</v>
      </c>
      <c r="M128" s="31">
        <v>8.85</v>
      </c>
      <c r="N128" s="32">
        <f t="shared" si="65"/>
        <v>-2.9605263157894694E-2</v>
      </c>
      <c r="O128" s="18">
        <f>IF(ISNUMBER(M128), $B145 * N128, "")</f>
        <v>-4440.7894736842036</v>
      </c>
      <c r="Q128" s="209"/>
      <c r="R128" s="209"/>
      <c r="S128" s="209"/>
    </row>
    <row r="129" spans="1:19" ht="17.25" thickBot="1">
      <c r="A129" s="127" t="s">
        <v>144</v>
      </c>
      <c r="B129" s="128">
        <v>11.8</v>
      </c>
      <c r="C129" s="78">
        <v>0</v>
      </c>
      <c r="D129" s="20">
        <v>11.6</v>
      </c>
      <c r="E129" s="21">
        <f t="shared" si="62"/>
        <v>-1.6949152542372972E-2</v>
      </c>
      <c r="F129" s="22">
        <f>IF(ISNUMBER(D129), $B145 * E129, "")</f>
        <v>-2542.3728813559455</v>
      </c>
      <c r="G129" s="30">
        <v>11.7</v>
      </c>
      <c r="H129" s="21">
        <f t="shared" si="63"/>
        <v>-8.4745762711865603E-3</v>
      </c>
      <c r="I129" s="105">
        <f>IF(ISNUMBER(G129), $B145 * H129, "")</f>
        <v>-1271.1864406779841</v>
      </c>
      <c r="J129" s="20">
        <v>11.7</v>
      </c>
      <c r="K129" s="21">
        <f t="shared" si="64"/>
        <v>-8.4745762711865603E-3</v>
      </c>
      <c r="L129" s="22">
        <f>IF(ISNUMBER(J129), $B145 * K129, "")</f>
        <v>-1271.1864406779841</v>
      </c>
      <c r="M129" s="30">
        <v>11.6</v>
      </c>
      <c r="N129" s="21">
        <f t="shared" si="65"/>
        <v>-1.6949152542372972E-2</v>
      </c>
      <c r="O129" s="22">
        <f>IF(ISNUMBER(M129), $B145 * N129, "")</f>
        <v>-2542.3728813559455</v>
      </c>
      <c r="Q129" s="209"/>
      <c r="R129" s="209"/>
      <c r="S129" s="209"/>
    </row>
    <row r="130" spans="1:19" ht="17.25" thickBot="1">
      <c r="A130" s="125" t="s">
        <v>97</v>
      </c>
      <c r="B130" s="129">
        <v>2.5000000000000001E-3</v>
      </c>
      <c r="C130" s="80">
        <v>0</v>
      </c>
      <c r="D130" s="106">
        <v>2.3999999999999998E-3</v>
      </c>
      <c r="E130" s="107">
        <f>IF(ISNUMBER(D130), (D130 - $B130) / $B130, "")</f>
        <v>-4.0000000000000105E-2</v>
      </c>
      <c r="F130" s="108">
        <f>IF(ISNUMBER(D130), $B145 * E130, "")</f>
        <v>-6000.0000000000155</v>
      </c>
      <c r="G130" s="109">
        <v>2.3999999999999998E-3</v>
      </c>
      <c r="H130" s="107">
        <f>IF(ISNUMBER(G130), (G130 - $B130) / $B130, "")</f>
        <v>-4.0000000000000105E-2</v>
      </c>
      <c r="I130" s="110">
        <f>IF(ISNUMBER(G130), $B145 * H130, "")</f>
        <v>-6000.0000000000155</v>
      </c>
      <c r="J130" s="106">
        <v>2.3999999999999998E-3</v>
      </c>
      <c r="K130" s="107">
        <f>IF(ISNUMBER(J130), (J130 - $B130) / $B130, "")</f>
        <v>-4.0000000000000105E-2</v>
      </c>
      <c r="L130" s="108">
        <f>IF(ISNUMBER(J130), $B145 * K130, "")</f>
        <v>-6000.0000000000155</v>
      </c>
      <c r="M130" s="109">
        <v>2.3999999999999998E-3</v>
      </c>
      <c r="N130" s="107">
        <f>IF(ISNUMBER(M130), (M130 - $B130) / $B130, "")</f>
        <v>-4.0000000000000105E-2</v>
      </c>
      <c r="O130" s="108">
        <f>IF(ISNUMBER(M130), $B145 * N130, "")</f>
        <v>-6000.0000000000155</v>
      </c>
      <c r="Q130" s="209"/>
      <c r="R130" s="209"/>
      <c r="S130" s="209"/>
    </row>
    <row r="131" spans="1:19" ht="17.25" thickBot="1">
      <c r="A131" s="125" t="s">
        <v>124</v>
      </c>
      <c r="B131" s="126">
        <v>64</v>
      </c>
      <c r="C131" s="77">
        <v>-1.5600624E-3</v>
      </c>
      <c r="D131" s="15">
        <v>63.2</v>
      </c>
      <c r="E131" s="32">
        <f t="shared" ref="E131:E134" si="66">IF(ISNUMBER(D131), (D131 - $B131) / $B131, "")</f>
        <v>-1.2499999999999956E-2</v>
      </c>
      <c r="F131" s="18">
        <f>IF(ISNUMBER(D131), $B145 * E131, "")</f>
        <v>-1874.9999999999934</v>
      </c>
      <c r="G131" s="31">
        <v>64.5</v>
      </c>
      <c r="H131" s="32">
        <f t="shared" ref="H131:H134" si="67">IF(ISNUMBER(G131), (G131 - $B131) / $B131, "")</f>
        <v>7.8125E-3</v>
      </c>
      <c r="I131" s="101">
        <f>IF(ISNUMBER(G131), $B145 * H131, "")</f>
        <v>1171.875</v>
      </c>
      <c r="J131" s="15">
        <v>64.8</v>
      </c>
      <c r="K131" s="32">
        <f t="shared" ref="K131:K134" si="68">IF(ISNUMBER(J131), (J131 - $B131) / $B131, "")</f>
        <v>1.2499999999999956E-2</v>
      </c>
      <c r="L131" s="18">
        <f>IF(ISNUMBER(J131), $B145 * K131, "")</f>
        <v>1874.9999999999934</v>
      </c>
      <c r="M131" s="31">
        <v>64.099999999999994</v>
      </c>
      <c r="N131" s="32">
        <f t="shared" ref="N131:N134" si="69">IF(ISNUMBER(M131), (M131 - $B131) / $B131, "")</f>
        <v>1.5624999999999112E-3</v>
      </c>
      <c r="O131" s="18">
        <f>IF(ISNUMBER(M131), $B145 * N131, "")</f>
        <v>234.37499999998667</v>
      </c>
      <c r="Q131" s="209"/>
      <c r="R131" s="209"/>
      <c r="S131" s="209"/>
    </row>
    <row r="132" spans="1:19" ht="17.25" thickBot="1">
      <c r="A132" s="125" t="s">
        <v>64</v>
      </c>
      <c r="B132" s="126">
        <v>31.2</v>
      </c>
      <c r="C132" s="77">
        <v>-3.1948882E-3</v>
      </c>
      <c r="D132" s="15">
        <v>30.7</v>
      </c>
      <c r="E132" s="32">
        <f t="shared" si="66"/>
        <v>-1.6025641025641028E-2</v>
      </c>
      <c r="F132" s="18">
        <f>IF(ISNUMBER(D132), $B145 * E132, "")</f>
        <v>-2403.8461538461543</v>
      </c>
      <c r="G132" s="31">
        <v>31.4</v>
      </c>
      <c r="H132" s="32">
        <f t="shared" si="67"/>
        <v>6.4102564102563875E-3</v>
      </c>
      <c r="I132" s="101">
        <f>IF(ISNUMBER(G132), $B145 * H132, "")</f>
        <v>961.53846153845814</v>
      </c>
      <c r="J132" s="15">
        <v>32</v>
      </c>
      <c r="K132" s="32">
        <f t="shared" si="68"/>
        <v>2.5641025641025664E-2</v>
      </c>
      <c r="L132" s="18">
        <f>IF(ISNUMBER(J132), $B145 * K132, "")</f>
        <v>3846.1538461538498</v>
      </c>
      <c r="M132" s="31">
        <v>31.3</v>
      </c>
      <c r="N132" s="32">
        <f t="shared" si="69"/>
        <v>3.2051282051282506E-3</v>
      </c>
      <c r="O132" s="18">
        <f>IF(ISNUMBER(M132), $B145 * N132, "")</f>
        <v>480.76923076923759</v>
      </c>
      <c r="Q132" s="209"/>
      <c r="R132" s="209"/>
      <c r="S132" s="209"/>
    </row>
    <row r="133" spans="1:19" ht="17.25" thickBot="1">
      <c r="A133" s="125" t="s">
        <v>341</v>
      </c>
      <c r="B133" s="126">
        <v>9.4799999999999995E-2</v>
      </c>
      <c r="C133" s="77">
        <v>-7.3298429000000003E-3</v>
      </c>
      <c r="D133" s="15">
        <v>9.2899999999999996E-2</v>
      </c>
      <c r="E133" s="32">
        <f t="shared" si="66"/>
        <v>-2.0042194092826995E-2</v>
      </c>
      <c r="F133" s="18">
        <f>IF(ISNUMBER(D133), $B145 * E133, "")</f>
        <v>-3006.3291139240491</v>
      </c>
      <c r="G133" s="31">
        <v>9.3700000000000006E-2</v>
      </c>
      <c r="H133" s="32">
        <f t="shared" si="67"/>
        <v>-1.1603375527426053E-2</v>
      </c>
      <c r="I133" s="101">
        <f>IF(ISNUMBER(G133), $B145 * H133, "")</f>
        <v>-1740.5063291139079</v>
      </c>
      <c r="J133" s="15">
        <v>9.4399999999999998E-2</v>
      </c>
      <c r="K133" s="32">
        <f t="shared" si="68"/>
        <v>-4.2194092827003964E-3</v>
      </c>
      <c r="L133" s="18">
        <f>IF(ISNUMBER(J133), $B145 * K133, "")</f>
        <v>-632.91139240505947</v>
      </c>
      <c r="M133" s="31">
        <v>9.3100000000000002E-2</v>
      </c>
      <c r="N133" s="32">
        <f t="shared" si="69"/>
        <v>-1.7932489451476723E-2</v>
      </c>
      <c r="O133" s="18">
        <f>IF(ISNUMBER(M133), $B145 * N133, "")</f>
        <v>-2689.8734177215083</v>
      </c>
      <c r="Q133" s="33"/>
      <c r="R133" s="33"/>
    </row>
    <row r="134" spans="1:19" ht="17.25" thickBot="1">
      <c r="A134" s="130" t="s">
        <v>140</v>
      </c>
      <c r="B134" s="131">
        <v>91.8</v>
      </c>
      <c r="C134" s="79">
        <v>-8.6393088999999999E-3</v>
      </c>
      <c r="D134" s="24">
        <v>89.9</v>
      </c>
      <c r="E134" s="25">
        <f t="shared" si="66"/>
        <v>-2.0697167755991192E-2</v>
      </c>
      <c r="F134" s="104">
        <f>IF(ISNUMBER(D134), $B145 * E134, "")</f>
        <v>-3104.5751633986788</v>
      </c>
      <c r="G134" s="102">
        <v>90.1</v>
      </c>
      <c r="H134" s="25">
        <f t="shared" si="67"/>
        <v>-1.8518518518518549E-2</v>
      </c>
      <c r="I134" s="103">
        <f>IF(ISNUMBER(G134), $B145 * H134, "")</f>
        <v>-2777.7777777777824</v>
      </c>
      <c r="J134" s="24">
        <v>90.6</v>
      </c>
      <c r="K134" s="25">
        <f t="shared" si="68"/>
        <v>-1.3071895424836633E-2</v>
      </c>
      <c r="L134" s="104">
        <f>IF(ISNUMBER(J134), $B145 * K134, "")</f>
        <v>-1960.7843137254949</v>
      </c>
      <c r="M134" s="102">
        <v>89</v>
      </c>
      <c r="N134" s="25">
        <f t="shared" si="69"/>
        <v>-3.0501089324618706E-2</v>
      </c>
      <c r="O134" s="104">
        <f>IF(ISNUMBER(M134), $B145 * N134, "")</f>
        <v>-4575.1633986928055</v>
      </c>
      <c r="Q134" s="210"/>
      <c r="R134" s="211"/>
      <c r="S134" s="212"/>
    </row>
    <row r="135" spans="1:19">
      <c r="A135" s="123" t="s">
        <v>174</v>
      </c>
      <c r="B135" s="124">
        <v>11.3</v>
      </c>
      <c r="C135" s="76">
        <v>-8.7719297999999998E-3</v>
      </c>
      <c r="D135" s="13">
        <v>11.1</v>
      </c>
      <c r="E135" s="14">
        <f>IF(ISNUMBER(D135), (D135 - $B135) / $B135, "")</f>
        <v>-1.7699115044247881E-2</v>
      </c>
      <c r="F135" s="16">
        <f>IF(ISNUMBER(D135), $B145 * E135, "")</f>
        <v>-2654.867256637182</v>
      </c>
      <c r="G135" s="29">
        <v>11</v>
      </c>
      <c r="H135" s="14">
        <f>IF(ISNUMBER(G135), (G135 - $B135) / $B135, "")</f>
        <v>-2.6548672566371743E-2</v>
      </c>
      <c r="I135" s="100">
        <f>IF(ISNUMBER(G135), $B145 * H135, "")</f>
        <v>-3982.3008849557614</v>
      </c>
      <c r="J135" s="13">
        <v>11.1</v>
      </c>
      <c r="K135" s="14">
        <f>IF(ISNUMBER(J135), (J135 - $B135) / $B135, "")</f>
        <v>-1.7699115044247881E-2</v>
      </c>
      <c r="L135" s="16">
        <f>IF(ISNUMBER(J135), $B145 * K135, "")</f>
        <v>-2654.867256637182</v>
      </c>
      <c r="M135" s="29">
        <v>11.1</v>
      </c>
      <c r="N135" s="14">
        <f>IF(ISNUMBER(M135), (M135 - $B135) / $B135, "")</f>
        <v>-1.7699115044247881E-2</v>
      </c>
      <c r="O135" s="16">
        <f>IF(ISNUMBER(M135), $B145 * N135, "")</f>
        <v>-2654.867256637182</v>
      </c>
      <c r="Q135" s="213"/>
      <c r="R135" s="214"/>
      <c r="S135" s="215"/>
    </row>
    <row r="136" spans="1:19" ht="17.25" thickBot="1">
      <c r="A136" s="125" t="s">
        <v>126</v>
      </c>
      <c r="B136" s="126">
        <v>87.2</v>
      </c>
      <c r="C136" s="77">
        <v>-9.0909091000000008E-3</v>
      </c>
      <c r="D136" s="15">
        <v>85.9</v>
      </c>
      <c r="E136" s="32">
        <f t="shared" ref="E136:E139" si="70">IF(ISNUMBER(D136), (D136 - $B136) / $B136, "")</f>
        <v>-1.4908256880733911E-2</v>
      </c>
      <c r="F136" s="18">
        <f>IF(ISNUMBER(D136), $B145 * E136, "")</f>
        <v>-2236.2385321100865</v>
      </c>
      <c r="G136" s="31">
        <v>85.8</v>
      </c>
      <c r="H136" s="32">
        <f t="shared" ref="H136:H139" si="71">IF(ISNUMBER(G136), (G136 - $B136) / $B136, "")</f>
        <v>-1.6055045871559696E-2</v>
      </c>
      <c r="I136" s="101">
        <f>IF(ISNUMBER(G136), $B145 * H136, "")</f>
        <v>-2408.2568807339544</v>
      </c>
      <c r="J136" s="15">
        <v>85.9</v>
      </c>
      <c r="K136" s="32">
        <f t="shared" ref="K136:K139" si="72">IF(ISNUMBER(J136), (J136 - $B136) / $B136, "")</f>
        <v>-1.4908256880733911E-2</v>
      </c>
      <c r="L136" s="18">
        <f>IF(ISNUMBER(J136), $B145 * K136, "")</f>
        <v>-2236.2385321100865</v>
      </c>
      <c r="M136" s="31">
        <v>86.2</v>
      </c>
      <c r="N136" s="32">
        <f t="shared" ref="N136:N139" si="73">IF(ISNUMBER(M136), (M136 - $B136) / $B136, "")</f>
        <v>-1.146788990825688E-2</v>
      </c>
      <c r="O136" s="18">
        <f>IF(ISNUMBER(M136), $B145 * N136, "")</f>
        <v>-1720.1834862385319</v>
      </c>
      <c r="Q136" s="216"/>
      <c r="R136" s="217"/>
      <c r="S136" s="218"/>
    </row>
    <row r="137" spans="1:19" ht="17.25" thickBot="1">
      <c r="A137" s="125" t="s">
        <v>128</v>
      </c>
      <c r="B137" s="126">
        <v>53.1</v>
      </c>
      <c r="C137" s="77">
        <v>-9.3283581999999993E-3</v>
      </c>
      <c r="D137" s="15">
        <v>52.2</v>
      </c>
      <c r="E137" s="32">
        <f t="shared" si="70"/>
        <v>-1.6949152542372854E-2</v>
      </c>
      <c r="F137" s="18">
        <f>IF(ISNUMBER(D137), $B145 * E137, "")</f>
        <v>-2542.3728813559283</v>
      </c>
      <c r="G137" s="31">
        <v>52.7</v>
      </c>
      <c r="H137" s="32">
        <f t="shared" si="71"/>
        <v>-7.5329566854990312E-3</v>
      </c>
      <c r="I137" s="101">
        <f>IF(ISNUMBER(G137), $B145 * H137, "")</f>
        <v>-1129.9435028248547</v>
      </c>
      <c r="J137" s="15">
        <v>53.2</v>
      </c>
      <c r="K137" s="32">
        <f t="shared" si="72"/>
        <v>1.8832391713747914E-3</v>
      </c>
      <c r="L137" s="18">
        <f>IF(ISNUMBER(J137), $B145 * K137, "")</f>
        <v>282.48587570621874</v>
      </c>
      <c r="M137" s="31">
        <v>52.5</v>
      </c>
      <c r="N137" s="32">
        <f t="shared" si="73"/>
        <v>-1.1299435028248614E-2</v>
      </c>
      <c r="O137" s="18">
        <f>IF(ISNUMBER(M137), $B145 * N137, "")</f>
        <v>-1694.9152542372919</v>
      </c>
      <c r="Q137" s="209"/>
      <c r="R137" s="209"/>
      <c r="S137" s="209"/>
    </row>
    <row r="138" spans="1:19" ht="17.25" thickBot="1">
      <c r="A138" s="125" t="s">
        <v>197</v>
      </c>
      <c r="B138" s="126">
        <v>50</v>
      </c>
      <c r="C138" s="77">
        <v>-9.9009900999999997E-3</v>
      </c>
      <c r="D138" s="15">
        <v>48.9</v>
      </c>
      <c r="E138" s="32">
        <f t="shared" si="70"/>
        <v>-2.200000000000003E-2</v>
      </c>
      <c r="F138" s="18">
        <f>IF(ISNUMBER(D138), $B145 * E138, "")</f>
        <v>-3300.0000000000045</v>
      </c>
      <c r="G138" s="31">
        <v>48.9</v>
      </c>
      <c r="H138" s="32">
        <f t="shared" si="71"/>
        <v>-2.200000000000003E-2</v>
      </c>
      <c r="I138" s="101">
        <f>IF(ISNUMBER(G138), $B145 * H138, "")</f>
        <v>-3300.0000000000045</v>
      </c>
      <c r="J138" s="15">
        <v>49</v>
      </c>
      <c r="K138" s="32">
        <f t="shared" si="72"/>
        <v>-0.02</v>
      </c>
      <c r="L138" s="18">
        <f>IF(ISNUMBER(J138), $B145 * K138, "")</f>
        <v>-3000</v>
      </c>
      <c r="M138" s="31">
        <v>49.1</v>
      </c>
      <c r="N138" s="32">
        <f t="shared" si="73"/>
        <v>-1.7999999999999971E-2</v>
      </c>
      <c r="O138" s="18">
        <f>IF(ISNUMBER(M138), $B145 * N138, "")</f>
        <v>-2699.9999999999955</v>
      </c>
      <c r="Q138" s="219"/>
      <c r="R138" s="219"/>
      <c r="S138" s="219"/>
    </row>
    <row r="139" spans="1:19" ht="17.25" thickBot="1">
      <c r="A139" s="127" t="s">
        <v>346</v>
      </c>
      <c r="B139" s="128">
        <v>9.9499999999999993</v>
      </c>
      <c r="C139" s="78">
        <v>-1.4851485100000001E-2</v>
      </c>
      <c r="D139" s="20">
        <v>9.66</v>
      </c>
      <c r="E139" s="21">
        <f t="shared" si="70"/>
        <v>-2.9145728643215997E-2</v>
      </c>
      <c r="F139" s="22">
        <f>IF(ISNUMBER(D139), $B145 * E139, "")</f>
        <v>-4371.8592964823993</v>
      </c>
      <c r="G139" s="30">
        <v>9.69</v>
      </c>
      <c r="H139" s="21">
        <f t="shared" si="71"/>
        <v>-2.6130653266331638E-2</v>
      </c>
      <c r="I139" s="105">
        <f>IF(ISNUMBER(G139), $B145 * H139, "")</f>
        <v>-3919.5979899497456</v>
      </c>
      <c r="J139" s="20">
        <v>9.74</v>
      </c>
      <c r="K139" s="21">
        <f t="shared" si="72"/>
        <v>-2.1105527638190864E-2</v>
      </c>
      <c r="L139" s="22">
        <f>IF(ISNUMBER(J139), $B145 * K139, "")</f>
        <v>-3165.8291457286296</v>
      </c>
      <c r="M139" s="30">
        <v>9.75</v>
      </c>
      <c r="N139" s="21">
        <f t="shared" si="73"/>
        <v>-2.0100502512562745E-2</v>
      </c>
      <c r="O139" s="22">
        <f>IF(ISNUMBER(M139), $B145 * N139, "")</f>
        <v>-3015.0753768844115</v>
      </c>
      <c r="Q139" s="219"/>
      <c r="R139" s="219"/>
      <c r="S139" s="219"/>
    </row>
    <row r="140" spans="1:19" ht="17.25" thickBot="1">
      <c r="A140" s="125" t="s">
        <v>205</v>
      </c>
      <c r="B140" s="129">
        <v>12.2</v>
      </c>
      <c r="C140" s="80">
        <v>-1.6129032299999999E-2</v>
      </c>
      <c r="D140" s="106">
        <v>11.9</v>
      </c>
      <c r="E140" s="107">
        <f>IF(ISNUMBER(D140), (D140 - $B140) / $B140, "")</f>
        <v>-2.4590163934426142E-2</v>
      </c>
      <c r="F140" s="108">
        <f>IF(ISNUMBER(D140), $B145 * E140, "")</f>
        <v>-3688.5245901639214</v>
      </c>
      <c r="G140" s="109">
        <v>11.9</v>
      </c>
      <c r="H140" s="107">
        <f>IF(ISNUMBER(G140), (G140 - $B140) / $B140, "")</f>
        <v>-2.4590163934426142E-2</v>
      </c>
      <c r="I140" s="110">
        <f>IF(ISNUMBER(G140), $B145 * H140, "")</f>
        <v>-3688.5245901639214</v>
      </c>
      <c r="J140" s="106">
        <v>12</v>
      </c>
      <c r="K140" s="107">
        <f>IF(ISNUMBER(J140), (J140 - $B140) / $B140, "")</f>
        <v>-1.6393442622950762E-2</v>
      </c>
      <c r="L140" s="108">
        <f>IF(ISNUMBER(J140), $B145 * K140, "")</f>
        <v>-2459.0163934426141</v>
      </c>
      <c r="M140" s="109">
        <v>12</v>
      </c>
      <c r="N140" s="107">
        <f>IF(ISNUMBER(M140), (M140 - $B140) / $B140, "")</f>
        <v>-1.6393442622950762E-2</v>
      </c>
      <c r="O140" s="108">
        <f>IF(ISNUMBER(M140), $B145 * N140, "")</f>
        <v>-2459.0163934426141</v>
      </c>
      <c r="Q140" s="209"/>
      <c r="R140" s="209"/>
      <c r="S140" s="209"/>
    </row>
    <row r="141" spans="1:19" ht="17.25" thickBot="1">
      <c r="A141" s="125" t="s">
        <v>158</v>
      </c>
      <c r="B141" s="126">
        <v>69.599999999999994</v>
      </c>
      <c r="C141" s="77">
        <v>-1.8335684099999999E-2</v>
      </c>
      <c r="D141" s="15">
        <v>68</v>
      </c>
      <c r="E141" s="32">
        <f t="shared" ref="E141:E144" si="74">IF(ISNUMBER(D141), (D141 - $B141) / $B141, "")</f>
        <v>-2.2988505747126357E-2</v>
      </c>
      <c r="F141" s="18">
        <f>IF(ISNUMBER(D141), $B145 * E141, "")</f>
        <v>-3448.2758620689533</v>
      </c>
      <c r="G141" s="31">
        <v>68.2</v>
      </c>
      <c r="H141" s="32">
        <f t="shared" ref="H141:H144" si="75">IF(ISNUMBER(G141), (G141 - $B141) / $B141, "")</f>
        <v>-2.011494252873551E-2</v>
      </c>
      <c r="I141" s="101">
        <f>IF(ISNUMBER(G141), $B145 * H141, "")</f>
        <v>-3017.2413793103265</v>
      </c>
      <c r="J141" s="15">
        <v>68.900000000000006</v>
      </c>
      <c r="K141" s="32">
        <f t="shared" ref="K141:K144" si="76">IF(ISNUMBER(J141), (J141 - $B141) / $B141, "")</f>
        <v>-1.0057471264367653E-2</v>
      </c>
      <c r="L141" s="18">
        <f>IF(ISNUMBER(J141), $B145 * K141, "")</f>
        <v>-1508.620689655148</v>
      </c>
      <c r="M141" s="31">
        <v>68.8</v>
      </c>
      <c r="N141" s="32">
        <f t="shared" ref="N141:N144" si="77">IF(ISNUMBER(M141), (M141 - $B141) / $B141, "")</f>
        <v>-1.1494252873563178E-2</v>
      </c>
      <c r="O141" s="18">
        <f>IF(ISNUMBER(M141), $B145 * N141, "")</f>
        <v>-1724.1379310344767</v>
      </c>
      <c r="Q141" s="209"/>
      <c r="R141" s="209"/>
      <c r="S141" s="209"/>
    </row>
    <row r="142" spans="1:19" ht="17.25" thickBot="1">
      <c r="A142" s="125" t="s">
        <v>185</v>
      </c>
      <c r="B142" s="126">
        <v>10.7</v>
      </c>
      <c r="C142" s="77">
        <v>-1.83486239E-2</v>
      </c>
      <c r="D142" s="15">
        <v>10.6</v>
      </c>
      <c r="E142" s="32">
        <f t="shared" si="74"/>
        <v>-9.3457943925233326E-3</v>
      </c>
      <c r="F142" s="18">
        <f>IF(ISNUMBER(D142), $B145 * E142, "")</f>
        <v>-1401.8691588784998</v>
      </c>
      <c r="G142" s="31">
        <v>10.6</v>
      </c>
      <c r="H142" s="32">
        <f t="shared" si="75"/>
        <v>-9.3457943925233326E-3</v>
      </c>
      <c r="I142" s="101">
        <f>IF(ISNUMBER(G142), $B145 * H142, "")</f>
        <v>-1401.8691588784998</v>
      </c>
      <c r="J142" s="15">
        <v>10.5</v>
      </c>
      <c r="K142" s="32">
        <f t="shared" si="76"/>
        <v>-1.8691588785046665E-2</v>
      </c>
      <c r="L142" s="18">
        <f>IF(ISNUMBER(J142), $B145 * K142, "")</f>
        <v>-2803.7383177569995</v>
      </c>
      <c r="M142" s="31">
        <v>10.6</v>
      </c>
      <c r="N142" s="32">
        <f t="shared" si="77"/>
        <v>-9.3457943925233326E-3</v>
      </c>
      <c r="O142" s="18">
        <f>IF(ISNUMBER(M142), $B145 * N142, "")</f>
        <v>-1401.8691588784998</v>
      </c>
      <c r="Q142" s="209"/>
      <c r="R142" s="209"/>
      <c r="S142" s="209"/>
    </row>
    <row r="143" spans="1:19">
      <c r="A143" s="125" t="s">
        <v>189</v>
      </c>
      <c r="B143" s="126">
        <v>92.2</v>
      </c>
      <c r="C143" s="77">
        <v>-2.22693531E-2</v>
      </c>
      <c r="D143" s="15">
        <v>90.4</v>
      </c>
      <c r="E143" s="32">
        <f t="shared" si="74"/>
        <v>-1.9522776572668082E-2</v>
      </c>
      <c r="F143" s="18">
        <f>IF(ISNUMBER(D143), $B145 * E143, "")</f>
        <v>-2928.4164859002121</v>
      </c>
      <c r="G143" s="31">
        <v>90.6</v>
      </c>
      <c r="H143" s="32">
        <f t="shared" si="75"/>
        <v>-1.735357917570508E-2</v>
      </c>
      <c r="I143" s="101">
        <f>IF(ISNUMBER(G143), $B145 * H143, "")</f>
        <v>-2603.0368763557622</v>
      </c>
      <c r="J143" s="15">
        <v>90.5</v>
      </c>
      <c r="K143" s="32">
        <f t="shared" si="76"/>
        <v>-1.8438177874186581E-2</v>
      </c>
      <c r="L143" s="18">
        <f>IF(ISNUMBER(J143), $B145 * K143, "")</f>
        <v>-2765.7266811279869</v>
      </c>
      <c r="M143" s="31">
        <v>90.5</v>
      </c>
      <c r="N143" s="32">
        <f t="shared" si="77"/>
        <v>-1.8438177874186581E-2</v>
      </c>
      <c r="O143" s="18">
        <f>IF(ISNUMBER(M143), $B145 * N143, "")</f>
        <v>-2765.7266811279869</v>
      </c>
      <c r="Q143" s="198"/>
      <c r="R143" s="199"/>
      <c r="S143" s="200"/>
    </row>
    <row r="144" spans="1:19" ht="17.25" thickBot="1">
      <c r="A144" s="130" t="s">
        <v>245</v>
      </c>
      <c r="B144" s="131">
        <v>60.5</v>
      </c>
      <c r="C144" s="79">
        <v>-2.57648953E-2</v>
      </c>
      <c r="D144" s="24">
        <v>59.3</v>
      </c>
      <c r="E144" s="25">
        <f t="shared" si="74"/>
        <v>-1.9834710743801699E-2</v>
      </c>
      <c r="F144" s="104">
        <f>IF(ISNUMBER(D144), $B145 * E144, "")</f>
        <v>-2975.2066115702551</v>
      </c>
      <c r="G144" s="102">
        <v>59.5</v>
      </c>
      <c r="H144" s="25">
        <f t="shared" si="75"/>
        <v>-1.6528925619834711E-2</v>
      </c>
      <c r="I144" s="103">
        <f>IF(ISNUMBER(G144), $B145 * H144, "")</f>
        <v>-2479.3388429752067</v>
      </c>
      <c r="J144" s="24">
        <v>59.7</v>
      </c>
      <c r="K144" s="25">
        <f t="shared" si="76"/>
        <v>-1.3223140495867721E-2</v>
      </c>
      <c r="L144" s="104">
        <f>IF(ISNUMBER(J144), $B145 * K144, "")</f>
        <v>-1983.4710743801581</v>
      </c>
      <c r="M144" s="102">
        <v>59.6</v>
      </c>
      <c r="N144" s="25">
        <f t="shared" si="77"/>
        <v>-1.4876033057851215E-2</v>
      </c>
      <c r="O144" s="104">
        <f>IF(ISNUMBER(M144), $B145 * N144, "")</f>
        <v>-2231.4049586776823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-2.3125993588483981E-2</v>
      </c>
      <c r="F145" s="28">
        <f>SUM(F125:F144)</f>
        <v>-69377.980765451968</v>
      </c>
      <c r="G145" s="26" t="s">
        <v>266</v>
      </c>
      <c r="H145" s="27">
        <f>IF(COUNT(H125:H144), SUM(H125:H144) / COUNT(H125:H144), 0)</f>
        <v>-1.7700043264385412E-2</v>
      </c>
      <c r="I145" s="28">
        <f>SUM(I125:I144)</f>
        <v>-53100.129793156251</v>
      </c>
      <c r="J145" s="26" t="s">
        <v>266</v>
      </c>
      <c r="K145" s="27">
        <f>IF(COUNT(K125:K144), SUM(K125:K144) / COUNT(K125:K144), 0)</f>
        <v>-1.3786715120566667E-2</v>
      </c>
      <c r="L145" s="28">
        <f>SUM(L125:L144)</f>
        <v>-41360.145361699993</v>
      </c>
      <c r="M145" s="26" t="s">
        <v>266</v>
      </c>
      <c r="N145" s="27">
        <f>IF(COUNT(N125:N144), SUM(N125:N144) / COUNT(N125:N144), 0)</f>
        <v>-1.8289839426851421E-2</v>
      </c>
      <c r="O145" s="28">
        <f>SUM(O125:O144)</f>
        <v>-54869.518280554264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57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2022-03-02(수) 오전 00:00</v>
      </c>
      <c r="C150" s="261"/>
      <c r="D150" s="233" t="str">
        <f>TEXT($G$1, "[$-ko-KR]yyyy-mm-dd(ddd) ") &amp; "오후 14:00"</f>
        <v>2022-03-02(수) 오후 14:00</v>
      </c>
      <c r="E150" s="234"/>
      <c r="F150" s="235"/>
      <c r="G150" s="233" t="str">
        <f>TEXT($G$1, "[$-ko-KR]yyyy-mm-dd(ddd) ") &amp; "오후 19:00"</f>
        <v>2022-03-02(수) 오후 19:00</v>
      </c>
      <c r="H150" s="234"/>
      <c r="I150" s="235"/>
      <c r="J150" s="233" t="str">
        <f>TEXT($G$1, "[$-ko-KR]yyyy-mm-dd(ddd) ") &amp; "오후 21:00"</f>
        <v>2022-03-02(수) 오후 21:00</v>
      </c>
      <c r="K150" s="234"/>
      <c r="L150" s="235"/>
      <c r="M150" s="233" t="str">
        <f>TEXT($G$1+1, "[$-ko-KR]yyyy-mm-dd(ddd) ") &amp; "오전 00:00"</f>
        <v>2022-03-03(목)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134</v>
      </c>
      <c r="B152" s="124">
        <v>218</v>
      </c>
      <c r="C152" s="76">
        <v>-9.0909091000000008E-3</v>
      </c>
      <c r="D152" s="13">
        <v>216</v>
      </c>
      <c r="E152" s="14">
        <f>IF(ISNUMBER(D152), (D152 - $B152) / $B152, "")</f>
        <v>-9.1743119266055051E-3</v>
      </c>
      <c r="F152" s="16">
        <f>IF(ISNUMBER(D152), $B172 * E152, "")</f>
        <v>-1376.1467889908258</v>
      </c>
      <c r="G152" s="29">
        <v>218</v>
      </c>
      <c r="H152" s="14">
        <f>IF(ISNUMBER(G152), (G152 - $B152) / $B152, "")</f>
        <v>0</v>
      </c>
      <c r="I152" s="100">
        <f>IF(ISNUMBER(G152), $B172 * H152, "")</f>
        <v>0</v>
      </c>
      <c r="J152" s="13">
        <v>219</v>
      </c>
      <c r="K152" s="14">
        <f>IF(ISNUMBER(J152), (J152 - $B152) / $B152, "")</f>
        <v>4.5871559633027525E-3</v>
      </c>
      <c r="L152" s="16">
        <f>IF(ISNUMBER(J152), $B172 * K152, "")</f>
        <v>688.07339449541291</v>
      </c>
      <c r="M152" s="29">
        <v>215</v>
      </c>
      <c r="N152" s="14">
        <f>IF(ISNUMBER(M152), (M152 - $B152) / $B152, "")</f>
        <v>-1.3761467889908258E-2</v>
      </c>
      <c r="O152" s="16">
        <f>IF(ISNUMBER(M152), $B172 * N152, "")</f>
        <v>-2064.2201834862385</v>
      </c>
      <c r="Q152" s="219"/>
      <c r="R152" s="219"/>
      <c r="S152" s="219"/>
    </row>
    <row r="153" spans="1:19" ht="17.25" thickBot="1">
      <c r="A153" s="125" t="s">
        <v>217</v>
      </c>
      <c r="B153" s="126">
        <v>217</v>
      </c>
      <c r="C153" s="77">
        <v>-9.1324201000000001E-3</v>
      </c>
      <c r="D153" s="15">
        <v>207</v>
      </c>
      <c r="E153" s="32">
        <f t="shared" ref="E153:E156" si="78">IF(ISNUMBER(D153), (D153 - $B153) / $B153, "")</f>
        <v>-4.6082949308755762E-2</v>
      </c>
      <c r="F153" s="18">
        <f>IF(ISNUMBER(D153), $B172 * E153, "")</f>
        <v>-6912.442396313364</v>
      </c>
      <c r="G153" s="31">
        <v>209</v>
      </c>
      <c r="H153" s="32">
        <f t="shared" ref="H153:H156" si="79">IF(ISNUMBER(G153), (G153 - $B153) / $B153, "")</f>
        <v>-3.6866359447004608E-2</v>
      </c>
      <c r="I153" s="101">
        <f>IF(ISNUMBER(G153), $B172 * H153, "")</f>
        <v>-5529.9539170506914</v>
      </c>
      <c r="J153" s="15">
        <v>212</v>
      </c>
      <c r="K153" s="32">
        <f t="shared" ref="K153:K156" si="80">IF(ISNUMBER(J153), (J153 - $B153) / $B153, "")</f>
        <v>-2.3041474654377881E-2</v>
      </c>
      <c r="L153" s="18">
        <f>IF(ISNUMBER(J153), $B172 * K153, "")</f>
        <v>-3456.221198156682</v>
      </c>
      <c r="M153" s="31">
        <v>212</v>
      </c>
      <c r="N153" s="32">
        <f t="shared" ref="N153:N156" si="81">IF(ISNUMBER(M153), (M153 - $B153) / $B153, "")</f>
        <v>-2.3041474654377881E-2</v>
      </c>
      <c r="O153" s="18">
        <f>IF(ISNUMBER(M153), $B172 * N153, "")</f>
        <v>-3456.221198156682</v>
      </c>
      <c r="Q153" s="219"/>
      <c r="R153" s="219"/>
      <c r="S153" s="219"/>
    </row>
    <row r="154" spans="1:19" ht="17.25" thickBot="1">
      <c r="A154" s="125" t="s">
        <v>172</v>
      </c>
      <c r="B154" s="126">
        <v>962</v>
      </c>
      <c r="C154" s="77">
        <v>-1.0288065799999999E-2</v>
      </c>
      <c r="D154" s="15">
        <v>955</v>
      </c>
      <c r="E154" s="32">
        <f t="shared" si="78"/>
        <v>-7.2765072765072769E-3</v>
      </c>
      <c r="F154" s="18">
        <f>IF(ISNUMBER(D154), $B172 * E154, "")</f>
        <v>-1091.4760914760916</v>
      </c>
      <c r="G154" s="31">
        <v>964</v>
      </c>
      <c r="H154" s="32">
        <f t="shared" si="79"/>
        <v>2.0790020790020791E-3</v>
      </c>
      <c r="I154" s="101">
        <f>IF(ISNUMBER(G154), $B172 * H154, "")</f>
        <v>311.85031185031187</v>
      </c>
      <c r="J154" s="15">
        <v>974</v>
      </c>
      <c r="K154" s="32">
        <f t="shared" si="80"/>
        <v>1.2474012474012475E-2</v>
      </c>
      <c r="L154" s="18">
        <f>IF(ISNUMBER(J154), $B172 * K154, "")</f>
        <v>1871.1018711018712</v>
      </c>
      <c r="M154" s="31">
        <v>967</v>
      </c>
      <c r="N154" s="32">
        <f t="shared" si="81"/>
        <v>5.1975051975051978E-3</v>
      </c>
      <c r="O154" s="18">
        <f>IF(ISNUMBER(M154), $B172 * N154, "")</f>
        <v>779.62577962577961</v>
      </c>
      <c r="Q154" s="209"/>
      <c r="R154" s="209"/>
      <c r="S154" s="209"/>
    </row>
    <row r="155" spans="1:19" ht="17.25" thickBot="1">
      <c r="A155" s="125" t="s">
        <v>338</v>
      </c>
      <c r="B155" s="126">
        <v>273</v>
      </c>
      <c r="C155" s="77">
        <v>-1.08695652E-2</v>
      </c>
      <c r="D155" s="15">
        <v>268</v>
      </c>
      <c r="E155" s="32">
        <f t="shared" si="78"/>
        <v>-1.8315018315018316E-2</v>
      </c>
      <c r="F155" s="18">
        <f>IF(ISNUMBER(D155), $B172 * E155, "")</f>
        <v>-2747.2527472527472</v>
      </c>
      <c r="G155" s="31">
        <v>273</v>
      </c>
      <c r="H155" s="32">
        <f t="shared" si="79"/>
        <v>0</v>
      </c>
      <c r="I155" s="101">
        <f>IF(ISNUMBER(G155), $B172 * H155, "")</f>
        <v>0</v>
      </c>
      <c r="J155" s="15">
        <v>276</v>
      </c>
      <c r="K155" s="32">
        <f t="shared" si="80"/>
        <v>1.098901098901099E-2</v>
      </c>
      <c r="L155" s="18">
        <f>IF(ISNUMBER(J155), $B172 * K155, "")</f>
        <v>1648.3516483516485</v>
      </c>
      <c r="M155" s="31">
        <v>273</v>
      </c>
      <c r="N155" s="32">
        <f t="shared" si="81"/>
        <v>0</v>
      </c>
      <c r="O155" s="18">
        <f>IF(ISNUMBER(M155), $B172 * N155, "")</f>
        <v>0</v>
      </c>
      <c r="Q155" s="209"/>
      <c r="R155" s="209"/>
      <c r="S155" s="209"/>
    </row>
    <row r="156" spans="1:19" ht="17.25" thickBot="1">
      <c r="A156" s="127" t="s">
        <v>249</v>
      </c>
      <c r="B156" s="128">
        <v>246</v>
      </c>
      <c r="C156" s="78">
        <v>-1.20481928E-2</v>
      </c>
      <c r="D156" s="20">
        <v>237</v>
      </c>
      <c r="E156" s="21">
        <f t="shared" si="78"/>
        <v>-3.6585365853658534E-2</v>
      </c>
      <c r="F156" s="22">
        <f>IF(ISNUMBER(D156), $B172 * E156, "")</f>
        <v>-5487.8048780487798</v>
      </c>
      <c r="G156" s="30">
        <v>238</v>
      </c>
      <c r="H156" s="21">
        <f t="shared" si="79"/>
        <v>-3.2520325203252036E-2</v>
      </c>
      <c r="I156" s="105">
        <f>IF(ISNUMBER(G156), $B172 * H156, "")</f>
        <v>-4878.0487804878057</v>
      </c>
      <c r="J156" s="20">
        <v>239</v>
      </c>
      <c r="K156" s="21">
        <f t="shared" si="80"/>
        <v>-2.8455284552845527E-2</v>
      </c>
      <c r="L156" s="22">
        <f>IF(ISNUMBER(J156), $B172 * K156, "")</f>
        <v>-4268.292682926829</v>
      </c>
      <c r="M156" s="30">
        <v>240</v>
      </c>
      <c r="N156" s="21">
        <f t="shared" si="81"/>
        <v>-2.4390243902439025E-2</v>
      </c>
      <c r="O156" s="22">
        <f>IF(ISNUMBER(M156), $B172 * N156, "")</f>
        <v>-3658.5365853658536</v>
      </c>
      <c r="Q156" s="209"/>
      <c r="R156" s="209"/>
      <c r="S156" s="209"/>
    </row>
    <row r="157" spans="1:19" ht="17.25" thickBot="1">
      <c r="A157" s="125" t="s">
        <v>89</v>
      </c>
      <c r="B157" s="129">
        <v>937</v>
      </c>
      <c r="C157" s="80">
        <v>-1.26448894E-2</v>
      </c>
      <c r="D157" s="106">
        <v>931</v>
      </c>
      <c r="E157" s="107">
        <f>IF(ISNUMBER(D157), (D157 - $B157) / $B157, "")</f>
        <v>-6.4034151547491995E-3</v>
      </c>
      <c r="F157" s="108">
        <f>IF(ISNUMBER(D157), $B172 * E157, "")</f>
        <v>-960.51227321237991</v>
      </c>
      <c r="G157" s="109">
        <v>937</v>
      </c>
      <c r="H157" s="107">
        <f>IF(ISNUMBER(G157), (G157 - $B157) / $B157, "")</f>
        <v>0</v>
      </c>
      <c r="I157" s="110">
        <f>IF(ISNUMBER(G157), $B172 * H157, "")</f>
        <v>0</v>
      </c>
      <c r="J157" s="106">
        <v>943</v>
      </c>
      <c r="K157" s="107">
        <f>IF(ISNUMBER(J157), (J157 - $B157) / $B157, "")</f>
        <v>6.4034151547491995E-3</v>
      </c>
      <c r="L157" s="108">
        <f>IF(ISNUMBER(J157), $B172 * K157, "")</f>
        <v>960.51227321237991</v>
      </c>
      <c r="M157" s="109">
        <v>936</v>
      </c>
      <c r="N157" s="107">
        <f>IF(ISNUMBER(M157), (M157 - $B157) / $B157, "")</f>
        <v>-1.0672358591248667E-3</v>
      </c>
      <c r="O157" s="108">
        <f>IF(ISNUMBER(M157), $B172 * N157, "")</f>
        <v>-160.08537886873</v>
      </c>
      <c r="Q157" s="209"/>
      <c r="R157" s="209"/>
      <c r="S157" s="209"/>
    </row>
    <row r="158" spans="1:19" ht="17.25" thickBot="1">
      <c r="A158" s="125" t="s">
        <v>103</v>
      </c>
      <c r="B158" s="126">
        <v>687</v>
      </c>
      <c r="C158" s="77">
        <v>-1.2931034500000001E-2</v>
      </c>
      <c r="D158" s="15">
        <v>674</v>
      </c>
      <c r="E158" s="32">
        <f t="shared" ref="E158:E161" si="82">IF(ISNUMBER(D158), (D158 - $B158) / $B158, "")</f>
        <v>-1.8922852983988356E-2</v>
      </c>
      <c r="F158" s="18">
        <f>IF(ISNUMBER(D158), $B172 * E158, "")</f>
        <v>-2838.4279475982535</v>
      </c>
      <c r="G158" s="31">
        <v>679</v>
      </c>
      <c r="H158" s="32">
        <f t="shared" ref="H158:H161" si="83">IF(ISNUMBER(G158), (G158 - $B158) / $B158, "")</f>
        <v>-1.1644832605531296E-2</v>
      </c>
      <c r="I158" s="101">
        <f>IF(ISNUMBER(G158), $B172 * H158, "")</f>
        <v>-1746.7248908296945</v>
      </c>
      <c r="J158" s="15">
        <v>686</v>
      </c>
      <c r="K158" s="32">
        <f t="shared" ref="K158:K161" si="84">IF(ISNUMBER(J158), (J158 - $B158) / $B158, "")</f>
        <v>-1.455604075691412E-3</v>
      </c>
      <c r="L158" s="18">
        <f>IF(ISNUMBER(J158), $B172 * K158, "")</f>
        <v>-218.34061135371181</v>
      </c>
      <c r="M158" s="31">
        <v>716</v>
      </c>
      <c r="N158" s="32">
        <f t="shared" ref="N158:N161" si="85">IF(ISNUMBER(M158), (M158 - $B158) / $B158, "")</f>
        <v>4.2212518195050945E-2</v>
      </c>
      <c r="O158" s="18">
        <f>IF(ISNUMBER(M158), $B172 * N158, "")</f>
        <v>6331.8777292576415</v>
      </c>
      <c r="Q158" s="209"/>
      <c r="R158" s="209"/>
      <c r="S158" s="209"/>
    </row>
    <row r="159" spans="1:19" ht="17.25" thickBot="1">
      <c r="A159" s="125" t="s">
        <v>195</v>
      </c>
      <c r="B159" s="126">
        <v>132</v>
      </c>
      <c r="C159" s="77">
        <v>-1.49253731E-2</v>
      </c>
      <c r="D159" s="15">
        <v>128</v>
      </c>
      <c r="E159" s="32">
        <f t="shared" si="82"/>
        <v>-3.0303030303030304E-2</v>
      </c>
      <c r="F159" s="18">
        <f>IF(ISNUMBER(D159), $B172 * E159, "")</f>
        <v>-4545.454545454546</v>
      </c>
      <c r="G159" s="31">
        <v>130</v>
      </c>
      <c r="H159" s="32">
        <f t="shared" si="83"/>
        <v>-1.5151515151515152E-2</v>
      </c>
      <c r="I159" s="101">
        <f>IF(ISNUMBER(G159), $B172 * H159, "")</f>
        <v>-2272.727272727273</v>
      </c>
      <c r="J159" s="15">
        <v>129</v>
      </c>
      <c r="K159" s="32">
        <f t="shared" si="84"/>
        <v>-2.2727272727272728E-2</v>
      </c>
      <c r="L159" s="18">
        <f>IF(ISNUMBER(J159), $B172 * K159, "")</f>
        <v>-3409.090909090909</v>
      </c>
      <c r="M159" s="31">
        <v>129</v>
      </c>
      <c r="N159" s="32">
        <f t="shared" si="85"/>
        <v>-2.2727272727272728E-2</v>
      </c>
      <c r="O159" s="18">
        <f>IF(ISNUMBER(M159), $B172 * N159, "")</f>
        <v>-3409.090909090909</v>
      </c>
      <c r="Q159" s="209"/>
      <c r="R159" s="209"/>
      <c r="S159" s="209"/>
    </row>
    <row r="160" spans="1:19" ht="17.25" thickBot="1">
      <c r="A160" s="125" t="s">
        <v>225</v>
      </c>
      <c r="B160" s="126">
        <v>383</v>
      </c>
      <c r="C160" s="77">
        <v>-1.54241645E-2</v>
      </c>
      <c r="D160" s="15">
        <v>375</v>
      </c>
      <c r="E160" s="32">
        <f t="shared" si="82"/>
        <v>-2.0887728459530026E-2</v>
      </c>
      <c r="F160" s="18">
        <f>IF(ISNUMBER(D160), $B172 * E160, "")</f>
        <v>-3133.1592689295039</v>
      </c>
      <c r="G160" s="31">
        <v>377</v>
      </c>
      <c r="H160" s="32">
        <f t="shared" si="83"/>
        <v>-1.5665796344647518E-2</v>
      </c>
      <c r="I160" s="101">
        <f>IF(ISNUMBER(G160), $B172 * H160, "")</f>
        <v>-2349.8694516971277</v>
      </c>
      <c r="J160" s="15">
        <v>382</v>
      </c>
      <c r="K160" s="32">
        <f t="shared" si="84"/>
        <v>-2.6109660574412533E-3</v>
      </c>
      <c r="L160" s="18">
        <f>IF(ISNUMBER(J160), $B172 * K160, "")</f>
        <v>-391.64490861618799</v>
      </c>
      <c r="M160" s="31">
        <v>379</v>
      </c>
      <c r="N160" s="32">
        <f t="shared" si="85"/>
        <v>-1.0443864229765013E-2</v>
      </c>
      <c r="O160" s="18">
        <f>IF(ISNUMBER(M160), $B172 * N160, "")</f>
        <v>-1566.579634464752</v>
      </c>
      <c r="Q160" s="33"/>
      <c r="R160" s="33"/>
    </row>
    <row r="161" spans="1:19" ht="17.25" thickBot="1">
      <c r="A161" s="130" t="s">
        <v>187</v>
      </c>
      <c r="B161" s="131">
        <v>255</v>
      </c>
      <c r="C161" s="79">
        <v>-1.54440154E-2</v>
      </c>
      <c r="D161" s="24">
        <v>246</v>
      </c>
      <c r="E161" s="25">
        <f t="shared" si="82"/>
        <v>-3.5294117647058823E-2</v>
      </c>
      <c r="F161" s="104">
        <f>IF(ISNUMBER(D161), $B172 * E161, "")</f>
        <v>-5294.1176470588234</v>
      </c>
      <c r="G161" s="102">
        <v>247</v>
      </c>
      <c r="H161" s="25">
        <f t="shared" si="83"/>
        <v>-3.1372549019607843E-2</v>
      </c>
      <c r="I161" s="103">
        <f>IF(ISNUMBER(G161), $B172 * H161, "")</f>
        <v>-4705.8823529411766</v>
      </c>
      <c r="J161" s="24">
        <v>248</v>
      </c>
      <c r="K161" s="25">
        <f t="shared" si="84"/>
        <v>-2.7450980392156862E-2</v>
      </c>
      <c r="L161" s="104">
        <f>IF(ISNUMBER(J161), $B172 * K161, "")</f>
        <v>-4117.6470588235297</v>
      </c>
      <c r="M161" s="102">
        <v>248</v>
      </c>
      <c r="N161" s="25">
        <f t="shared" si="85"/>
        <v>-2.7450980392156862E-2</v>
      </c>
      <c r="O161" s="104">
        <f>IF(ISNUMBER(M161), $B172 * N161, "")</f>
        <v>-4117.6470588235297</v>
      </c>
      <c r="Q161" s="210"/>
      <c r="R161" s="211"/>
      <c r="S161" s="212"/>
    </row>
    <row r="162" spans="1:19">
      <c r="A162" s="123" t="s">
        <v>120</v>
      </c>
      <c r="B162" s="124">
        <v>366</v>
      </c>
      <c r="C162" s="76">
        <v>-1.6129032299999999E-2</v>
      </c>
      <c r="D162" s="13">
        <v>355</v>
      </c>
      <c r="E162" s="14">
        <f>IF(ISNUMBER(D162), (D162 - $B162) / $B162, "")</f>
        <v>-3.0054644808743168E-2</v>
      </c>
      <c r="F162" s="16">
        <f>IF(ISNUMBER(D162), $B172 * E162, "")</f>
        <v>-4508.1967213114749</v>
      </c>
      <c r="G162" s="29">
        <v>357</v>
      </c>
      <c r="H162" s="14">
        <f>IF(ISNUMBER(G162), (G162 - $B162) / $B162, "")</f>
        <v>-2.4590163934426229E-2</v>
      </c>
      <c r="I162" s="100">
        <f>IF(ISNUMBER(G162), $B172 * H162, "")</f>
        <v>-3688.5245901639341</v>
      </c>
      <c r="J162" s="13">
        <v>361</v>
      </c>
      <c r="K162" s="14">
        <f>IF(ISNUMBER(J162), (J162 - $B162) / $B162, "")</f>
        <v>-1.3661202185792349E-2</v>
      </c>
      <c r="L162" s="16">
        <f>IF(ISNUMBER(J162), $B172 * K162, "")</f>
        <v>-2049.1803278688526</v>
      </c>
      <c r="M162" s="29">
        <v>356</v>
      </c>
      <c r="N162" s="14">
        <f>IF(ISNUMBER(M162), (M162 - $B162) / $B162, "")</f>
        <v>-2.7322404371584699E-2</v>
      </c>
      <c r="O162" s="16">
        <f>IF(ISNUMBER(M162), $B172 * N162, "")</f>
        <v>-4098.3606557377052</v>
      </c>
      <c r="Q162" s="213"/>
      <c r="R162" s="214"/>
      <c r="S162" s="215"/>
    </row>
    <row r="163" spans="1:19" ht="17.25" thickBot="1">
      <c r="A163" s="125" t="s">
        <v>231</v>
      </c>
      <c r="B163" s="126">
        <v>410</v>
      </c>
      <c r="C163" s="77">
        <v>-1.67865707E-2</v>
      </c>
      <c r="D163" s="15">
        <v>402</v>
      </c>
      <c r="E163" s="32">
        <f t="shared" ref="E163:E166" si="86">IF(ISNUMBER(D163), (D163 - $B163) / $B163, "")</f>
        <v>-1.9512195121951219E-2</v>
      </c>
      <c r="F163" s="18">
        <f>IF(ISNUMBER(D163), $B172 * E163, "")</f>
        <v>-2926.8292682926831</v>
      </c>
      <c r="G163" s="31">
        <v>403</v>
      </c>
      <c r="H163" s="32">
        <f t="shared" ref="H163:H166" si="87">IF(ISNUMBER(G163), (G163 - $B163) / $B163, "")</f>
        <v>-1.7073170731707318E-2</v>
      </c>
      <c r="I163" s="101">
        <f>IF(ISNUMBER(G163), $B172 * H163, "")</f>
        <v>-2560.9756097560976</v>
      </c>
      <c r="J163" s="15">
        <v>403</v>
      </c>
      <c r="K163" s="32">
        <f t="shared" ref="K163:K166" si="88">IF(ISNUMBER(J163), (J163 - $B163) / $B163, "")</f>
        <v>-1.7073170731707318E-2</v>
      </c>
      <c r="L163" s="18">
        <f>IF(ISNUMBER(J163), $B172 * K163, "")</f>
        <v>-2560.9756097560976</v>
      </c>
      <c r="M163" s="31">
        <v>403</v>
      </c>
      <c r="N163" s="32">
        <f t="shared" ref="N163:N166" si="89">IF(ISNUMBER(M163), (M163 - $B163) / $B163, "")</f>
        <v>-1.7073170731707318E-2</v>
      </c>
      <c r="O163" s="18">
        <f>IF(ISNUMBER(M163), $B172 * N163, "")</f>
        <v>-2560.9756097560976</v>
      </c>
      <c r="Q163" s="216"/>
      <c r="R163" s="217"/>
      <c r="S163" s="218"/>
    </row>
    <row r="164" spans="1:19" ht="17.25" thickBot="1">
      <c r="A164" s="125" t="s">
        <v>107</v>
      </c>
      <c r="B164" s="126">
        <v>110</v>
      </c>
      <c r="C164" s="77">
        <v>-1.7857142900000001E-2</v>
      </c>
      <c r="D164" s="15">
        <v>108</v>
      </c>
      <c r="E164" s="32">
        <f t="shared" si="86"/>
        <v>-1.8181818181818181E-2</v>
      </c>
      <c r="F164" s="18">
        <f>IF(ISNUMBER(D164), $B172 * E164, "")</f>
        <v>-2727.272727272727</v>
      </c>
      <c r="G164" s="31">
        <v>108</v>
      </c>
      <c r="H164" s="32">
        <f t="shared" si="87"/>
        <v>-1.8181818181818181E-2</v>
      </c>
      <c r="I164" s="101">
        <f>IF(ISNUMBER(G164), $B172 * H164, "")</f>
        <v>-2727.272727272727</v>
      </c>
      <c r="J164" s="15">
        <v>108</v>
      </c>
      <c r="K164" s="32">
        <f t="shared" si="88"/>
        <v>-1.8181818181818181E-2</v>
      </c>
      <c r="L164" s="18">
        <f>IF(ISNUMBER(J164), $B172 * K164, "")</f>
        <v>-2727.272727272727</v>
      </c>
      <c r="M164" s="31">
        <v>110</v>
      </c>
      <c r="N164" s="32">
        <f t="shared" si="89"/>
        <v>0</v>
      </c>
      <c r="O164" s="18">
        <f>IF(ISNUMBER(M164), $B172 * N164, "")</f>
        <v>0</v>
      </c>
      <c r="Q164" s="209"/>
      <c r="R164" s="209"/>
      <c r="S164" s="209"/>
    </row>
    <row r="165" spans="1:19" ht="17.25" thickBot="1">
      <c r="A165" s="125" t="s">
        <v>221</v>
      </c>
      <c r="B165" s="126">
        <v>967</v>
      </c>
      <c r="C165" s="77">
        <v>-1.8274111700000002E-2</v>
      </c>
      <c r="D165" s="15">
        <v>943</v>
      </c>
      <c r="E165" s="32">
        <f t="shared" si="86"/>
        <v>-2.481902792140641E-2</v>
      </c>
      <c r="F165" s="18">
        <f>IF(ISNUMBER(D165), $B172 * E165, "")</f>
        <v>-3722.8541882109616</v>
      </c>
      <c r="G165" s="31">
        <v>953</v>
      </c>
      <c r="H165" s="32">
        <f t="shared" si="87"/>
        <v>-1.4477766287487074E-2</v>
      </c>
      <c r="I165" s="101">
        <f>IF(ISNUMBER(G165), $B172 * H165, "")</f>
        <v>-2171.6649431230612</v>
      </c>
      <c r="J165" s="15">
        <v>956</v>
      </c>
      <c r="K165" s="32">
        <f t="shared" si="88"/>
        <v>-1.1375387797311272E-2</v>
      </c>
      <c r="L165" s="18">
        <f>IF(ISNUMBER(J165), $B172 * K165, "")</f>
        <v>-1706.3081695966907</v>
      </c>
      <c r="M165" s="31">
        <v>957</v>
      </c>
      <c r="N165" s="32">
        <f t="shared" si="89"/>
        <v>-1.0341261633919338E-2</v>
      </c>
      <c r="O165" s="18">
        <f>IF(ISNUMBER(M165), $B172 * N165, "")</f>
        <v>-1551.1892450879006</v>
      </c>
      <c r="Q165" s="219"/>
      <c r="R165" s="219"/>
      <c r="S165" s="219"/>
    </row>
    <row r="166" spans="1:19" ht="17.25" thickBot="1">
      <c r="A166" s="127" t="s">
        <v>223</v>
      </c>
      <c r="B166" s="128">
        <v>990</v>
      </c>
      <c r="C166" s="78">
        <v>-1.9801980199999999E-2</v>
      </c>
      <c r="D166" s="20">
        <v>964</v>
      </c>
      <c r="E166" s="21">
        <f t="shared" si="86"/>
        <v>-2.6262626262626262E-2</v>
      </c>
      <c r="F166" s="22">
        <f>IF(ISNUMBER(D166), $B172 * E166, "")</f>
        <v>-3939.393939393939</v>
      </c>
      <c r="G166" s="30">
        <v>974</v>
      </c>
      <c r="H166" s="21">
        <f t="shared" si="87"/>
        <v>-1.6161616161616162E-2</v>
      </c>
      <c r="I166" s="105">
        <f>IF(ISNUMBER(G166), $B172 * H166, "")</f>
        <v>-2424.242424242424</v>
      </c>
      <c r="J166" s="20">
        <v>978</v>
      </c>
      <c r="K166" s="21">
        <f t="shared" si="88"/>
        <v>-1.2121212121212121E-2</v>
      </c>
      <c r="L166" s="22">
        <f>IF(ISNUMBER(J166), $B172 * K166, "")</f>
        <v>-1818.1818181818182</v>
      </c>
      <c r="M166" s="30">
        <v>973</v>
      </c>
      <c r="N166" s="21">
        <f t="shared" si="89"/>
        <v>-1.7171717171717171E-2</v>
      </c>
      <c r="O166" s="22">
        <f>IF(ISNUMBER(M166), $B172 * N166, "")</f>
        <v>-2575.7575757575755</v>
      </c>
      <c r="Q166" s="219"/>
      <c r="R166" s="219"/>
      <c r="S166" s="219"/>
    </row>
    <row r="167" spans="1:19" ht="17.25" thickBot="1">
      <c r="A167" s="125" t="s">
        <v>160</v>
      </c>
      <c r="B167" s="129">
        <v>420</v>
      </c>
      <c r="C167" s="80">
        <v>-2.3255814E-2</v>
      </c>
      <c r="D167" s="106">
        <v>413</v>
      </c>
      <c r="E167" s="107">
        <f>IF(ISNUMBER(D167), (D167 - $B167) / $B167, "")</f>
        <v>-1.6666666666666666E-2</v>
      </c>
      <c r="F167" s="108">
        <f>IF(ISNUMBER(D167), $B172 * E167, "")</f>
        <v>-2500</v>
      </c>
      <c r="G167" s="109">
        <v>413</v>
      </c>
      <c r="H167" s="107">
        <f>IF(ISNUMBER(G167), (G167 - $B167) / $B167, "")</f>
        <v>-1.6666666666666666E-2</v>
      </c>
      <c r="I167" s="110">
        <f>IF(ISNUMBER(G167), $B172 * H167, "")</f>
        <v>-2500</v>
      </c>
      <c r="J167" s="106">
        <v>414</v>
      </c>
      <c r="K167" s="107">
        <f>IF(ISNUMBER(J167), (J167 - $B167) / $B167, "")</f>
        <v>-1.4285714285714285E-2</v>
      </c>
      <c r="L167" s="108">
        <f>IF(ISNUMBER(J167), $B172 * K167, "")</f>
        <v>-2142.8571428571427</v>
      </c>
      <c r="M167" s="109">
        <v>413</v>
      </c>
      <c r="N167" s="107">
        <f>IF(ISNUMBER(M167), (M167 - $B167) / $B167, "")</f>
        <v>-1.6666666666666666E-2</v>
      </c>
      <c r="O167" s="108">
        <f>IF(ISNUMBER(M167), $B172 * N167, "")</f>
        <v>-2500</v>
      </c>
      <c r="Q167" s="209"/>
      <c r="R167" s="209"/>
      <c r="S167" s="209"/>
    </row>
    <row r="168" spans="1:19" ht="17.25" thickBot="1">
      <c r="A168" s="125" t="s">
        <v>180</v>
      </c>
      <c r="B168" s="126">
        <v>954</v>
      </c>
      <c r="C168" s="77">
        <v>-2.4539877299999999E-2</v>
      </c>
      <c r="D168" s="15">
        <v>931</v>
      </c>
      <c r="E168" s="32">
        <f t="shared" ref="E168:E171" si="90">IF(ISNUMBER(D168), (D168 - $B168) / $B168, "")</f>
        <v>-2.4109014675052411E-2</v>
      </c>
      <c r="F168" s="18">
        <f>IF(ISNUMBER(D168), $B172 * E168, "")</f>
        <v>-3616.3522012578619</v>
      </c>
      <c r="G168" s="31">
        <v>936</v>
      </c>
      <c r="H168" s="32">
        <f t="shared" ref="H168:H171" si="91">IF(ISNUMBER(G168), (G168 - $B168) / $B168, "")</f>
        <v>-1.8867924528301886E-2</v>
      </c>
      <c r="I168" s="101">
        <f>IF(ISNUMBER(G168), $B172 * H168, "")</f>
        <v>-2830.1886792452829</v>
      </c>
      <c r="J168" s="15">
        <v>940</v>
      </c>
      <c r="K168" s="32">
        <f t="shared" ref="K168:K171" si="92">IF(ISNUMBER(J168), (J168 - $B168) / $B168, "")</f>
        <v>-1.4675052410901468E-2</v>
      </c>
      <c r="L168" s="18">
        <f>IF(ISNUMBER(J168), $B172 * K168, "")</f>
        <v>-2201.2578616352203</v>
      </c>
      <c r="M168" s="31">
        <v>937</v>
      </c>
      <c r="N168" s="32">
        <f t="shared" ref="N168:N171" si="93">IF(ISNUMBER(M168), (M168 - $B168) / $B168, "")</f>
        <v>-1.781970649895178E-2</v>
      </c>
      <c r="O168" s="18">
        <f>IF(ISNUMBER(M168), $B172 * N168, "")</f>
        <v>-2672.9559748427669</v>
      </c>
      <c r="Q168" s="209"/>
      <c r="R168" s="209"/>
      <c r="S168" s="209"/>
    </row>
    <row r="169" spans="1:19" ht="17.25" thickBot="1">
      <c r="A169" s="125" t="s">
        <v>170</v>
      </c>
      <c r="B169" s="126">
        <v>681</v>
      </c>
      <c r="C169" s="77">
        <v>-2.5751072999999999E-2</v>
      </c>
      <c r="D169" s="15">
        <v>669</v>
      </c>
      <c r="E169" s="32">
        <f t="shared" si="90"/>
        <v>-1.7621145374449341E-2</v>
      </c>
      <c r="F169" s="18">
        <f>IF(ISNUMBER(D169), $B172 * E169, "")</f>
        <v>-2643.171806167401</v>
      </c>
      <c r="G169" s="31">
        <v>673</v>
      </c>
      <c r="H169" s="32">
        <f t="shared" si="91"/>
        <v>-1.1747430249632892E-2</v>
      </c>
      <c r="I169" s="101">
        <f>IF(ISNUMBER(G169), $B172 * H169, "")</f>
        <v>-1762.1145374449338</v>
      </c>
      <c r="J169" s="15">
        <v>684</v>
      </c>
      <c r="K169" s="32">
        <f t="shared" si="92"/>
        <v>4.4052863436123352E-3</v>
      </c>
      <c r="L169" s="18">
        <f>IF(ISNUMBER(J169), $B172 * K169, "")</f>
        <v>660.79295154185024</v>
      </c>
      <c r="M169" s="31">
        <v>679</v>
      </c>
      <c r="N169" s="32">
        <f t="shared" si="93"/>
        <v>-2.936857562408223E-3</v>
      </c>
      <c r="O169" s="18">
        <f>IF(ISNUMBER(M169), $B172 * N169, "")</f>
        <v>-440.52863436123346</v>
      </c>
      <c r="Q169" s="209"/>
      <c r="R169" s="209"/>
      <c r="S169" s="209"/>
    </row>
    <row r="170" spans="1:19">
      <c r="A170" s="125" t="s">
        <v>237</v>
      </c>
      <c r="B170" s="126">
        <v>551</v>
      </c>
      <c r="C170" s="77">
        <v>-4.0069686399999999E-2</v>
      </c>
      <c r="D170" s="15">
        <v>531</v>
      </c>
      <c r="E170" s="32">
        <f t="shared" si="90"/>
        <v>-3.6297640653357534E-2</v>
      </c>
      <c r="F170" s="18">
        <f>IF(ISNUMBER(D170), $B172 * E170, "")</f>
        <v>-5444.64609800363</v>
      </c>
      <c r="G170" s="31">
        <v>533</v>
      </c>
      <c r="H170" s="32">
        <f t="shared" si="91"/>
        <v>-3.2667876588021776E-2</v>
      </c>
      <c r="I170" s="101">
        <f>IF(ISNUMBER(G170), $B172 * H170, "")</f>
        <v>-4900.1814882032668</v>
      </c>
      <c r="J170" s="15">
        <v>536</v>
      </c>
      <c r="K170" s="32">
        <f t="shared" si="92"/>
        <v>-2.7223230490018149E-2</v>
      </c>
      <c r="L170" s="18">
        <f>IF(ISNUMBER(J170), $B172 * K170, "")</f>
        <v>-4083.4845735027225</v>
      </c>
      <c r="M170" s="31">
        <v>534</v>
      </c>
      <c r="N170" s="32">
        <f t="shared" si="93"/>
        <v>-3.0852994555353903E-2</v>
      </c>
      <c r="O170" s="18">
        <f>IF(ISNUMBER(M170), $B172 * N170, "")</f>
        <v>-4627.9491833030852</v>
      </c>
      <c r="Q170" s="198"/>
      <c r="R170" s="199"/>
      <c r="S170" s="200"/>
    </row>
    <row r="171" spans="1:19" ht="17.25" thickBot="1">
      <c r="A171" s="130" t="s">
        <v>201</v>
      </c>
      <c r="B171" s="131">
        <v>550</v>
      </c>
      <c r="C171" s="79">
        <v>-4.0139616099999997E-2</v>
      </c>
      <c r="D171" s="24">
        <v>533</v>
      </c>
      <c r="E171" s="25">
        <f t="shared" si="90"/>
        <v>-3.090909090909091E-2</v>
      </c>
      <c r="F171" s="104">
        <f>IF(ISNUMBER(D171), $B172 * E171, "")</f>
        <v>-4636.3636363636369</v>
      </c>
      <c r="G171" s="102">
        <v>540</v>
      </c>
      <c r="H171" s="25">
        <f t="shared" si="91"/>
        <v>-1.8181818181818181E-2</v>
      </c>
      <c r="I171" s="103">
        <f>IF(ISNUMBER(G171), $B172 * H171, "")</f>
        <v>-2727.272727272727</v>
      </c>
      <c r="J171" s="24">
        <v>543</v>
      </c>
      <c r="K171" s="25">
        <f t="shared" si="92"/>
        <v>-1.2727272727272728E-2</v>
      </c>
      <c r="L171" s="104">
        <f>IF(ISNUMBER(J171), $B172 * K171, "")</f>
        <v>-1909.0909090909092</v>
      </c>
      <c r="M171" s="102">
        <v>536</v>
      </c>
      <c r="N171" s="25">
        <f t="shared" si="93"/>
        <v>-2.5454545454545455E-2</v>
      </c>
      <c r="O171" s="104">
        <f>IF(ISNUMBER(M171), $B172 * N171, "")</f>
        <v>-3818.1818181818185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-2.3683958390203208E-2</v>
      </c>
      <c r="F172" s="28">
        <f>SUM(F152:F171)</f>
        <v>-71051.875170609637</v>
      </c>
      <c r="G172" s="26" t="s">
        <v>266</v>
      </c>
      <c r="H172" s="27">
        <f>IF(COUNT(H152:H171), SUM(H152:H171) / COUNT(H152:H171), 0)</f>
        <v>-1.6487931360202636E-2</v>
      </c>
      <c r="I172" s="28">
        <f>SUM(I152:I171)</f>
        <v>-49463.79408060792</v>
      </c>
      <c r="J172" s="26" t="s">
        <v>266</v>
      </c>
      <c r="K172" s="27">
        <f>IF(COUNT(K152:K171), SUM(K152:K171) / COUNT(K152:K171), 0)</f>
        <v>-1.0410338123342289E-2</v>
      </c>
      <c r="L172" s="28">
        <f>SUM(L152:L171)</f>
        <v>-31231.014370026867</v>
      </c>
      <c r="M172" s="26" t="s">
        <v>266</v>
      </c>
      <c r="N172" s="27">
        <f>IF(COUNT(N152:N171), SUM(N152:N171) / COUNT(N152:N171), 0)</f>
        <v>-1.2055592045467151E-2</v>
      </c>
      <c r="O172" s="28">
        <f>SUM(O152:O171)</f>
        <v>-36166.776136401459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57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2022-03-02(수) 오전 00:00</v>
      </c>
      <c r="C177" s="261"/>
      <c r="D177" s="233" t="str">
        <f>TEXT($G$1, "[$-ko-KR]yyyy-mm-dd(ddd) ") &amp; "오후 14:00"</f>
        <v>2022-03-02(수) 오후 14:00</v>
      </c>
      <c r="E177" s="234"/>
      <c r="F177" s="235"/>
      <c r="G177" s="233" t="str">
        <f>TEXT($G$1, "[$-ko-KR]yyyy-mm-dd(ddd) ") &amp; "오후 19:00"</f>
        <v>2022-03-02(수) 오후 19:00</v>
      </c>
      <c r="H177" s="234"/>
      <c r="I177" s="235"/>
      <c r="J177" s="233" t="str">
        <f>TEXT($G$1, "[$-ko-KR]yyyy-mm-dd(ddd) ") &amp; "오후 21:00"</f>
        <v>2022-03-02(수) 오후 21:00</v>
      </c>
      <c r="K177" s="234"/>
      <c r="L177" s="235"/>
      <c r="M177" s="233" t="str">
        <f>TEXT($G$1+1, "[$-ko-KR]yyyy-mm-dd(ddd) ") &amp; "오전 00:00"</f>
        <v>2022-03-03(목)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162</v>
      </c>
      <c r="B179" s="124">
        <v>1165</v>
      </c>
      <c r="C179" s="76">
        <v>-1.6877637099999999E-2</v>
      </c>
      <c r="D179" s="13">
        <v>1135</v>
      </c>
      <c r="E179" s="14">
        <f>IF(ISNUMBER(D179), (D179 - $B179) / $B179, "")</f>
        <v>-2.575107296137339E-2</v>
      </c>
      <c r="F179" s="16">
        <f>IF(ISNUMBER(D179), $B199 * E179, "")</f>
        <v>-3862.6609442060085</v>
      </c>
      <c r="G179" s="29">
        <v>1145</v>
      </c>
      <c r="H179" s="14">
        <f>IF(ISNUMBER(G179), (G179 - $B179) / $B179, "")</f>
        <v>-1.7167381974248927E-2</v>
      </c>
      <c r="I179" s="100">
        <f>IF(ISNUMBER(G179), $B199 * H179, "")</f>
        <v>-2575.1072961373388</v>
      </c>
      <c r="J179" s="13">
        <v>1155</v>
      </c>
      <c r="K179" s="14">
        <f>IF(ISNUMBER(J179), (J179 - $B179) / $B179, "")</f>
        <v>-8.5836909871244635E-3</v>
      </c>
      <c r="L179" s="16">
        <f>IF(ISNUMBER(J179), $B199 * K179, "")</f>
        <v>-1287.5536480686694</v>
      </c>
      <c r="M179" s="29">
        <v>1145</v>
      </c>
      <c r="N179" s="14">
        <f>IF(ISNUMBER(M179), (M179 - $B179) / $B179, "")</f>
        <v>-1.7167381974248927E-2</v>
      </c>
      <c r="O179" s="16">
        <f>IF(ISNUMBER(M179), $B199 * N179, "")</f>
        <v>-2575.1072961373388</v>
      </c>
      <c r="Q179" s="219"/>
      <c r="R179" s="219"/>
      <c r="S179" s="219"/>
    </row>
    <row r="180" spans="1:19" ht="17.25" thickBot="1">
      <c r="A180" s="125" t="s">
        <v>107</v>
      </c>
      <c r="B180" s="126">
        <v>110</v>
      </c>
      <c r="C180" s="77">
        <v>-1.7857142900000001E-2</v>
      </c>
      <c r="D180" s="15">
        <v>108</v>
      </c>
      <c r="E180" s="32">
        <f t="shared" ref="E180:E183" si="94">IF(ISNUMBER(D180), (D180 - $B180) / $B180, "")</f>
        <v>-1.8181818181818181E-2</v>
      </c>
      <c r="F180" s="18">
        <f>IF(ISNUMBER(D180), $B199 * E180, "")</f>
        <v>-2727.272727272727</v>
      </c>
      <c r="G180" s="31">
        <v>108</v>
      </c>
      <c r="H180" s="32">
        <f t="shared" ref="H180:H183" si="95">IF(ISNUMBER(G180), (G180 - $B180) / $B180, "")</f>
        <v>-1.8181818181818181E-2</v>
      </c>
      <c r="I180" s="101">
        <f>IF(ISNUMBER(G180), $B199 * H180, "")</f>
        <v>-2727.272727272727</v>
      </c>
      <c r="J180" s="15">
        <v>108</v>
      </c>
      <c r="K180" s="32">
        <f t="shared" ref="K180:K183" si="96">IF(ISNUMBER(J180), (J180 - $B180) / $B180, "")</f>
        <v>-1.8181818181818181E-2</v>
      </c>
      <c r="L180" s="18">
        <f>IF(ISNUMBER(J180), $B199 * K180, "")</f>
        <v>-2727.272727272727</v>
      </c>
      <c r="M180" s="31">
        <v>110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19"/>
      <c r="R180" s="219"/>
      <c r="S180" s="219"/>
    </row>
    <row r="181" spans="1:19" ht="17.25" thickBot="1">
      <c r="A181" s="125" t="s">
        <v>221</v>
      </c>
      <c r="B181" s="126">
        <v>967</v>
      </c>
      <c r="C181" s="77">
        <v>-1.8274111700000002E-2</v>
      </c>
      <c r="D181" s="15">
        <v>943</v>
      </c>
      <c r="E181" s="32">
        <f t="shared" si="94"/>
        <v>-2.481902792140641E-2</v>
      </c>
      <c r="F181" s="18">
        <f>IF(ISNUMBER(D181), $B199 * E181, "")</f>
        <v>-3722.8541882109616</v>
      </c>
      <c r="G181" s="31">
        <v>953</v>
      </c>
      <c r="H181" s="32">
        <f t="shared" si="95"/>
        <v>-1.4477766287487074E-2</v>
      </c>
      <c r="I181" s="101">
        <f>IF(ISNUMBER(G181), $B199 * H181, "")</f>
        <v>-2171.6649431230612</v>
      </c>
      <c r="J181" s="15">
        <v>956</v>
      </c>
      <c r="K181" s="32">
        <f t="shared" si="96"/>
        <v>-1.1375387797311272E-2</v>
      </c>
      <c r="L181" s="18">
        <f>IF(ISNUMBER(J181), $B199 * K181, "")</f>
        <v>-1706.3081695966907</v>
      </c>
      <c r="M181" s="31">
        <v>957</v>
      </c>
      <c r="N181" s="32">
        <f t="shared" si="97"/>
        <v>-1.0341261633919338E-2</v>
      </c>
      <c r="O181" s="18">
        <f>IF(ISNUMBER(M181), $B199 * N181, "")</f>
        <v>-1551.1892450879006</v>
      </c>
      <c r="Q181" s="209"/>
      <c r="R181" s="209"/>
      <c r="S181" s="209"/>
    </row>
    <row r="182" spans="1:19" ht="17.25" thickBot="1">
      <c r="A182" s="125" t="s">
        <v>158</v>
      </c>
      <c r="B182" s="126">
        <v>69.599999999999994</v>
      </c>
      <c r="C182" s="77">
        <v>-1.8335684099999999E-2</v>
      </c>
      <c r="D182" s="15">
        <v>68</v>
      </c>
      <c r="E182" s="32">
        <f t="shared" si="94"/>
        <v>-2.2988505747126357E-2</v>
      </c>
      <c r="F182" s="18">
        <f>IF(ISNUMBER(D182), $B199 * E182, "")</f>
        <v>-3448.2758620689533</v>
      </c>
      <c r="G182" s="31">
        <v>68.2</v>
      </c>
      <c r="H182" s="32">
        <f t="shared" si="95"/>
        <v>-2.011494252873551E-2</v>
      </c>
      <c r="I182" s="101">
        <f>IF(ISNUMBER(G182), $B199 * H182, "")</f>
        <v>-3017.2413793103265</v>
      </c>
      <c r="J182" s="15">
        <v>68.900000000000006</v>
      </c>
      <c r="K182" s="32">
        <f t="shared" si="96"/>
        <v>-1.0057471264367653E-2</v>
      </c>
      <c r="L182" s="18">
        <f>IF(ISNUMBER(J182), $B199 * K182, "")</f>
        <v>-1508.620689655148</v>
      </c>
      <c r="M182" s="31">
        <v>68.8</v>
      </c>
      <c r="N182" s="32">
        <f t="shared" si="97"/>
        <v>-1.1494252873563178E-2</v>
      </c>
      <c r="O182" s="18">
        <f>IF(ISNUMBER(M182), $B199 * N182, "")</f>
        <v>-1724.1379310344767</v>
      </c>
      <c r="Q182" s="209"/>
      <c r="R182" s="209"/>
      <c r="S182" s="209"/>
    </row>
    <row r="183" spans="1:19" ht="17.25" thickBot="1">
      <c r="A183" s="127" t="s">
        <v>185</v>
      </c>
      <c r="B183" s="128">
        <v>10.7</v>
      </c>
      <c r="C183" s="78">
        <v>-1.83486239E-2</v>
      </c>
      <c r="D183" s="20">
        <v>10.6</v>
      </c>
      <c r="E183" s="21">
        <f t="shared" si="94"/>
        <v>-9.3457943925233326E-3</v>
      </c>
      <c r="F183" s="22">
        <f>IF(ISNUMBER(D183), $B199 * E183, "")</f>
        <v>-1401.8691588784998</v>
      </c>
      <c r="G183" s="30">
        <v>10.6</v>
      </c>
      <c r="H183" s="21">
        <f t="shared" si="95"/>
        <v>-9.3457943925233326E-3</v>
      </c>
      <c r="I183" s="105">
        <f>IF(ISNUMBER(G183), $B199 * H183, "")</f>
        <v>-1401.8691588784998</v>
      </c>
      <c r="J183" s="20">
        <v>10.5</v>
      </c>
      <c r="K183" s="21">
        <f t="shared" si="96"/>
        <v>-1.8691588785046665E-2</v>
      </c>
      <c r="L183" s="22">
        <f>IF(ISNUMBER(J183), $B199 * K183, "")</f>
        <v>-2803.7383177569995</v>
      </c>
      <c r="M183" s="30">
        <v>10.6</v>
      </c>
      <c r="N183" s="21">
        <f t="shared" si="97"/>
        <v>-9.3457943925233326E-3</v>
      </c>
      <c r="O183" s="22">
        <f>IF(ISNUMBER(M183), $B199 * N183, "")</f>
        <v>-1401.8691588784998</v>
      </c>
      <c r="Q183" s="209"/>
      <c r="R183" s="209"/>
      <c r="S183" s="209"/>
    </row>
    <row r="184" spans="1:19" ht="17.25" thickBot="1">
      <c r="A184" s="125" t="s">
        <v>343</v>
      </c>
      <c r="B184" s="129">
        <v>6605</v>
      </c>
      <c r="C184" s="80">
        <v>-1.8573551300000001E-2</v>
      </c>
      <c r="D184" s="106">
        <v>6465</v>
      </c>
      <c r="E184" s="107">
        <f>IF(ISNUMBER(D184), (D184 - $B184) / $B184, "")</f>
        <v>-2.1196063588190765E-2</v>
      </c>
      <c r="F184" s="108">
        <f>IF(ISNUMBER(D184), $B199 * E184, "")</f>
        <v>-3179.4095382286146</v>
      </c>
      <c r="G184" s="109">
        <v>6480</v>
      </c>
      <c r="H184" s="107">
        <f>IF(ISNUMBER(G184), (G184 - $B184) / $B184, "")</f>
        <v>-1.8925056775170326E-2</v>
      </c>
      <c r="I184" s="110">
        <f>IF(ISNUMBER(G184), $B199 * H184, "")</f>
        <v>-2838.758516275549</v>
      </c>
      <c r="J184" s="106">
        <v>6510</v>
      </c>
      <c r="K184" s="107">
        <f>IF(ISNUMBER(J184), (J184 - $B184) / $B184, "")</f>
        <v>-1.4383043149129448E-2</v>
      </c>
      <c r="L184" s="108">
        <f>IF(ISNUMBER(J184), $B199 * K184, "")</f>
        <v>-2157.456472369417</v>
      </c>
      <c r="M184" s="109">
        <v>6485</v>
      </c>
      <c r="N184" s="107">
        <f>IF(ISNUMBER(M184), (M184 - $B184) / $B184, "")</f>
        <v>-1.8168054504163512E-2</v>
      </c>
      <c r="O184" s="108">
        <f>IF(ISNUMBER(M184), $B199 * N184, "")</f>
        <v>-2725.208175624527</v>
      </c>
      <c r="Q184" s="209"/>
      <c r="R184" s="209"/>
      <c r="S184" s="209"/>
    </row>
    <row r="185" spans="1:19" ht="17.25" thickBot="1">
      <c r="A185" s="125" t="s">
        <v>164</v>
      </c>
      <c r="B185" s="126">
        <v>1525</v>
      </c>
      <c r="C185" s="77">
        <v>-1.9292604500000001E-2</v>
      </c>
      <c r="D185" s="15">
        <v>1505</v>
      </c>
      <c r="E185" s="32">
        <f t="shared" ref="E185:E188" si="98">IF(ISNUMBER(D185), (D185 - $B185) / $B185, "")</f>
        <v>-1.3114754098360656E-2</v>
      </c>
      <c r="F185" s="18">
        <f>IF(ISNUMBER(D185), $B199 * E185, "")</f>
        <v>-1967.2131147540983</v>
      </c>
      <c r="G185" s="31">
        <v>1520</v>
      </c>
      <c r="H185" s="32">
        <f t="shared" ref="H185:H188" si="99">IF(ISNUMBER(G185), (G185 - $B185) / $B185, "")</f>
        <v>-3.2786885245901639E-3</v>
      </c>
      <c r="I185" s="101">
        <f>IF(ISNUMBER(G185), $B199 * H185, "")</f>
        <v>-491.80327868852459</v>
      </c>
      <c r="J185" s="15">
        <v>1525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1520</v>
      </c>
      <c r="N185" s="32">
        <f t="shared" ref="N185:N188" si="101">IF(ISNUMBER(M185), (M185 - $B185) / $B185, "")</f>
        <v>-3.2786885245901639E-3</v>
      </c>
      <c r="O185" s="18">
        <f>IF(ISNUMBER(M185), $B199 * N185, "")</f>
        <v>-491.80327868852459</v>
      </c>
      <c r="Q185" s="209"/>
      <c r="R185" s="209"/>
      <c r="S185" s="209"/>
    </row>
    <row r="186" spans="1:19" ht="17.25" thickBot="1">
      <c r="A186" s="125" t="s">
        <v>223</v>
      </c>
      <c r="B186" s="126">
        <v>990</v>
      </c>
      <c r="C186" s="77">
        <v>-1.9801980199999999E-2</v>
      </c>
      <c r="D186" s="15">
        <v>964</v>
      </c>
      <c r="E186" s="32">
        <f t="shared" si="98"/>
        <v>-2.6262626262626262E-2</v>
      </c>
      <c r="F186" s="18">
        <f>IF(ISNUMBER(D186), $B199 * E186, "")</f>
        <v>-3939.393939393939</v>
      </c>
      <c r="G186" s="31">
        <v>974</v>
      </c>
      <c r="H186" s="32">
        <f t="shared" si="99"/>
        <v>-1.6161616161616162E-2</v>
      </c>
      <c r="I186" s="101">
        <f>IF(ISNUMBER(G186), $B199 * H186, "")</f>
        <v>-2424.242424242424</v>
      </c>
      <c r="J186" s="15">
        <v>978</v>
      </c>
      <c r="K186" s="32">
        <f t="shared" si="100"/>
        <v>-1.2121212121212121E-2</v>
      </c>
      <c r="L186" s="18">
        <f>IF(ISNUMBER(J186), $B199 * K186, "")</f>
        <v>-1818.1818181818182</v>
      </c>
      <c r="M186" s="31">
        <v>973</v>
      </c>
      <c r="N186" s="32">
        <f t="shared" si="101"/>
        <v>-1.7171717171717171E-2</v>
      </c>
      <c r="O186" s="18">
        <f>IF(ISNUMBER(M186), $B199 * N186, "")</f>
        <v>-2575.7575757575755</v>
      </c>
      <c r="Q186" s="209"/>
      <c r="R186" s="209"/>
      <c r="S186" s="209"/>
    </row>
    <row r="187" spans="1:19" ht="17.25" thickBot="1">
      <c r="A187" s="125" t="s">
        <v>189</v>
      </c>
      <c r="B187" s="126">
        <v>92.2</v>
      </c>
      <c r="C187" s="77">
        <v>-2.22693531E-2</v>
      </c>
      <c r="D187" s="15">
        <v>90.4</v>
      </c>
      <c r="E187" s="32">
        <f t="shared" si="98"/>
        <v>-1.9522776572668082E-2</v>
      </c>
      <c r="F187" s="18">
        <f>IF(ISNUMBER(D187), $B199 * E187, "")</f>
        <v>-2928.4164859002121</v>
      </c>
      <c r="G187" s="31">
        <v>90.6</v>
      </c>
      <c r="H187" s="32">
        <f t="shared" si="99"/>
        <v>-1.735357917570508E-2</v>
      </c>
      <c r="I187" s="101">
        <f>IF(ISNUMBER(G187), $B199 * H187, "")</f>
        <v>-2603.0368763557622</v>
      </c>
      <c r="J187" s="15">
        <v>90.5</v>
      </c>
      <c r="K187" s="32">
        <f t="shared" si="100"/>
        <v>-1.8438177874186581E-2</v>
      </c>
      <c r="L187" s="18">
        <f>IF(ISNUMBER(J187), $B199 * K187, "")</f>
        <v>-2765.7266811279869</v>
      </c>
      <c r="M187" s="31">
        <v>90.5</v>
      </c>
      <c r="N187" s="32">
        <f t="shared" si="101"/>
        <v>-1.8438177874186581E-2</v>
      </c>
      <c r="O187" s="18">
        <f>IF(ISNUMBER(M187), $B199 * N187, "")</f>
        <v>-2765.7266811279869</v>
      </c>
      <c r="Q187" s="33"/>
      <c r="R187" s="33"/>
    </row>
    <row r="188" spans="1:19" ht="17.25" thickBot="1">
      <c r="A188" s="130" t="s">
        <v>178</v>
      </c>
      <c r="B188" s="131">
        <v>48060</v>
      </c>
      <c r="C188" s="79">
        <v>-2.2574740699999998E-2</v>
      </c>
      <c r="D188" s="24">
        <v>47450</v>
      </c>
      <c r="E188" s="25">
        <f t="shared" si="98"/>
        <v>-1.2692467748647523E-2</v>
      </c>
      <c r="F188" s="104">
        <f>IF(ISNUMBER(D188), $B199 * E188, "")</f>
        <v>-1903.8701622971284</v>
      </c>
      <c r="G188" s="102">
        <v>46790</v>
      </c>
      <c r="H188" s="25">
        <f t="shared" si="99"/>
        <v>-2.6425301706200582E-2</v>
      </c>
      <c r="I188" s="103">
        <f>IF(ISNUMBER(G188), $B199 * H188, "")</f>
        <v>-3963.7952559300875</v>
      </c>
      <c r="J188" s="24">
        <v>47170</v>
      </c>
      <c r="K188" s="25">
        <f t="shared" si="100"/>
        <v>-1.8518518518518517E-2</v>
      </c>
      <c r="L188" s="104">
        <f>IF(ISNUMBER(J188), $B199 * K188, "")</f>
        <v>-2777.7777777777778</v>
      </c>
      <c r="M188" s="102">
        <v>47040</v>
      </c>
      <c r="N188" s="25">
        <f t="shared" si="101"/>
        <v>-2.1223470661672909E-2</v>
      </c>
      <c r="O188" s="104">
        <f>IF(ISNUMBER(M188), $B199 * N188, "")</f>
        <v>-3183.5205992509364</v>
      </c>
      <c r="Q188" s="210"/>
      <c r="R188" s="211"/>
      <c r="S188" s="212"/>
    </row>
    <row r="189" spans="1:19">
      <c r="A189" s="123" t="s">
        <v>160</v>
      </c>
      <c r="B189" s="124">
        <v>420</v>
      </c>
      <c r="C189" s="76">
        <v>-2.3255814E-2</v>
      </c>
      <c r="D189" s="13">
        <v>413</v>
      </c>
      <c r="E189" s="14">
        <f>IF(ISNUMBER(D189), (D189 - $B189) / $B189, "")</f>
        <v>-1.6666666666666666E-2</v>
      </c>
      <c r="F189" s="16">
        <f>IF(ISNUMBER(D189), $B199 * E189, "")</f>
        <v>-2500</v>
      </c>
      <c r="G189" s="29">
        <v>413</v>
      </c>
      <c r="H189" s="14">
        <f>IF(ISNUMBER(G189), (G189 - $B189) / $B189, "")</f>
        <v>-1.6666666666666666E-2</v>
      </c>
      <c r="I189" s="100">
        <f>IF(ISNUMBER(G189), $B199 * H189, "")</f>
        <v>-2500</v>
      </c>
      <c r="J189" s="13">
        <v>414</v>
      </c>
      <c r="K189" s="14">
        <f>IF(ISNUMBER(J189), (J189 - $B189) / $B189, "")</f>
        <v>-1.4285714285714285E-2</v>
      </c>
      <c r="L189" s="16">
        <f>IF(ISNUMBER(J189), $B199 * K189, "")</f>
        <v>-2142.8571428571427</v>
      </c>
      <c r="M189" s="29">
        <v>413</v>
      </c>
      <c r="N189" s="14">
        <f>IF(ISNUMBER(M189), (M189 - $B189) / $B189, "")</f>
        <v>-1.6666666666666666E-2</v>
      </c>
      <c r="O189" s="16">
        <f>IF(ISNUMBER(M189), $B199 * N189, "")</f>
        <v>-2500</v>
      </c>
      <c r="Q189" s="213"/>
      <c r="R189" s="214"/>
      <c r="S189" s="215"/>
    </row>
    <row r="190" spans="1:19" ht="17.25" thickBot="1">
      <c r="A190" s="125" t="s">
        <v>219</v>
      </c>
      <c r="B190" s="126">
        <v>2905</v>
      </c>
      <c r="C190" s="77">
        <v>-2.35294118E-2</v>
      </c>
      <c r="D190" s="15">
        <v>2855</v>
      </c>
      <c r="E190" s="32">
        <f t="shared" ref="E190:E193" si="102">IF(ISNUMBER(D190), (D190 - $B190) / $B190, "")</f>
        <v>-1.7211703958691909E-2</v>
      </c>
      <c r="F190" s="18">
        <f>IF(ISNUMBER(D190), $B199 * E190, "")</f>
        <v>-2581.7555938037863</v>
      </c>
      <c r="G190" s="31">
        <v>2860</v>
      </c>
      <c r="H190" s="32">
        <f t="shared" ref="H190:H193" si="103">IF(ISNUMBER(G190), (G190 - $B190) / $B190, "")</f>
        <v>-1.549053356282272E-2</v>
      </c>
      <c r="I190" s="101">
        <f>IF(ISNUMBER(G190), $B199 * H190, "")</f>
        <v>-2323.5800344234081</v>
      </c>
      <c r="J190" s="15">
        <v>2875</v>
      </c>
      <c r="K190" s="32">
        <f t="shared" ref="K190:K193" si="104">IF(ISNUMBER(J190), (J190 - $B190) / $B190, "")</f>
        <v>-1.0327022375215147E-2</v>
      </c>
      <c r="L190" s="18">
        <f>IF(ISNUMBER(J190), $B199 * K190, "")</f>
        <v>-1549.053356282272</v>
      </c>
      <c r="M190" s="31">
        <v>2875</v>
      </c>
      <c r="N190" s="32">
        <f t="shared" ref="N190:N193" si="105">IF(ISNUMBER(M190), (M190 - $B190) / $B190, "")</f>
        <v>-1.0327022375215147E-2</v>
      </c>
      <c r="O190" s="18">
        <f>IF(ISNUMBER(M190), $B199 * N190, "")</f>
        <v>-1549.053356282272</v>
      </c>
      <c r="Q190" s="216"/>
      <c r="R190" s="217"/>
      <c r="S190" s="218"/>
    </row>
    <row r="191" spans="1:19" ht="17.25" thickBot="1">
      <c r="A191" s="125" t="s">
        <v>180</v>
      </c>
      <c r="B191" s="126">
        <v>954</v>
      </c>
      <c r="C191" s="77">
        <v>-2.4539877299999999E-2</v>
      </c>
      <c r="D191" s="15">
        <v>931</v>
      </c>
      <c r="E191" s="32">
        <f t="shared" si="102"/>
        <v>-2.4109014675052411E-2</v>
      </c>
      <c r="F191" s="18">
        <f>IF(ISNUMBER(D191), $B199 * E191, "")</f>
        <v>-3616.3522012578619</v>
      </c>
      <c r="G191" s="31">
        <v>936</v>
      </c>
      <c r="H191" s="32">
        <f t="shared" si="103"/>
        <v>-1.8867924528301886E-2</v>
      </c>
      <c r="I191" s="101">
        <f>IF(ISNUMBER(G191), $B199 * H191, "")</f>
        <v>-2830.1886792452829</v>
      </c>
      <c r="J191" s="15">
        <v>940</v>
      </c>
      <c r="K191" s="32">
        <f t="shared" si="104"/>
        <v>-1.4675052410901468E-2</v>
      </c>
      <c r="L191" s="18">
        <f>IF(ISNUMBER(J191), $B199 * K191, "")</f>
        <v>-2201.2578616352203</v>
      </c>
      <c r="M191" s="31">
        <v>937</v>
      </c>
      <c r="N191" s="32">
        <f t="shared" si="105"/>
        <v>-1.781970649895178E-2</v>
      </c>
      <c r="O191" s="18">
        <f>IF(ISNUMBER(M191), $B199 * N191, "")</f>
        <v>-2672.9559748427669</v>
      </c>
      <c r="Q191" s="209"/>
      <c r="R191" s="209"/>
      <c r="S191" s="209"/>
    </row>
    <row r="192" spans="1:19" ht="17.25" thickBot="1">
      <c r="A192" s="125" t="s">
        <v>170</v>
      </c>
      <c r="B192" s="126">
        <v>681</v>
      </c>
      <c r="C192" s="77">
        <v>-2.5751072999999999E-2</v>
      </c>
      <c r="D192" s="15">
        <v>669</v>
      </c>
      <c r="E192" s="32">
        <f t="shared" si="102"/>
        <v>-1.7621145374449341E-2</v>
      </c>
      <c r="F192" s="18">
        <f>IF(ISNUMBER(D192), $B199 * E192, "")</f>
        <v>-2643.171806167401</v>
      </c>
      <c r="G192" s="31">
        <v>673</v>
      </c>
      <c r="H192" s="32">
        <f t="shared" si="103"/>
        <v>-1.1747430249632892E-2</v>
      </c>
      <c r="I192" s="101">
        <f>IF(ISNUMBER(G192), $B199 * H192, "")</f>
        <v>-1762.1145374449338</v>
      </c>
      <c r="J192" s="15">
        <v>684</v>
      </c>
      <c r="K192" s="32">
        <f t="shared" si="104"/>
        <v>4.4052863436123352E-3</v>
      </c>
      <c r="L192" s="18">
        <f>IF(ISNUMBER(J192), $B199 * K192, "")</f>
        <v>660.79295154185024</v>
      </c>
      <c r="M192" s="31">
        <v>679</v>
      </c>
      <c r="N192" s="32">
        <f t="shared" si="105"/>
        <v>-2.936857562408223E-3</v>
      </c>
      <c r="O192" s="18">
        <f>IF(ISNUMBER(M192), $B199 * N192, "")</f>
        <v>-440.52863436123346</v>
      </c>
      <c r="Q192" s="219"/>
      <c r="R192" s="219"/>
      <c r="S192" s="219"/>
    </row>
    <row r="193" spans="1:19" ht="17.25" thickBot="1">
      <c r="A193" s="127" t="s">
        <v>245</v>
      </c>
      <c r="B193" s="128">
        <v>60.5</v>
      </c>
      <c r="C193" s="78">
        <v>-2.57648953E-2</v>
      </c>
      <c r="D193" s="20">
        <v>59.3</v>
      </c>
      <c r="E193" s="21">
        <f t="shared" si="102"/>
        <v>-1.9834710743801699E-2</v>
      </c>
      <c r="F193" s="22">
        <f>IF(ISNUMBER(D193), $B199 * E193, "")</f>
        <v>-2975.2066115702551</v>
      </c>
      <c r="G193" s="30">
        <v>59.5</v>
      </c>
      <c r="H193" s="21">
        <f t="shared" si="103"/>
        <v>-1.6528925619834711E-2</v>
      </c>
      <c r="I193" s="105">
        <f>IF(ISNUMBER(G193), $B199 * H193, "")</f>
        <v>-2479.3388429752067</v>
      </c>
      <c r="J193" s="20">
        <v>59.7</v>
      </c>
      <c r="K193" s="21">
        <f t="shared" si="104"/>
        <v>-1.3223140495867721E-2</v>
      </c>
      <c r="L193" s="22">
        <f>IF(ISNUMBER(J193), $B199 * K193, "")</f>
        <v>-1983.4710743801581</v>
      </c>
      <c r="M193" s="30">
        <v>59.6</v>
      </c>
      <c r="N193" s="21">
        <f t="shared" si="105"/>
        <v>-1.4876033057851215E-2</v>
      </c>
      <c r="O193" s="22">
        <f>IF(ISNUMBER(M193), $B199 * N193, "")</f>
        <v>-2231.4049586776823</v>
      </c>
      <c r="Q193" s="219"/>
      <c r="R193" s="219"/>
      <c r="S193" s="219"/>
    </row>
    <row r="194" spans="1:19" ht="17.25" thickBot="1">
      <c r="A194" s="125" t="s">
        <v>337</v>
      </c>
      <c r="B194" s="129">
        <v>13970</v>
      </c>
      <c r="C194" s="80">
        <v>-2.5801952600000001E-2</v>
      </c>
      <c r="D194" s="106">
        <v>13490</v>
      </c>
      <c r="E194" s="107">
        <f>IF(ISNUMBER(D194), (D194 - $B194) / $B194, "")</f>
        <v>-3.4359341445955621E-2</v>
      </c>
      <c r="F194" s="108">
        <f>IF(ISNUMBER(D194), $B199 * E194, "")</f>
        <v>-5153.9012168933432</v>
      </c>
      <c r="G194" s="109">
        <v>13790</v>
      </c>
      <c r="H194" s="107">
        <f>IF(ISNUMBER(G194), (G194 - $B194) / $B194, "")</f>
        <v>-1.2884753042233358E-2</v>
      </c>
      <c r="I194" s="110">
        <f>IF(ISNUMBER(G194), $B199 * H194, "")</f>
        <v>-1932.7129563350036</v>
      </c>
      <c r="J194" s="106">
        <v>13840</v>
      </c>
      <c r="K194" s="107">
        <f>IF(ISNUMBER(J194), (J194 - $B194) / $B194, "")</f>
        <v>-9.3056549749463129E-3</v>
      </c>
      <c r="L194" s="108">
        <f>IF(ISNUMBER(J194), $B199 * K194, "")</f>
        <v>-1395.848246241947</v>
      </c>
      <c r="M194" s="109">
        <v>13460</v>
      </c>
      <c r="N194" s="107">
        <f>IF(ISNUMBER(M194), (M194 - $B194) / $B194, "")</f>
        <v>-3.6506800286327842E-2</v>
      </c>
      <c r="O194" s="108">
        <f>IF(ISNUMBER(M194), $B199 * N194, "")</f>
        <v>-5476.0200429491761</v>
      </c>
      <c r="Q194" s="209"/>
      <c r="R194" s="209"/>
      <c r="S194" s="209"/>
    </row>
    <row r="195" spans="1:19" ht="17.25" thickBot="1">
      <c r="A195" s="125" t="s">
        <v>227</v>
      </c>
      <c r="B195" s="126">
        <v>1225</v>
      </c>
      <c r="C195" s="77">
        <v>-2.77777778E-2</v>
      </c>
      <c r="D195" s="15">
        <v>1190</v>
      </c>
      <c r="E195" s="32">
        <f t="shared" ref="E195:E198" si="106">IF(ISNUMBER(D195), (D195 - $B195) / $B195, "")</f>
        <v>-2.8571428571428571E-2</v>
      </c>
      <c r="F195" s="18">
        <f>IF(ISNUMBER(D195), $B199 * E195, "")</f>
        <v>-4285.7142857142853</v>
      </c>
      <c r="G195" s="31">
        <v>1200</v>
      </c>
      <c r="H195" s="32">
        <f t="shared" ref="H195:H198" si="107">IF(ISNUMBER(G195), (G195 - $B195) / $B195, "")</f>
        <v>-2.0408163265306121E-2</v>
      </c>
      <c r="I195" s="101">
        <f>IF(ISNUMBER(G195), $B199 * H195, "")</f>
        <v>-3061.2244897959181</v>
      </c>
      <c r="J195" s="15">
        <v>1210</v>
      </c>
      <c r="K195" s="32">
        <f t="shared" ref="K195:K198" si="108">IF(ISNUMBER(J195), (J195 - $B195) / $B195, "")</f>
        <v>-1.2244897959183673E-2</v>
      </c>
      <c r="L195" s="18">
        <f>IF(ISNUMBER(J195), $B199 * K195, "")</f>
        <v>-1836.7346938775509</v>
      </c>
      <c r="M195" s="31">
        <v>1210</v>
      </c>
      <c r="N195" s="32">
        <f t="shared" ref="N195:N198" si="109">IF(ISNUMBER(M195), (M195 - $B195) / $B195, "")</f>
        <v>-1.2244897959183673E-2</v>
      </c>
      <c r="O195" s="18">
        <f>IF(ISNUMBER(M195), $B199 * N195, "")</f>
        <v>-1836.7346938775509</v>
      </c>
      <c r="Q195" s="209"/>
      <c r="R195" s="209"/>
      <c r="S195" s="209"/>
    </row>
    <row r="196" spans="1:19" ht="17.25" thickBot="1">
      <c r="A196" s="125" t="s">
        <v>132</v>
      </c>
      <c r="B196" s="126">
        <v>3020</v>
      </c>
      <c r="C196" s="77">
        <v>-2.8938906800000001E-2</v>
      </c>
      <c r="D196" s="15">
        <v>3035</v>
      </c>
      <c r="E196" s="32">
        <f t="shared" si="106"/>
        <v>4.9668874172185433E-3</v>
      </c>
      <c r="F196" s="18">
        <f>IF(ISNUMBER(D196), $B199 * E196, "")</f>
        <v>745.03311258278154</v>
      </c>
      <c r="G196" s="31">
        <v>3060</v>
      </c>
      <c r="H196" s="32">
        <f t="shared" si="107"/>
        <v>1.3245033112582781E-2</v>
      </c>
      <c r="I196" s="101">
        <f>IF(ISNUMBER(G196), $B199 * H196, "")</f>
        <v>1986.7549668874171</v>
      </c>
      <c r="J196" s="15">
        <v>3110</v>
      </c>
      <c r="K196" s="32">
        <f t="shared" si="108"/>
        <v>2.9801324503311258E-2</v>
      </c>
      <c r="L196" s="18">
        <f>IF(ISNUMBER(J196), $B199 * K196, "")</f>
        <v>4470.1986754966883</v>
      </c>
      <c r="M196" s="31">
        <v>3475</v>
      </c>
      <c r="N196" s="32">
        <f t="shared" si="109"/>
        <v>0.15066225165562913</v>
      </c>
      <c r="O196" s="18">
        <f>IF(ISNUMBER(M196), $B199 * N196, "")</f>
        <v>22599.337748344369</v>
      </c>
      <c r="Q196" s="209"/>
      <c r="R196" s="209"/>
      <c r="S196" s="209"/>
    </row>
    <row r="197" spans="1:19">
      <c r="A197" s="125" t="s">
        <v>237</v>
      </c>
      <c r="B197" s="126">
        <v>551</v>
      </c>
      <c r="C197" s="77">
        <v>-4.0069686399999999E-2</v>
      </c>
      <c r="D197" s="15">
        <v>531</v>
      </c>
      <c r="E197" s="32">
        <f t="shared" si="106"/>
        <v>-3.6297640653357534E-2</v>
      </c>
      <c r="F197" s="18">
        <f>IF(ISNUMBER(D197), $B199 * E197, "")</f>
        <v>-5444.64609800363</v>
      </c>
      <c r="G197" s="31">
        <v>533</v>
      </c>
      <c r="H197" s="32">
        <f t="shared" si="107"/>
        <v>-3.2667876588021776E-2</v>
      </c>
      <c r="I197" s="101">
        <f>IF(ISNUMBER(G197), $B199 * H197, "")</f>
        <v>-4900.1814882032668</v>
      </c>
      <c r="J197" s="15">
        <v>536</v>
      </c>
      <c r="K197" s="32">
        <f t="shared" si="108"/>
        <v>-2.7223230490018149E-2</v>
      </c>
      <c r="L197" s="18">
        <f>IF(ISNUMBER(J197), $B199 * K197, "")</f>
        <v>-4083.4845735027225</v>
      </c>
      <c r="M197" s="31">
        <v>534</v>
      </c>
      <c r="N197" s="32">
        <f t="shared" si="109"/>
        <v>-3.0852994555353903E-2</v>
      </c>
      <c r="O197" s="18">
        <f>IF(ISNUMBER(M197), $B199 * N197, "")</f>
        <v>-4627.9491833030852</v>
      </c>
      <c r="Q197" s="198"/>
      <c r="R197" s="199"/>
      <c r="S197" s="200"/>
    </row>
    <row r="198" spans="1:19" ht="17.25" thickBot="1">
      <c r="A198" s="130" t="s">
        <v>201</v>
      </c>
      <c r="B198" s="131">
        <v>550</v>
      </c>
      <c r="C198" s="79">
        <v>-4.0139616099999997E-2</v>
      </c>
      <c r="D198" s="24">
        <v>533</v>
      </c>
      <c r="E198" s="25">
        <f t="shared" si="106"/>
        <v>-3.090909090909091E-2</v>
      </c>
      <c r="F198" s="104">
        <f>IF(ISNUMBER(D198), $B199 * E198, "")</f>
        <v>-4636.3636363636369</v>
      </c>
      <c r="G198" s="102">
        <v>540</v>
      </c>
      <c r="H198" s="25">
        <f t="shared" si="107"/>
        <v>-1.8181818181818181E-2</v>
      </c>
      <c r="I198" s="103">
        <f>IF(ISNUMBER(G198), $B199 * H198, "")</f>
        <v>-2727.272727272727</v>
      </c>
      <c r="J198" s="24">
        <v>543</v>
      </c>
      <c r="K198" s="25">
        <f t="shared" si="108"/>
        <v>-1.2727272727272728E-2</v>
      </c>
      <c r="L198" s="104">
        <f>IF(ISNUMBER(J198), $B199 * K198, "")</f>
        <v>-1909.0909090909092</v>
      </c>
      <c r="M198" s="102">
        <v>536</v>
      </c>
      <c r="N198" s="25">
        <f t="shared" si="109"/>
        <v>-2.5454545454545455E-2</v>
      </c>
      <c r="O198" s="104">
        <f>IF(ISNUMBER(M198), $B199 * N198, "")</f>
        <v>-3818.1818181818185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-2.0724438152800857E-2</v>
      </c>
      <c r="F199" s="28">
        <f>SUM(F179:F198)</f>
        <v>-62173.314458402558</v>
      </c>
      <c r="G199" s="26" t="s">
        <v>266</v>
      </c>
      <c r="H199" s="27">
        <f>IF(COUNT(H179:H198), SUM(H179:H198) / COUNT(H179:H198), 0)</f>
        <v>-1.5581550215007544E-2</v>
      </c>
      <c r="I199" s="28">
        <f>SUM(I179:I198)</f>
        <v>-46744.650645022637</v>
      </c>
      <c r="J199" s="26" t="s">
        <v>266</v>
      </c>
      <c r="K199" s="27">
        <f>IF(COUNT(K179:K198), SUM(K179:K198) / COUNT(K179:K198), 0)</f>
        <v>-1.0507814177545542E-2</v>
      </c>
      <c r="L199" s="28">
        <f>SUM(L179:L198)</f>
        <v>-31523.442532636614</v>
      </c>
      <c r="M199" s="26" t="s">
        <v>266</v>
      </c>
      <c r="N199" s="27">
        <f>IF(COUNT(N179:N198), SUM(N179:N198) / COUNT(N179:N198), 0)</f>
        <v>-7.1826036185729959E-3</v>
      </c>
      <c r="O199" s="28">
        <f>SUM(O179:O198)</f>
        <v>-21547.810855718988</v>
      </c>
      <c r="Q199" s="204"/>
      <c r="R199" s="205"/>
      <c r="S199" s="20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F2702-EA54-4C0E-A54C-8104B04C751C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44623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-90,457 KRW (-3.02%)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-42,686 KRW (-1.42%)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-78,873 KRW (-2.63%)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-25,707 KRW (-0.86%)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57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2022-03-03(목) 오전 00:00</v>
      </c>
      <c r="C15" s="259"/>
      <c r="D15" s="233" t="str">
        <f>TEXT($G$1, "[$-ko-KR]yyyy-mm-dd(ddd) ") &amp; "오후 14:00"</f>
        <v>2022-03-03(목) 오후 14:00</v>
      </c>
      <c r="E15" s="234"/>
      <c r="F15" s="235"/>
      <c r="G15" s="233" t="str">
        <f>TEXT($G$1, "[$-ko-KR]yyyy-mm-dd(ddd) ") &amp; "오후 19:00"</f>
        <v>2022-03-03(목) 오후 19:00</v>
      </c>
      <c r="H15" s="234"/>
      <c r="I15" s="235"/>
      <c r="J15" s="233" t="str">
        <f>TEXT($G$1, "[$-ko-KR]yyyy-mm-dd(ddd) ") &amp; "오후 21:00"</f>
        <v>2022-03-03(목) 오후 21:00</v>
      </c>
      <c r="K15" s="234"/>
      <c r="L15" s="235"/>
      <c r="M15" s="233" t="str">
        <f>TEXT($G$1+1, "[$-ko-KR]yyyy-mm-dd(ddd) ") &amp; "오전 00:00"</f>
        <v>2022-03-04(금)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57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2022-03-03(목) 오전 00:00</v>
      </c>
      <c r="C42" s="261"/>
      <c r="D42" s="233" t="str">
        <f>TEXT($G$1, "[$-ko-KR]yyyy-mm-dd(ddd) ") &amp; "오후 14:00"</f>
        <v>2022-03-03(목) 오후 14:00</v>
      </c>
      <c r="E42" s="234"/>
      <c r="F42" s="235"/>
      <c r="G42" s="233" t="str">
        <f>TEXT($G$1, "[$-ko-KR]yyyy-mm-dd(ddd) ") &amp; "오후 19:00"</f>
        <v>2022-03-03(목) 오후 19:00</v>
      </c>
      <c r="H42" s="234"/>
      <c r="I42" s="235"/>
      <c r="J42" s="233" t="str">
        <f>TEXT($G$1, "[$-ko-KR]yyyy-mm-dd(ddd) ") &amp; "오후 21:00"</f>
        <v>2022-03-03(목) 오후 21:00</v>
      </c>
      <c r="K42" s="234"/>
      <c r="L42" s="235"/>
      <c r="M42" s="233" t="str">
        <f>TEXT($G$1+1, "[$-ko-KR]yyyy-mm-dd(ddd) ") &amp; "오전 00:00"</f>
        <v>2022-03-04(금)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71</v>
      </c>
      <c r="B44" s="124">
        <v>20.399999999999999</v>
      </c>
      <c r="C44" s="76">
        <v>1.49253731E-2</v>
      </c>
      <c r="D44" s="13">
        <v>19.8</v>
      </c>
      <c r="E44" s="14">
        <f>IF(ISNUMBER(D44), (D44 - $B44) / $B44, "")</f>
        <v>-2.9411764705882252E-2</v>
      </c>
      <c r="F44" s="16">
        <f>IF(ISNUMBER(D44), $B64 * E44, "")</f>
        <v>-4411.7647058823377</v>
      </c>
      <c r="G44" s="29">
        <v>19.8</v>
      </c>
      <c r="H44" s="14">
        <f>IF(ISNUMBER(G44), (G44 - $B44) / $B44, "")</f>
        <v>-2.9411764705882252E-2</v>
      </c>
      <c r="I44" s="100">
        <f>IF(ISNUMBER(G44), $B64 * H44, "")</f>
        <v>-4411.7647058823377</v>
      </c>
      <c r="J44" s="13">
        <v>19.899999999999999</v>
      </c>
      <c r="K44" s="14">
        <f>IF(ISNUMBER(J44), (J44 - $B44) / $B44, "")</f>
        <v>-2.4509803921568631E-2</v>
      </c>
      <c r="L44" s="16">
        <f>IF(ISNUMBER(J44), $B64 * K44, "")</f>
        <v>-3676.4705882352946</v>
      </c>
      <c r="M44" s="29">
        <v>19.899999999999999</v>
      </c>
      <c r="N44" s="14">
        <f>IF(ISNUMBER(M44), (M44 - $B44) / $B44, "")</f>
        <v>-2.4509803921568631E-2</v>
      </c>
      <c r="O44" s="16">
        <f>IF(ISNUMBER(M44), $B64 * N44, "")</f>
        <v>-3676.4705882352946</v>
      </c>
      <c r="Q44" s="219"/>
      <c r="R44" s="219"/>
      <c r="S44" s="219"/>
    </row>
    <row r="45" spans="1:19" ht="17.25" customHeight="1" thickBot="1">
      <c r="A45" s="125" t="s">
        <v>64</v>
      </c>
      <c r="B45" s="126">
        <v>31.3</v>
      </c>
      <c r="C45" s="77">
        <v>0</v>
      </c>
      <c r="D45" s="15">
        <v>30.5</v>
      </c>
      <c r="E45" s="32">
        <f t="shared" ref="E45:E48" si="14">IF(ISNUMBER(D45), (D45 - $B45) / $B45, "")</f>
        <v>-2.5559105431309927E-2</v>
      </c>
      <c r="F45" s="18">
        <f>IF(ISNUMBER(D45), $B64 * E45, "")</f>
        <v>-3833.865814696489</v>
      </c>
      <c r="G45" s="31">
        <v>30.5</v>
      </c>
      <c r="H45" s="32">
        <f t="shared" ref="H45:H48" si="15">IF(ISNUMBER(G45), (G45 - $B45) / $B45, "")</f>
        <v>-2.5559105431309927E-2</v>
      </c>
      <c r="I45" s="101">
        <f>IF(ISNUMBER(G45), $B64 * H45, "")</f>
        <v>-3833.865814696489</v>
      </c>
      <c r="J45" s="15">
        <v>30.6</v>
      </c>
      <c r="K45" s="32">
        <f t="shared" ref="K45:K48" si="16">IF(ISNUMBER(J45), (J45 - $B45) / $B45, "")</f>
        <v>-2.2364217252396144E-2</v>
      </c>
      <c r="L45" s="18">
        <f>IF(ISNUMBER(J45), $B64 * K45, "")</f>
        <v>-3354.6325878594216</v>
      </c>
      <c r="M45" s="31">
        <v>30.2</v>
      </c>
      <c r="N45" s="32">
        <f t="shared" ref="N45:N48" si="17">IF(ISNUMBER(M45), (M45 - $B45) / $B45, "")</f>
        <v>-3.5143769968051165E-2</v>
      </c>
      <c r="O45" s="18">
        <f>IF(ISNUMBER(M45), $B64 * N45, "")</f>
        <v>-5271.5654952076748</v>
      </c>
      <c r="Q45" s="219"/>
      <c r="R45" s="219"/>
      <c r="S45" s="219"/>
    </row>
    <row r="46" spans="1:19" ht="17.25" customHeight="1" thickBot="1">
      <c r="A46" s="125" t="s">
        <v>124</v>
      </c>
      <c r="B46" s="126">
        <v>64.099999999999994</v>
      </c>
      <c r="C46" s="77">
        <v>0</v>
      </c>
      <c r="D46" s="15">
        <v>64.2</v>
      </c>
      <c r="E46" s="32">
        <f t="shared" si="14"/>
        <v>1.560062402496233E-3</v>
      </c>
      <c r="F46" s="18">
        <f>IF(ISNUMBER(D46), $B64 * E46, "")</f>
        <v>234.00936037443495</v>
      </c>
      <c r="G46" s="31">
        <v>67.599999999999994</v>
      </c>
      <c r="H46" s="32">
        <f t="shared" si="15"/>
        <v>5.4602184087363496E-2</v>
      </c>
      <c r="I46" s="101">
        <f>IF(ISNUMBER(G46), $B64 * H46, "")</f>
        <v>8190.3276131045241</v>
      </c>
      <c r="J46" s="15">
        <v>67.8</v>
      </c>
      <c r="K46" s="32">
        <f t="shared" si="16"/>
        <v>5.7722308892355745E-2</v>
      </c>
      <c r="L46" s="18">
        <f>IF(ISNUMBER(J46), $B64 * K46, "")</f>
        <v>8658.346333853362</v>
      </c>
      <c r="M46" s="31">
        <v>67.7</v>
      </c>
      <c r="N46" s="32">
        <f t="shared" si="17"/>
        <v>5.6162246489859735E-2</v>
      </c>
      <c r="O46" s="18">
        <f>IF(ISNUMBER(M46), $B64 * N46, "")</f>
        <v>8424.3369734789594</v>
      </c>
      <c r="Q46" s="209"/>
      <c r="R46" s="209"/>
      <c r="S46" s="209"/>
    </row>
    <row r="47" spans="1:19" ht="17.25" customHeight="1" thickBot="1">
      <c r="A47" s="125" t="s">
        <v>148</v>
      </c>
      <c r="B47" s="126">
        <v>75.2</v>
      </c>
      <c r="C47" s="77">
        <v>-2.6525199000000002E-3</v>
      </c>
      <c r="D47" s="15">
        <v>74</v>
      </c>
      <c r="E47" s="32">
        <f t="shared" si="14"/>
        <v>-1.5957446808510675E-2</v>
      </c>
      <c r="F47" s="18">
        <f>IF(ISNUMBER(D47), $B64 * E47, "")</f>
        <v>-2393.6170212766015</v>
      </c>
      <c r="G47" s="31">
        <v>74.099999999999994</v>
      </c>
      <c r="H47" s="32">
        <f t="shared" si="15"/>
        <v>-1.4627659574468198E-2</v>
      </c>
      <c r="I47" s="101">
        <f>IF(ISNUMBER(G47), $B64 * H47, "")</f>
        <v>-2194.1489361702297</v>
      </c>
      <c r="J47" s="15">
        <v>73.8</v>
      </c>
      <c r="K47" s="32">
        <f t="shared" si="16"/>
        <v>-1.861702127659582E-2</v>
      </c>
      <c r="L47" s="18">
        <f>IF(ISNUMBER(J47), $B64 * K47, "")</f>
        <v>-2792.5531914893731</v>
      </c>
      <c r="M47" s="31">
        <v>74</v>
      </c>
      <c r="N47" s="32">
        <f t="shared" si="17"/>
        <v>-1.5957446808510675E-2</v>
      </c>
      <c r="O47" s="18">
        <f>IF(ISNUMBER(M47), $B64 * N47, "")</f>
        <v>-2393.6170212766015</v>
      </c>
      <c r="Q47" s="209"/>
      <c r="R47" s="209"/>
      <c r="S47" s="209"/>
    </row>
    <row r="48" spans="1:19" ht="17.25" customHeight="1" thickBot="1">
      <c r="A48" s="127" t="s">
        <v>144</v>
      </c>
      <c r="B48" s="128">
        <v>11.6</v>
      </c>
      <c r="C48" s="78">
        <v>-1.6949152499999998E-2</v>
      </c>
      <c r="D48" s="20">
        <v>11.4</v>
      </c>
      <c r="E48" s="21">
        <f t="shared" si="14"/>
        <v>-1.7241379310344768E-2</v>
      </c>
      <c r="F48" s="22">
        <f>IF(ISNUMBER(D48), $B64 * E48, "")</f>
        <v>-2586.2068965517151</v>
      </c>
      <c r="G48" s="30">
        <v>11.5</v>
      </c>
      <c r="H48" s="21">
        <f t="shared" si="15"/>
        <v>-8.6206896551723842E-3</v>
      </c>
      <c r="I48" s="105">
        <f>IF(ISNUMBER(G48), $B64 * H48, "")</f>
        <v>-1293.1034482758575</v>
      </c>
      <c r="J48" s="20">
        <v>11.4</v>
      </c>
      <c r="K48" s="21">
        <f t="shared" si="16"/>
        <v>-1.7241379310344768E-2</v>
      </c>
      <c r="L48" s="22">
        <f>IF(ISNUMBER(J48), $B64 * K48, "")</f>
        <v>-2586.2068965517151</v>
      </c>
      <c r="M48" s="30">
        <v>11.4</v>
      </c>
      <c r="N48" s="21">
        <f t="shared" si="17"/>
        <v>-1.7241379310344768E-2</v>
      </c>
      <c r="O48" s="22">
        <f>IF(ISNUMBER(M48), $B64 * N48, "")</f>
        <v>-2586.2068965517151</v>
      </c>
      <c r="Q48" s="209"/>
      <c r="R48" s="209"/>
      <c r="S48" s="209"/>
    </row>
    <row r="49" spans="1:19" ht="17.25" customHeight="1" thickBot="1">
      <c r="A49" s="125" t="s">
        <v>126</v>
      </c>
      <c r="B49" s="129">
        <v>86.2</v>
      </c>
      <c r="C49" s="80">
        <v>-2.0454545500000001E-2</v>
      </c>
      <c r="D49" s="106">
        <v>84.8</v>
      </c>
      <c r="E49" s="107">
        <f>IF(ISNUMBER(D49), (D49 - $B49) / $B49, "")</f>
        <v>-1.6241299303944381E-2</v>
      </c>
      <c r="F49" s="108">
        <f>IF(ISNUMBER(D49), $B64 * E49, "")</f>
        <v>-2436.1948955916573</v>
      </c>
      <c r="G49" s="109">
        <v>85.6</v>
      </c>
      <c r="H49" s="107">
        <f>IF(ISNUMBER(G49), (G49 - $B49) / $B49, "")</f>
        <v>-6.9605568445476624E-3</v>
      </c>
      <c r="I49" s="110">
        <f>IF(ISNUMBER(G49), $B64 * H49, "")</f>
        <v>-1044.0835266821493</v>
      </c>
      <c r="J49" s="106">
        <v>85.5</v>
      </c>
      <c r="K49" s="107">
        <f>IF(ISNUMBER(J49), (J49 - $B49) / $B49, "")</f>
        <v>-8.1206496519721904E-3</v>
      </c>
      <c r="L49" s="108">
        <f>IF(ISNUMBER(J49), $B64 * K49, "")</f>
        <v>-1218.0974477958287</v>
      </c>
      <c r="M49" s="109">
        <v>87.7</v>
      </c>
      <c r="N49" s="107">
        <f>IF(ISNUMBER(M49), (M49 - $B49) / $B49, "")</f>
        <v>1.7401392111368909E-2</v>
      </c>
      <c r="O49" s="108">
        <f>IF(ISNUMBER(M49), $B64 * N49, "")</f>
        <v>2610.2088167053362</v>
      </c>
      <c r="Q49" s="209"/>
      <c r="R49" s="209"/>
      <c r="S49" s="209"/>
    </row>
    <row r="50" spans="1:19" ht="17.25" customHeight="1" thickBot="1">
      <c r="A50" s="125" t="s">
        <v>128</v>
      </c>
      <c r="B50" s="126">
        <v>52.5</v>
      </c>
      <c r="C50" s="77">
        <v>-2.05223881E-2</v>
      </c>
      <c r="D50" s="15">
        <v>51.5</v>
      </c>
      <c r="E50" s="32">
        <f t="shared" ref="E50:E53" si="18">IF(ISNUMBER(D50), (D50 - $B50) / $B50, "")</f>
        <v>-1.9047619047619049E-2</v>
      </c>
      <c r="F50" s="18">
        <f>IF(ISNUMBER(D50), $B64 * E50, "")</f>
        <v>-2857.1428571428573</v>
      </c>
      <c r="G50" s="31">
        <v>52.2</v>
      </c>
      <c r="H50" s="32">
        <f t="shared" ref="H50:H53" si="19">IF(ISNUMBER(G50), (G50 - $B50) / $B50, "")</f>
        <v>-5.7142857142856605E-3</v>
      </c>
      <c r="I50" s="101">
        <f>IF(ISNUMBER(G50), $B64 * H50, "")</f>
        <v>-857.14285714284904</v>
      </c>
      <c r="J50" s="15">
        <v>52.2</v>
      </c>
      <c r="K50" s="32">
        <f t="shared" ref="K50:K53" si="20">IF(ISNUMBER(J50), (J50 - $B50) / $B50, "")</f>
        <v>-5.7142857142856605E-3</v>
      </c>
      <c r="L50" s="18">
        <f>IF(ISNUMBER(J50), $B64 * K50, "")</f>
        <v>-857.14285714284904</v>
      </c>
      <c r="M50" s="31">
        <v>51.9</v>
      </c>
      <c r="N50" s="32">
        <f t="shared" ref="N50:N53" si="21">IF(ISNUMBER(M50), (M50 - $B50) / $B50, "")</f>
        <v>-1.1428571428571456E-2</v>
      </c>
      <c r="O50" s="18">
        <f>IF(ISNUMBER(M50), $B64 * N50, "")</f>
        <v>-1714.2857142857185</v>
      </c>
      <c r="Q50" s="209"/>
      <c r="R50" s="209"/>
      <c r="S50" s="209"/>
    </row>
    <row r="51" spans="1:19" ht="17.25" customHeight="1" thickBot="1">
      <c r="A51" s="125" t="s">
        <v>341</v>
      </c>
      <c r="B51" s="126">
        <v>9.3100000000000002E-2</v>
      </c>
      <c r="C51" s="77">
        <v>-2.5130890100000001E-2</v>
      </c>
      <c r="D51" s="15">
        <v>9.11E-2</v>
      </c>
      <c r="E51" s="32">
        <f t="shared" si="18"/>
        <v>-2.1482277121374883E-2</v>
      </c>
      <c r="F51" s="18">
        <f>IF(ISNUMBER(D51), $B64 * E51, "")</f>
        <v>-3222.3415682062323</v>
      </c>
      <c r="G51" s="31">
        <v>9.1999999999999998E-2</v>
      </c>
      <c r="H51" s="32">
        <f t="shared" si="19"/>
        <v>-1.1815252416756216E-2</v>
      </c>
      <c r="I51" s="101">
        <f>IF(ISNUMBER(G51), $B64 * H51, "")</f>
        <v>-1772.2878625134324</v>
      </c>
      <c r="J51" s="15">
        <v>9.2100000000000001E-2</v>
      </c>
      <c r="K51" s="32">
        <f t="shared" si="20"/>
        <v>-1.0741138560687442E-2</v>
      </c>
      <c r="L51" s="18">
        <f>IF(ISNUMBER(J51), $B64 * K51, "")</f>
        <v>-1611.1707841031161</v>
      </c>
      <c r="M51" s="31">
        <v>9.1600000000000001E-2</v>
      </c>
      <c r="N51" s="32">
        <f t="shared" si="21"/>
        <v>-1.6111707841031164E-2</v>
      </c>
      <c r="O51" s="18">
        <f>IF(ISNUMBER(M51), $B64 * N51, "")</f>
        <v>-2416.7561761546744</v>
      </c>
      <c r="Q51" s="209"/>
      <c r="R51" s="209"/>
      <c r="S51" s="209"/>
    </row>
    <row r="52" spans="1:19" ht="17.25" customHeight="1" thickBot="1">
      <c r="A52" s="125" t="s">
        <v>174</v>
      </c>
      <c r="B52" s="126">
        <v>11.1</v>
      </c>
      <c r="C52" s="77">
        <v>-2.6315789499999999E-2</v>
      </c>
      <c r="D52" s="15">
        <v>10.8</v>
      </c>
      <c r="E52" s="32">
        <f t="shared" si="18"/>
        <v>-2.7027027027026931E-2</v>
      </c>
      <c r="F52" s="18">
        <f>IF(ISNUMBER(D52), $B64 * E52, "")</f>
        <v>-4054.0540540540396</v>
      </c>
      <c r="G52" s="31">
        <v>11</v>
      </c>
      <c r="H52" s="32">
        <f t="shared" si="19"/>
        <v>-9.0090090090089777E-3</v>
      </c>
      <c r="I52" s="101">
        <f>IF(ISNUMBER(G52), $B64 * H52, "")</f>
        <v>-1351.3513513513467</v>
      </c>
      <c r="J52" s="15">
        <v>10.9</v>
      </c>
      <c r="K52" s="32">
        <f t="shared" si="20"/>
        <v>-1.8018018018017955E-2</v>
      </c>
      <c r="L52" s="18">
        <f>IF(ISNUMBER(J52), $B64 * K52, "")</f>
        <v>-2702.7027027026934</v>
      </c>
      <c r="M52" s="31">
        <v>10.9</v>
      </c>
      <c r="N52" s="32">
        <f t="shared" si="21"/>
        <v>-1.8018018018017955E-2</v>
      </c>
      <c r="O52" s="18">
        <f>IF(ISNUMBER(M52), $B64 * N52, "")</f>
        <v>-2702.7027027026934</v>
      </c>
      <c r="Q52" s="33"/>
      <c r="R52" s="33"/>
    </row>
    <row r="53" spans="1:19" ht="17.25" customHeight="1" thickBot="1">
      <c r="A53" s="130" t="s">
        <v>203</v>
      </c>
      <c r="B53" s="131">
        <v>8.0299999999999994</v>
      </c>
      <c r="C53" s="79">
        <v>-2.6666666700000001E-2</v>
      </c>
      <c r="D53" s="24">
        <v>7.79</v>
      </c>
      <c r="E53" s="25">
        <f t="shared" si="18"/>
        <v>-2.9887920298879121E-2</v>
      </c>
      <c r="F53" s="104">
        <f>IF(ISNUMBER(D53), $B64 * E53, "")</f>
        <v>-4483.188044831868</v>
      </c>
      <c r="G53" s="102">
        <v>7.93</v>
      </c>
      <c r="H53" s="25">
        <f t="shared" si="19"/>
        <v>-1.2453300124532957E-2</v>
      </c>
      <c r="I53" s="103">
        <f>IF(ISNUMBER(G53), $B64 * H53, "")</f>
        <v>-1867.9950186799435</v>
      </c>
      <c r="J53" s="24">
        <v>7.88</v>
      </c>
      <c r="K53" s="25">
        <f t="shared" si="20"/>
        <v>-1.8679950186799438E-2</v>
      </c>
      <c r="L53" s="104">
        <f>IF(ISNUMBER(J53), $B64 * K53, "")</f>
        <v>-2801.9925280199159</v>
      </c>
      <c r="M53" s="102">
        <v>7.85</v>
      </c>
      <c r="N53" s="25">
        <f t="shared" si="21"/>
        <v>-2.2415940224159367E-2</v>
      </c>
      <c r="O53" s="104">
        <f>IF(ISNUMBER(M53), $B64 * N53, "")</f>
        <v>-3362.3910336239051</v>
      </c>
      <c r="Q53" s="210"/>
      <c r="R53" s="211"/>
      <c r="S53" s="212"/>
    </row>
    <row r="54" spans="1:19" ht="17.25" customHeight="1">
      <c r="A54" s="123" t="s">
        <v>118</v>
      </c>
      <c r="B54" s="124">
        <v>18.100000000000001</v>
      </c>
      <c r="C54" s="76">
        <v>-2.68817204E-2</v>
      </c>
      <c r="D54" s="13">
        <v>17.399999999999999</v>
      </c>
      <c r="E54" s="14">
        <f>IF(ISNUMBER(D54), (D54 - $B54) / $B54, "")</f>
        <v>-3.8674033149171422E-2</v>
      </c>
      <c r="F54" s="16">
        <f>IF(ISNUMBER(D54), $B64 * E54, "")</f>
        <v>-5801.1049723757133</v>
      </c>
      <c r="G54" s="29">
        <v>17.600000000000001</v>
      </c>
      <c r="H54" s="14">
        <f>IF(ISNUMBER(G54), (G54 - $B54) / $B54, "")</f>
        <v>-2.7624309392265192E-2</v>
      </c>
      <c r="I54" s="100">
        <f>IF(ISNUMBER(G54), $B64 * H54, "")</f>
        <v>-4143.6464088397788</v>
      </c>
      <c r="J54" s="13">
        <v>17.5</v>
      </c>
      <c r="K54" s="14">
        <f>IF(ISNUMBER(J54), (J54 - $B54) / $B54, "")</f>
        <v>-3.3149171270718307E-2</v>
      </c>
      <c r="L54" s="16">
        <f>IF(ISNUMBER(J54), $B64 * K54, "")</f>
        <v>-4972.375690607746</v>
      </c>
      <c r="M54" s="29">
        <v>17.8</v>
      </c>
      <c r="N54" s="14">
        <f>IF(ISNUMBER(M54), (M54 - $B54) / $B54, "")</f>
        <v>-1.6574585635359153E-2</v>
      </c>
      <c r="O54" s="16">
        <f>IF(ISNUMBER(M54), $B64 * N54, "")</f>
        <v>-2486.187845303873</v>
      </c>
      <c r="Q54" s="213"/>
      <c r="R54" s="214"/>
      <c r="S54" s="215"/>
    </row>
    <row r="55" spans="1:19" ht="17.25" customHeight="1" thickBot="1">
      <c r="A55" s="125" t="s">
        <v>185</v>
      </c>
      <c r="B55" s="126">
        <v>10.6</v>
      </c>
      <c r="C55" s="77">
        <v>-2.7522935799999999E-2</v>
      </c>
      <c r="D55" s="15">
        <v>10.3</v>
      </c>
      <c r="E55" s="32">
        <f t="shared" ref="E55:E58" si="22">IF(ISNUMBER(D55), (D55 - $B55) / $B55, "")</f>
        <v>-2.830188679245273E-2</v>
      </c>
      <c r="F55" s="18">
        <f>IF(ISNUMBER(D55), $B64 * E55, "")</f>
        <v>-4245.28301886791</v>
      </c>
      <c r="G55" s="31">
        <v>10.3</v>
      </c>
      <c r="H55" s="32">
        <f t="shared" ref="H55:H58" si="23">IF(ISNUMBER(G55), (G55 - $B55) / $B55, "")</f>
        <v>-2.830188679245273E-2</v>
      </c>
      <c r="I55" s="101">
        <f>IF(ISNUMBER(G55), $B64 * H55, "")</f>
        <v>-4245.28301886791</v>
      </c>
      <c r="J55" s="15">
        <v>10.3</v>
      </c>
      <c r="K55" s="32">
        <f t="shared" ref="K55:K58" si="24">IF(ISNUMBER(J55), (J55 - $B55) / $B55, "")</f>
        <v>-2.830188679245273E-2</v>
      </c>
      <c r="L55" s="18">
        <f>IF(ISNUMBER(J55), $B64 * K55, "")</f>
        <v>-4245.28301886791</v>
      </c>
      <c r="M55" s="31">
        <v>10.3</v>
      </c>
      <c r="N55" s="32">
        <f t="shared" ref="N55:N58" si="25">IF(ISNUMBER(M55), (M55 - $B55) / $B55, "")</f>
        <v>-2.830188679245273E-2</v>
      </c>
      <c r="O55" s="18">
        <f>IF(ISNUMBER(M55), $B64 * N55, "")</f>
        <v>-4245.28301886791</v>
      </c>
      <c r="Q55" s="216"/>
      <c r="R55" s="217"/>
      <c r="S55" s="218"/>
    </row>
    <row r="56" spans="1:19" ht="17.25" customHeight="1" thickBot="1">
      <c r="A56" s="125" t="s">
        <v>197</v>
      </c>
      <c r="B56" s="126">
        <v>49.1</v>
      </c>
      <c r="C56" s="77">
        <v>-2.77227723E-2</v>
      </c>
      <c r="D56" s="15">
        <v>48.2</v>
      </c>
      <c r="E56" s="32">
        <f t="shared" si="22"/>
        <v>-1.8329938900203638E-2</v>
      </c>
      <c r="F56" s="18">
        <f>IF(ISNUMBER(D56), $B64 * E56, "")</f>
        <v>-2749.4908350305459</v>
      </c>
      <c r="G56" s="31">
        <v>48.2</v>
      </c>
      <c r="H56" s="32">
        <f t="shared" si="23"/>
        <v>-1.8329938900203638E-2</v>
      </c>
      <c r="I56" s="101">
        <f>IF(ISNUMBER(G56), $B64 * H56, "")</f>
        <v>-2749.4908350305459</v>
      </c>
      <c r="J56" s="15">
        <v>48.3</v>
      </c>
      <c r="K56" s="32">
        <f t="shared" si="24"/>
        <v>-1.6293279022403344E-2</v>
      </c>
      <c r="L56" s="18">
        <f>IF(ISNUMBER(J56), $B64 * K56, "")</f>
        <v>-2443.9918533605014</v>
      </c>
      <c r="M56" s="31">
        <v>48.2</v>
      </c>
      <c r="N56" s="32">
        <f t="shared" si="25"/>
        <v>-1.8329938900203638E-2</v>
      </c>
      <c r="O56" s="18">
        <f>IF(ISNUMBER(M56), $B64 * N56, "")</f>
        <v>-2749.4908350305459</v>
      </c>
      <c r="Q56" s="209"/>
      <c r="R56" s="209"/>
      <c r="S56" s="209"/>
    </row>
    <row r="57" spans="1:19" ht="17.25" customHeight="1" thickBot="1">
      <c r="A57" s="125" t="s">
        <v>146</v>
      </c>
      <c r="B57" s="126">
        <v>8.85</v>
      </c>
      <c r="C57" s="77">
        <v>-2.8540065900000001E-2</v>
      </c>
      <c r="D57" s="15">
        <v>8.65</v>
      </c>
      <c r="E57" s="32">
        <f t="shared" si="22"/>
        <v>-2.2598870056497095E-2</v>
      </c>
      <c r="F57" s="18">
        <f>IF(ISNUMBER(D57), $B64 * E57, "")</f>
        <v>-3389.8305084745643</v>
      </c>
      <c r="G57" s="31">
        <v>8.6999999999999993</v>
      </c>
      <c r="H57" s="32">
        <f t="shared" si="23"/>
        <v>-1.6949152542372923E-2</v>
      </c>
      <c r="I57" s="101">
        <f>IF(ISNUMBER(G57), $B64 * H57, "")</f>
        <v>-2542.3728813559383</v>
      </c>
      <c r="J57" s="15">
        <v>8.73</v>
      </c>
      <c r="K57" s="32">
        <f t="shared" si="24"/>
        <v>-1.3559322033898218E-2</v>
      </c>
      <c r="L57" s="18">
        <f>IF(ISNUMBER(J57), $B64 * K57, "")</f>
        <v>-2033.8983050847328</v>
      </c>
      <c r="M57" s="31">
        <v>8.6999999999999993</v>
      </c>
      <c r="N57" s="32">
        <f t="shared" si="25"/>
        <v>-1.6949152542372923E-2</v>
      </c>
      <c r="O57" s="18">
        <f>IF(ISNUMBER(M57), $B64 * N57, "")</f>
        <v>-2542.3728813559383</v>
      </c>
      <c r="Q57" s="219"/>
      <c r="R57" s="219"/>
      <c r="S57" s="219"/>
    </row>
    <row r="58" spans="1:19" ht="17.25" customHeight="1" thickBot="1">
      <c r="A58" s="127" t="s">
        <v>158</v>
      </c>
      <c r="B58" s="128">
        <v>68.8</v>
      </c>
      <c r="C58" s="78">
        <v>-2.96191819E-2</v>
      </c>
      <c r="D58" s="20">
        <v>67.900000000000006</v>
      </c>
      <c r="E58" s="21">
        <f t="shared" si="22"/>
        <v>-1.3081395348837085E-2</v>
      </c>
      <c r="F58" s="22">
        <f>IF(ISNUMBER(D58), $B64 * E58, "")</f>
        <v>-1962.2093023255627</v>
      </c>
      <c r="G58" s="30">
        <v>68.599999999999994</v>
      </c>
      <c r="H58" s="21">
        <f t="shared" si="23"/>
        <v>-2.9069767441860881E-3</v>
      </c>
      <c r="I58" s="105">
        <f>IF(ISNUMBER(G58), $B64 * H58, "")</f>
        <v>-436.04651162791322</v>
      </c>
      <c r="J58" s="20">
        <v>68.7</v>
      </c>
      <c r="K58" s="21">
        <f t="shared" si="24"/>
        <v>-1.4534883720929406E-3</v>
      </c>
      <c r="L58" s="22">
        <f>IF(ISNUMBER(J58), $B64 * K58, "")</f>
        <v>-218.02325581394109</v>
      </c>
      <c r="M58" s="30">
        <v>68.099999999999994</v>
      </c>
      <c r="N58" s="21">
        <f t="shared" si="25"/>
        <v>-1.0174418604651205E-2</v>
      </c>
      <c r="O58" s="22">
        <f>IF(ISNUMBER(M58), $B64 * N58, "")</f>
        <v>-1526.1627906976807</v>
      </c>
      <c r="Q58" s="219"/>
      <c r="R58" s="219"/>
      <c r="S58" s="219"/>
    </row>
    <row r="59" spans="1:19" ht="17.25" customHeight="1" thickBot="1">
      <c r="A59" s="125" t="s">
        <v>205</v>
      </c>
      <c r="B59" s="129">
        <v>12</v>
      </c>
      <c r="C59" s="80">
        <v>-3.2258064500000003E-2</v>
      </c>
      <c r="D59" s="106">
        <v>11.6</v>
      </c>
      <c r="E59" s="107">
        <f>IF(ISNUMBER(D59), (D59 - $B59) / $B59, "")</f>
        <v>-3.3333333333333361E-2</v>
      </c>
      <c r="F59" s="108">
        <f>IF(ISNUMBER(D59), $B64 * E59, "")</f>
        <v>-5000.0000000000045</v>
      </c>
      <c r="G59" s="109">
        <v>11.7</v>
      </c>
      <c r="H59" s="107">
        <f>IF(ISNUMBER(G59), (G59 - $B59) / $B59, "")</f>
        <v>-2.500000000000006E-2</v>
      </c>
      <c r="I59" s="110">
        <f>IF(ISNUMBER(G59), $B64 * H59, "")</f>
        <v>-3750.0000000000091</v>
      </c>
      <c r="J59" s="106">
        <v>11.6</v>
      </c>
      <c r="K59" s="107">
        <f>IF(ISNUMBER(J59), (J59 - $B59) / $B59, "")</f>
        <v>-3.3333333333333361E-2</v>
      </c>
      <c r="L59" s="108">
        <f>IF(ISNUMBER(J59), $B64 * K59, "")</f>
        <v>-5000.0000000000045</v>
      </c>
      <c r="M59" s="109">
        <v>11.8</v>
      </c>
      <c r="N59" s="107">
        <f>IF(ISNUMBER(M59), (M59 - $B59) / $B59, "")</f>
        <v>-1.6666666666666607E-2</v>
      </c>
      <c r="O59" s="108">
        <f>IF(ISNUMBER(M59), $B64 * N59, "")</f>
        <v>-2499.9999999999909</v>
      </c>
      <c r="Q59" s="209"/>
      <c r="R59" s="209"/>
      <c r="S59" s="209"/>
    </row>
    <row r="60" spans="1:19" ht="17.25" customHeight="1" thickBot="1">
      <c r="A60" s="125" t="s">
        <v>199</v>
      </c>
      <c r="B60" s="126">
        <v>11.7</v>
      </c>
      <c r="C60" s="77">
        <v>-3.3057851200000002E-2</v>
      </c>
      <c r="D60" s="15">
        <v>11.4</v>
      </c>
      <c r="E60" s="32">
        <f t="shared" ref="E60:E63" si="26">IF(ISNUMBER(D60), (D60 - $B60) / $B60, "")</f>
        <v>-2.564102564102555E-2</v>
      </c>
      <c r="F60" s="18">
        <f>IF(ISNUMBER(D60), $B64 * E60, "")</f>
        <v>-3846.1538461538325</v>
      </c>
      <c r="G60" s="31">
        <v>11.6</v>
      </c>
      <c r="H60" s="32">
        <f t="shared" ref="H60:H63" si="27">IF(ISNUMBER(G60), (G60 - $B60) / $B60, "")</f>
        <v>-8.5470085470085166E-3</v>
      </c>
      <c r="I60" s="101">
        <f>IF(ISNUMBER(G60), $B64 * H60, "")</f>
        <v>-1282.0512820512774</v>
      </c>
      <c r="J60" s="15">
        <v>11.6</v>
      </c>
      <c r="K60" s="32">
        <f t="shared" ref="K60:K63" si="28">IF(ISNUMBER(J60), (J60 - $B60) / $B60, "")</f>
        <v>-8.5470085470085166E-3</v>
      </c>
      <c r="L60" s="18">
        <f>IF(ISNUMBER(J60), $B64 * K60, "")</f>
        <v>-1282.0512820512774</v>
      </c>
      <c r="M60" s="31">
        <v>11.6</v>
      </c>
      <c r="N60" s="32">
        <f t="shared" ref="N60:N63" si="29">IF(ISNUMBER(M60), (M60 - $B60) / $B60, "")</f>
        <v>-8.5470085470085166E-3</v>
      </c>
      <c r="O60" s="18">
        <f>IF(ISNUMBER(M60), $B64 * N60, "")</f>
        <v>-1282.0512820512774</v>
      </c>
      <c r="Q60" s="209"/>
      <c r="R60" s="209"/>
      <c r="S60" s="209"/>
    </row>
    <row r="61" spans="1:19" ht="17.25" customHeight="1" thickBot="1">
      <c r="A61" s="125" t="s">
        <v>346</v>
      </c>
      <c r="B61" s="126">
        <v>9.75</v>
      </c>
      <c r="C61" s="77">
        <v>-3.4653465299999998E-2</v>
      </c>
      <c r="D61" s="15">
        <v>9.56</v>
      </c>
      <c r="E61" s="32">
        <f t="shared" si="26"/>
        <v>-1.9487179487179436E-2</v>
      </c>
      <c r="F61" s="18">
        <f>IF(ISNUMBER(D61), $B64 * E61, "")</f>
        <v>-2923.0769230769156</v>
      </c>
      <c r="G61" s="31">
        <v>9.57</v>
      </c>
      <c r="H61" s="32">
        <f t="shared" si="27"/>
        <v>-1.8461538461538432E-2</v>
      </c>
      <c r="I61" s="101">
        <f>IF(ISNUMBER(G61), $B64 * H61, "")</f>
        <v>-2769.230769230765</v>
      </c>
      <c r="J61" s="15">
        <v>9.6</v>
      </c>
      <c r="K61" s="32">
        <f t="shared" si="28"/>
        <v>-1.5384615384615422E-2</v>
      </c>
      <c r="L61" s="18">
        <f>IF(ISNUMBER(J61), $B64 * K61, "")</f>
        <v>-2307.6923076923131</v>
      </c>
      <c r="M61" s="31">
        <v>9.5299999999999994</v>
      </c>
      <c r="N61" s="32">
        <f t="shared" si="29"/>
        <v>-2.2564102564102628E-2</v>
      </c>
      <c r="O61" s="18">
        <f>IF(ISNUMBER(M61), $B64 * N61, "")</f>
        <v>-3384.6153846153943</v>
      </c>
      <c r="Q61" s="209"/>
      <c r="R61" s="209"/>
      <c r="S61" s="209"/>
    </row>
    <row r="62" spans="1:19" ht="17.25" customHeight="1">
      <c r="A62" s="125" t="s">
        <v>211</v>
      </c>
      <c r="B62" s="126">
        <v>7.72</v>
      </c>
      <c r="C62" s="77">
        <v>-3.7406483800000001E-2</v>
      </c>
      <c r="D62" s="15">
        <v>7.46</v>
      </c>
      <c r="E62" s="32">
        <f t="shared" si="26"/>
        <v>-3.3678756476683912E-2</v>
      </c>
      <c r="F62" s="18">
        <f>IF(ISNUMBER(D62), $B64 * E62, "")</f>
        <v>-5051.8134715025872</v>
      </c>
      <c r="G62" s="31">
        <v>7.5</v>
      </c>
      <c r="H62" s="32">
        <f t="shared" si="27"/>
        <v>-2.849740932642484E-2</v>
      </c>
      <c r="I62" s="101">
        <f>IF(ISNUMBER(G62), $B64 * H62, "")</f>
        <v>-4274.6113989637261</v>
      </c>
      <c r="J62" s="15">
        <v>7.53</v>
      </c>
      <c r="K62" s="32">
        <f t="shared" si="28"/>
        <v>-2.4611398963730505E-2</v>
      </c>
      <c r="L62" s="18">
        <f>IF(ISNUMBER(J62), $B64 * K62, "")</f>
        <v>-3691.7098445595757</v>
      </c>
      <c r="M62" s="31">
        <v>7.49</v>
      </c>
      <c r="N62" s="32">
        <f t="shared" si="29"/>
        <v>-2.979274611398958E-2</v>
      </c>
      <c r="O62" s="18">
        <f>IF(ISNUMBER(M62), $B64 * N62, "")</f>
        <v>-4468.9119170984368</v>
      </c>
      <c r="Q62" s="198"/>
      <c r="R62" s="199"/>
      <c r="S62" s="200"/>
    </row>
    <row r="63" spans="1:19" ht="17.25" customHeight="1" thickBot="1">
      <c r="A63" s="130" t="s">
        <v>229</v>
      </c>
      <c r="B63" s="131">
        <v>54.4</v>
      </c>
      <c r="C63" s="79">
        <v>-3.8869257999999997E-2</v>
      </c>
      <c r="D63" s="24">
        <v>52.8</v>
      </c>
      <c r="E63" s="25">
        <f t="shared" si="26"/>
        <v>-2.941176470588238E-2</v>
      </c>
      <c r="F63" s="104">
        <f>IF(ISNUMBER(D63), $B64 * E63, "")</f>
        <v>-4411.7647058823568</v>
      </c>
      <c r="G63" s="102">
        <v>53</v>
      </c>
      <c r="H63" s="25">
        <f t="shared" si="27"/>
        <v>-2.5735294117647033E-2</v>
      </c>
      <c r="I63" s="103">
        <f>IF(ISNUMBER(G63), $B64 * H63, "")</f>
        <v>-3860.2941176470549</v>
      </c>
      <c r="J63" s="24">
        <v>53.3</v>
      </c>
      <c r="K63" s="25">
        <f t="shared" si="28"/>
        <v>-2.0220588235294143E-2</v>
      </c>
      <c r="L63" s="104">
        <f>IF(ISNUMBER(J63), $B64 * K63, "")</f>
        <v>-3033.0882352941217</v>
      </c>
      <c r="M63" s="102">
        <v>52.8</v>
      </c>
      <c r="N63" s="25">
        <f t="shared" si="29"/>
        <v>-2.941176470588238E-2</v>
      </c>
      <c r="O63" s="104">
        <f>IF(ISNUMBER(M63), $B64 * N63, "")</f>
        <v>-4411.7647058823568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-2.3141698027183112E-2</v>
      </c>
      <c r="F64" s="28">
        <f>SUM(F44:F63)</f>
        <v>-69425.094081549352</v>
      </c>
      <c r="G64" s="26" t="s">
        <v>266</v>
      </c>
      <c r="H64" s="27">
        <f>IF(COUNT(H44:H63), SUM(H44:H63) / COUNT(H44:H63), 0)</f>
        <v>-1.3496147710635009E-2</v>
      </c>
      <c r="I64" s="28">
        <f>SUM(I44:I63)</f>
        <v>-40488.443131905035</v>
      </c>
      <c r="J64" s="26" t="s">
        <v>266</v>
      </c>
      <c r="K64" s="27">
        <f>IF(COUNT(K44:K63), SUM(K44:K63) / COUNT(K44:K63), 0)</f>
        <v>-1.405691234779299E-2</v>
      </c>
      <c r="L64" s="28">
        <f>SUM(L44:L63)</f>
        <v>-42170.737043378969</v>
      </c>
      <c r="M64" s="26" t="s">
        <v>266</v>
      </c>
      <c r="N64" s="27">
        <f>IF(COUNT(N44:N63), SUM(N44:N63) / COUNT(N44:N63), 0)</f>
        <v>-1.4228763499585795E-2</v>
      </c>
      <c r="O64" s="28">
        <f>SUM(O44:O63)</f>
        <v>-42686.290498757386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57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2022-03-03(목) 오전 00:00</v>
      </c>
      <c r="C69" s="261"/>
      <c r="D69" s="233" t="str">
        <f>TEXT($G$1, "[$-ko-KR]yyyy-mm-dd(ddd) ") &amp; "오후 14:00"</f>
        <v>2022-03-03(목) 오후 14:00</v>
      </c>
      <c r="E69" s="234"/>
      <c r="F69" s="235"/>
      <c r="G69" s="233" t="str">
        <f>TEXT($G$1, "[$-ko-KR]yyyy-mm-dd(ddd) ") &amp; "오후 19:00"</f>
        <v>2022-03-03(목) 오후 19:00</v>
      </c>
      <c r="H69" s="234"/>
      <c r="I69" s="235"/>
      <c r="J69" s="233" t="str">
        <f>TEXT($G$1, "[$-ko-KR]yyyy-mm-dd(ddd) ") &amp; "오후 21:00"</f>
        <v>2022-03-03(목) 오후 21:00</v>
      </c>
      <c r="K69" s="234"/>
      <c r="L69" s="235"/>
      <c r="M69" s="233" t="str">
        <f>TEXT($G$1+1, "[$-ko-KR]yyyy-mm-dd(ddd) ") &amp; "오전 00:00"</f>
        <v>2022-03-04(금)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348</v>
      </c>
      <c r="B71" s="124">
        <v>230</v>
      </c>
      <c r="C71" s="76">
        <v>9.0047393399999995E-2</v>
      </c>
      <c r="D71" s="13">
        <v>212</v>
      </c>
      <c r="E71" s="14">
        <f>IF(ISNUMBER(D71), (D71 - $B71) / $B71, "")</f>
        <v>-7.8260869565217397E-2</v>
      </c>
      <c r="F71" s="16">
        <f>IF(ISNUMBER(D71), $B91 * E71, "")</f>
        <v>-11739.13043478261</v>
      </c>
      <c r="G71" s="29">
        <v>212</v>
      </c>
      <c r="H71" s="14">
        <f>IF(ISNUMBER(G71), (G71 - $B71) / $B71, "")</f>
        <v>-7.8260869565217397E-2</v>
      </c>
      <c r="I71" s="100">
        <f>IF(ISNUMBER(G71), $B91 * H71, "")</f>
        <v>-11739.13043478261</v>
      </c>
      <c r="J71" s="13">
        <v>212</v>
      </c>
      <c r="K71" s="14">
        <f>IF(ISNUMBER(J71), (J71 - $B71) / $B71, "")</f>
        <v>-7.8260869565217397E-2</v>
      </c>
      <c r="L71" s="16">
        <f>IF(ISNUMBER(J71), $B91 * K71, "")</f>
        <v>-11739.13043478261</v>
      </c>
      <c r="M71" s="29">
        <v>209</v>
      </c>
      <c r="N71" s="14">
        <f>IF(ISNUMBER(M71), (M71 - $B71) / $B71, "")</f>
        <v>-9.1304347826086957E-2</v>
      </c>
      <c r="O71" s="16">
        <f>IF(ISNUMBER(M71), $B91 * N71, "")</f>
        <v>-13695.652173913044</v>
      </c>
      <c r="Q71" s="219"/>
      <c r="R71" s="219"/>
      <c r="S71" s="219"/>
    </row>
    <row r="72" spans="1:19" ht="17.25" thickBot="1">
      <c r="A72" s="125" t="s">
        <v>327</v>
      </c>
      <c r="B72" s="126">
        <v>744</v>
      </c>
      <c r="C72" s="77">
        <v>3.7656903800000002E-2</v>
      </c>
      <c r="D72" s="15">
        <v>681</v>
      </c>
      <c r="E72" s="32">
        <f t="shared" ref="E72:E75" si="30">IF(ISNUMBER(D72), (D72 - $B72) / $B72, "")</f>
        <v>-8.4677419354838704E-2</v>
      </c>
      <c r="F72" s="18">
        <f>IF(ISNUMBER(D72), $B91 * E72, "")</f>
        <v>-12701.612903225805</v>
      </c>
      <c r="G72" s="31">
        <v>690</v>
      </c>
      <c r="H72" s="32">
        <f t="shared" ref="H72:H75" si="31">IF(ISNUMBER(G72), (G72 - $B72) / $B72, "")</f>
        <v>-7.2580645161290328E-2</v>
      </c>
      <c r="I72" s="101">
        <f>IF(ISNUMBER(G72), $B91 * H72, "")</f>
        <v>-10887.096774193549</v>
      </c>
      <c r="J72" s="15">
        <v>691</v>
      </c>
      <c r="K72" s="32">
        <f t="shared" ref="K72:K75" si="32">IF(ISNUMBER(J72), (J72 - $B72) / $B72, "")</f>
        <v>-7.1236559139784952E-2</v>
      </c>
      <c r="L72" s="18">
        <f>IF(ISNUMBER(J72), $B91 * K72, "")</f>
        <v>-10685.483870967742</v>
      </c>
      <c r="M72" s="31">
        <v>679</v>
      </c>
      <c r="N72" s="32">
        <f t="shared" ref="N72:N75" si="33">IF(ISNUMBER(M72), (M72 - $B72) / $B72, "")</f>
        <v>-8.7365591397849468E-2</v>
      </c>
      <c r="O72" s="18">
        <f>IF(ISNUMBER(M72), $B91 * N72, "")</f>
        <v>-13104.83870967742</v>
      </c>
      <c r="Q72" s="219"/>
      <c r="R72" s="219"/>
      <c r="S72" s="219"/>
    </row>
    <row r="73" spans="1:19" ht="17.25" thickBot="1">
      <c r="A73" s="125" t="s">
        <v>103</v>
      </c>
      <c r="B73" s="126">
        <v>716</v>
      </c>
      <c r="C73" s="77">
        <v>2.87356322E-2</v>
      </c>
      <c r="D73" s="15">
        <v>660</v>
      </c>
      <c r="E73" s="32">
        <f t="shared" si="30"/>
        <v>-7.8212290502793297E-2</v>
      </c>
      <c r="F73" s="18">
        <f>IF(ISNUMBER(D73), $B91 * E73, "")</f>
        <v>-11731.843575418994</v>
      </c>
      <c r="G73" s="31">
        <v>670</v>
      </c>
      <c r="H73" s="32">
        <f t="shared" si="31"/>
        <v>-6.4245810055865923E-2</v>
      </c>
      <c r="I73" s="101">
        <f>IF(ISNUMBER(G73), $B91 * H73, "")</f>
        <v>-9636.8715083798888</v>
      </c>
      <c r="J73" s="15">
        <v>669</v>
      </c>
      <c r="K73" s="32">
        <f t="shared" si="32"/>
        <v>-6.5642458100558659E-2</v>
      </c>
      <c r="L73" s="18">
        <f>IF(ISNUMBER(J73), $B91 * K73, "")</f>
        <v>-9846.3687150837995</v>
      </c>
      <c r="M73" s="31">
        <v>660</v>
      </c>
      <c r="N73" s="32">
        <f t="shared" si="33"/>
        <v>-7.8212290502793297E-2</v>
      </c>
      <c r="O73" s="18">
        <f>IF(ISNUMBER(M73), $B91 * N73, "")</f>
        <v>-11731.843575418994</v>
      </c>
      <c r="Q73" s="209"/>
      <c r="R73" s="209"/>
      <c r="S73" s="209"/>
    </row>
    <row r="74" spans="1:19" ht="17.25" thickBot="1">
      <c r="A74" s="125" t="s">
        <v>85</v>
      </c>
      <c r="B74" s="126">
        <v>241</v>
      </c>
      <c r="C74" s="77">
        <v>1.6877637099999999E-2</v>
      </c>
      <c r="D74" s="15">
        <v>238</v>
      </c>
      <c r="E74" s="32">
        <f t="shared" si="30"/>
        <v>-1.2448132780082987E-2</v>
      </c>
      <c r="F74" s="18">
        <f>IF(ISNUMBER(D74), $B91 * E74, "")</f>
        <v>-1867.2199170124479</v>
      </c>
      <c r="G74" s="31">
        <v>238</v>
      </c>
      <c r="H74" s="32">
        <f t="shared" si="31"/>
        <v>-1.2448132780082987E-2</v>
      </c>
      <c r="I74" s="101">
        <f>IF(ISNUMBER(G74), $B91 * H74, "")</f>
        <v>-1867.2199170124479</v>
      </c>
      <c r="J74" s="15">
        <v>237</v>
      </c>
      <c r="K74" s="32">
        <f t="shared" si="32"/>
        <v>-1.6597510373443983E-2</v>
      </c>
      <c r="L74" s="18">
        <f>IF(ISNUMBER(J74), $B91 * K74, "")</f>
        <v>-2489.6265560165975</v>
      </c>
      <c r="M74" s="31">
        <v>238</v>
      </c>
      <c r="N74" s="32">
        <f t="shared" si="33"/>
        <v>-1.2448132780082987E-2</v>
      </c>
      <c r="O74" s="18">
        <f>IF(ISNUMBER(M74), $B91 * N74, "")</f>
        <v>-1867.2199170124479</v>
      </c>
      <c r="Q74" s="209"/>
      <c r="R74" s="209"/>
      <c r="S74" s="209"/>
    </row>
    <row r="75" spans="1:19" ht="17.25" thickBot="1">
      <c r="A75" s="127" t="s">
        <v>339</v>
      </c>
      <c r="B75" s="128">
        <v>543</v>
      </c>
      <c r="C75" s="78">
        <v>1.68539326E-2</v>
      </c>
      <c r="D75" s="20">
        <v>531</v>
      </c>
      <c r="E75" s="21">
        <f t="shared" si="30"/>
        <v>-2.2099447513812154E-2</v>
      </c>
      <c r="F75" s="22">
        <f>IF(ISNUMBER(D75), $B91 * E75, "")</f>
        <v>-3314.917127071823</v>
      </c>
      <c r="G75" s="30">
        <v>532</v>
      </c>
      <c r="H75" s="21">
        <f t="shared" si="31"/>
        <v>-2.0257826887661142E-2</v>
      </c>
      <c r="I75" s="105">
        <f>IF(ISNUMBER(G75), $B91 * H75, "")</f>
        <v>-3038.6740331491715</v>
      </c>
      <c r="J75" s="20">
        <v>530</v>
      </c>
      <c r="K75" s="21">
        <f t="shared" si="32"/>
        <v>-2.3941068139963169E-2</v>
      </c>
      <c r="L75" s="22">
        <f>IF(ISNUMBER(J75), $B91 * K75, "")</f>
        <v>-3591.1602209944754</v>
      </c>
      <c r="M75" s="30">
        <v>530</v>
      </c>
      <c r="N75" s="21">
        <f t="shared" si="33"/>
        <v>-2.3941068139963169E-2</v>
      </c>
      <c r="O75" s="22">
        <f>IF(ISNUMBER(M75), $B91 * N75, "")</f>
        <v>-3591.1602209944754</v>
      </c>
      <c r="Q75" s="209"/>
      <c r="R75" s="209"/>
      <c r="S75" s="209"/>
    </row>
    <row r="76" spans="1:19" ht="17.25" thickBot="1">
      <c r="A76" s="125" t="s">
        <v>261</v>
      </c>
      <c r="B76" s="129">
        <v>163</v>
      </c>
      <c r="C76" s="80">
        <v>6.1728395E-3</v>
      </c>
      <c r="D76" s="106">
        <v>160</v>
      </c>
      <c r="E76" s="107">
        <f>IF(ISNUMBER(D76), (D76 - $B76) / $B76, "")</f>
        <v>-1.8404907975460124E-2</v>
      </c>
      <c r="F76" s="108">
        <f>IF(ISNUMBER(D76), $B91 * E76, "")</f>
        <v>-2760.7361963190187</v>
      </c>
      <c r="G76" s="109">
        <v>162</v>
      </c>
      <c r="H76" s="107">
        <f>IF(ISNUMBER(G76), (G76 - $B76) / $B76, "")</f>
        <v>-6.1349693251533744E-3</v>
      </c>
      <c r="I76" s="110">
        <f>IF(ISNUMBER(G76), $B91 * H76, "")</f>
        <v>-920.24539877300617</v>
      </c>
      <c r="J76" s="106">
        <v>162</v>
      </c>
      <c r="K76" s="107">
        <f>IF(ISNUMBER(J76), (J76 - $B76) / $B76, "")</f>
        <v>-6.1349693251533744E-3</v>
      </c>
      <c r="L76" s="108">
        <f>IF(ISNUMBER(J76), $B91 * K76, "")</f>
        <v>-920.24539877300617</v>
      </c>
      <c r="M76" s="109">
        <v>160</v>
      </c>
      <c r="N76" s="107">
        <f>IF(ISNUMBER(M76), (M76 - $B76) / $B76, "")</f>
        <v>-1.8404907975460124E-2</v>
      </c>
      <c r="O76" s="108">
        <f>IF(ISNUMBER(M76), $B91 * N76, "")</f>
        <v>-2760.7361963190187</v>
      </c>
      <c r="Q76" s="209"/>
      <c r="R76" s="209"/>
      <c r="S76" s="209"/>
    </row>
    <row r="77" spans="1:19" ht="17.25" thickBot="1">
      <c r="A77" s="125" t="s">
        <v>247</v>
      </c>
      <c r="B77" s="126">
        <v>770</v>
      </c>
      <c r="C77" s="77">
        <v>-1.2970169000000001E-3</v>
      </c>
      <c r="D77" s="15">
        <v>738</v>
      </c>
      <c r="E77" s="32">
        <f t="shared" ref="E77:E80" si="34">IF(ISNUMBER(D77), (D77 - $B77) / $B77, "")</f>
        <v>-4.1558441558441558E-2</v>
      </c>
      <c r="F77" s="18">
        <f>IF(ISNUMBER(D77), $B91 * E77, "")</f>
        <v>-6233.7662337662341</v>
      </c>
      <c r="G77" s="31">
        <v>742</v>
      </c>
      <c r="H77" s="32">
        <f t="shared" ref="H77:H80" si="35">IF(ISNUMBER(G77), (G77 - $B77) / $B77, "")</f>
        <v>-3.6363636363636362E-2</v>
      </c>
      <c r="I77" s="101">
        <f>IF(ISNUMBER(G77), $B91 * H77, "")</f>
        <v>-5454.545454545454</v>
      </c>
      <c r="J77" s="15">
        <v>741</v>
      </c>
      <c r="K77" s="32">
        <f t="shared" ref="K77:K80" si="36">IF(ISNUMBER(J77), (J77 - $B77) / $B77, "")</f>
        <v>-3.7662337662337661E-2</v>
      </c>
      <c r="L77" s="18">
        <f>IF(ISNUMBER(J77), $B91 * K77, "")</f>
        <v>-5649.3506493506493</v>
      </c>
      <c r="M77" s="31">
        <v>744</v>
      </c>
      <c r="N77" s="32">
        <f t="shared" ref="N77:N80" si="37">IF(ISNUMBER(M77), (M77 - $B77) / $B77, "")</f>
        <v>-3.3766233766233764E-2</v>
      </c>
      <c r="O77" s="18">
        <f>IF(ISNUMBER(M77), $B91 * N77, "")</f>
        <v>-5064.9350649350645</v>
      </c>
      <c r="Q77" s="209"/>
      <c r="R77" s="209"/>
      <c r="S77" s="209"/>
    </row>
    <row r="78" spans="1:19" ht="17.25" thickBot="1">
      <c r="A78" s="125" t="s">
        <v>101</v>
      </c>
      <c r="B78" s="126">
        <v>691</v>
      </c>
      <c r="C78" s="77">
        <v>-4.3227665999999998E-3</v>
      </c>
      <c r="D78" s="15">
        <v>691</v>
      </c>
      <c r="E78" s="32">
        <f t="shared" si="34"/>
        <v>0</v>
      </c>
      <c r="F78" s="18">
        <f>IF(ISNUMBER(D78), $B91 * E78, "")</f>
        <v>0</v>
      </c>
      <c r="G78" s="31">
        <v>714</v>
      </c>
      <c r="H78" s="32">
        <f t="shared" si="35"/>
        <v>3.3285094066570188E-2</v>
      </c>
      <c r="I78" s="101">
        <f>IF(ISNUMBER(G78), $B91 * H78, "")</f>
        <v>4992.7641099855282</v>
      </c>
      <c r="J78" s="15">
        <v>713</v>
      </c>
      <c r="K78" s="32">
        <f t="shared" si="36"/>
        <v>3.1837916063675829E-2</v>
      </c>
      <c r="L78" s="18">
        <f>IF(ISNUMBER(J78), $B91 * K78, "")</f>
        <v>4775.687409551374</v>
      </c>
      <c r="M78" s="31">
        <v>699</v>
      </c>
      <c r="N78" s="32">
        <f t="shared" si="37"/>
        <v>1.1577424023154847E-2</v>
      </c>
      <c r="O78" s="18">
        <f>IF(ISNUMBER(M78), $B91 * N78, "")</f>
        <v>1736.6136034732272</v>
      </c>
      <c r="Q78" s="209"/>
      <c r="R78" s="209"/>
      <c r="S78" s="209"/>
    </row>
    <row r="79" spans="1:19" ht="17.25" thickBot="1">
      <c r="A79" s="125" t="s">
        <v>172</v>
      </c>
      <c r="B79" s="126">
        <v>967</v>
      </c>
      <c r="C79" s="77">
        <v>-5.1440328999999996E-3</v>
      </c>
      <c r="D79" s="15">
        <v>943</v>
      </c>
      <c r="E79" s="32">
        <f t="shared" si="34"/>
        <v>-2.481902792140641E-2</v>
      </c>
      <c r="F79" s="18">
        <f>IF(ISNUMBER(D79), $B91 * E79, "")</f>
        <v>-3722.8541882109616</v>
      </c>
      <c r="G79" s="31">
        <v>958</v>
      </c>
      <c r="H79" s="32">
        <f t="shared" si="35"/>
        <v>-9.3071354705274046E-3</v>
      </c>
      <c r="I79" s="101">
        <f>IF(ISNUMBER(G79), $B91 * H79, "")</f>
        <v>-1396.0703205791108</v>
      </c>
      <c r="J79" s="15">
        <v>958</v>
      </c>
      <c r="K79" s="32">
        <f t="shared" si="36"/>
        <v>-9.3071354705274046E-3</v>
      </c>
      <c r="L79" s="18">
        <f>IF(ISNUMBER(J79), $B91 * K79, "")</f>
        <v>-1396.0703205791108</v>
      </c>
      <c r="M79" s="31">
        <v>938</v>
      </c>
      <c r="N79" s="32">
        <f t="shared" si="37"/>
        <v>-2.9989658738366079E-2</v>
      </c>
      <c r="O79" s="18">
        <f>IF(ISNUMBER(M79), $B91 * N79, "")</f>
        <v>-4498.4488107549123</v>
      </c>
      <c r="Q79" s="33"/>
      <c r="R79" s="33"/>
    </row>
    <row r="80" spans="1:19" ht="17.25" thickBot="1">
      <c r="A80" s="130" t="s">
        <v>56</v>
      </c>
      <c r="B80" s="131">
        <v>131</v>
      </c>
      <c r="C80" s="79">
        <v>-7.5757576E-3</v>
      </c>
      <c r="D80" s="24">
        <v>127</v>
      </c>
      <c r="E80" s="25">
        <f t="shared" si="34"/>
        <v>-3.0534351145038167E-2</v>
      </c>
      <c r="F80" s="104">
        <f>IF(ISNUMBER(D80), $B91 * E80, "")</f>
        <v>-4580.1526717557254</v>
      </c>
      <c r="G80" s="102">
        <v>129</v>
      </c>
      <c r="H80" s="25">
        <f t="shared" si="35"/>
        <v>-1.5267175572519083E-2</v>
      </c>
      <c r="I80" s="103">
        <f>IF(ISNUMBER(G80), $B91 * H80, "")</f>
        <v>-2290.0763358778627</v>
      </c>
      <c r="J80" s="24">
        <v>127</v>
      </c>
      <c r="K80" s="25">
        <f t="shared" si="36"/>
        <v>-3.0534351145038167E-2</v>
      </c>
      <c r="L80" s="104">
        <f>IF(ISNUMBER(J80), $B91 * K80, "")</f>
        <v>-4580.1526717557254</v>
      </c>
      <c r="M80" s="102">
        <v>128</v>
      </c>
      <c r="N80" s="25">
        <f t="shared" si="37"/>
        <v>-2.2900763358778626E-2</v>
      </c>
      <c r="O80" s="104">
        <f>IF(ISNUMBER(M80), $B91 * N80, "")</f>
        <v>-3435.1145038167938</v>
      </c>
      <c r="Q80" s="210"/>
      <c r="R80" s="211"/>
      <c r="S80" s="212"/>
    </row>
    <row r="81" spans="1:19">
      <c r="A81" s="123" t="s">
        <v>235</v>
      </c>
      <c r="B81" s="124">
        <v>115</v>
      </c>
      <c r="C81" s="76">
        <v>-8.6206896999999998E-3</v>
      </c>
      <c r="D81" s="13">
        <v>113</v>
      </c>
      <c r="E81" s="14">
        <f>IF(ISNUMBER(D81), (D81 - $B81) / $B81, "")</f>
        <v>-1.7391304347826087E-2</v>
      </c>
      <c r="F81" s="16">
        <f>IF(ISNUMBER(D81), $B91 * E81, "")</f>
        <v>-2608.695652173913</v>
      </c>
      <c r="G81" s="29">
        <v>114</v>
      </c>
      <c r="H81" s="14">
        <f>IF(ISNUMBER(G81), (G81 - $B81) / $B81, "")</f>
        <v>-8.6956521739130436E-3</v>
      </c>
      <c r="I81" s="100">
        <f>IF(ISNUMBER(G81), $B91 * H81, "")</f>
        <v>-1304.3478260869565</v>
      </c>
      <c r="J81" s="13">
        <v>114</v>
      </c>
      <c r="K81" s="14">
        <f>IF(ISNUMBER(J81), (J81 - $B81) / $B81, "")</f>
        <v>-8.6956521739130436E-3</v>
      </c>
      <c r="L81" s="16">
        <f>IF(ISNUMBER(J81), $B91 * K81, "")</f>
        <v>-1304.3478260869565</v>
      </c>
      <c r="M81" s="29">
        <v>114</v>
      </c>
      <c r="N81" s="14">
        <f>IF(ISNUMBER(M81), (M81 - $B81) / $B81, "")</f>
        <v>-8.6956521739130436E-3</v>
      </c>
      <c r="O81" s="16">
        <f>IF(ISNUMBER(M81), $B91 * N81, "")</f>
        <v>-1304.3478260869565</v>
      </c>
      <c r="Q81" s="213"/>
      <c r="R81" s="214"/>
      <c r="S81" s="215"/>
    </row>
    <row r="82" spans="1:19" ht="17.25" thickBot="1">
      <c r="A82" s="125" t="s">
        <v>233</v>
      </c>
      <c r="B82" s="126">
        <v>103</v>
      </c>
      <c r="C82" s="77">
        <v>-9.6153846000000005E-3</v>
      </c>
      <c r="D82" s="15">
        <v>102</v>
      </c>
      <c r="E82" s="32">
        <f t="shared" ref="E82:E85" si="38">IF(ISNUMBER(D82), (D82 - $B82) / $B82, "")</f>
        <v>-9.7087378640776691E-3</v>
      </c>
      <c r="F82" s="18">
        <f>IF(ISNUMBER(D82), $B91 * E82, "")</f>
        <v>-1456.3106796116504</v>
      </c>
      <c r="G82" s="31">
        <v>102</v>
      </c>
      <c r="H82" s="32">
        <f t="shared" ref="H82:H85" si="39">IF(ISNUMBER(G82), (G82 - $B82) / $B82, "")</f>
        <v>-9.7087378640776691E-3</v>
      </c>
      <c r="I82" s="101">
        <f>IF(ISNUMBER(G82), $B91 * H82, "")</f>
        <v>-1456.3106796116504</v>
      </c>
      <c r="J82" s="15">
        <v>102</v>
      </c>
      <c r="K82" s="32">
        <f t="shared" ref="K82:K85" si="40">IF(ISNUMBER(J82), (J82 - $B82) / $B82, "")</f>
        <v>-9.7087378640776691E-3</v>
      </c>
      <c r="L82" s="18">
        <f>IF(ISNUMBER(J82), $B91 * K82, "")</f>
        <v>-1456.3106796116504</v>
      </c>
      <c r="M82" s="31">
        <v>103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16"/>
      <c r="R82" s="217"/>
      <c r="S82" s="218"/>
    </row>
    <row r="83" spans="1:19" ht="17.25" thickBot="1">
      <c r="A83" s="125" t="s">
        <v>338</v>
      </c>
      <c r="B83" s="126">
        <v>273</v>
      </c>
      <c r="C83" s="77">
        <v>-1.08695652E-2</v>
      </c>
      <c r="D83" s="15">
        <v>271</v>
      </c>
      <c r="E83" s="32">
        <f t="shared" si="38"/>
        <v>-7.326007326007326E-3</v>
      </c>
      <c r="F83" s="18">
        <f>IF(ISNUMBER(D83), $B91 * E83, "")</f>
        <v>-1098.901098901099</v>
      </c>
      <c r="G83" s="31">
        <v>275</v>
      </c>
      <c r="H83" s="32">
        <f t="shared" si="39"/>
        <v>7.326007326007326E-3</v>
      </c>
      <c r="I83" s="101">
        <f>IF(ISNUMBER(G83), $B91 * H83, "")</f>
        <v>1098.901098901099</v>
      </c>
      <c r="J83" s="15">
        <v>275</v>
      </c>
      <c r="K83" s="32">
        <f t="shared" si="40"/>
        <v>7.326007326007326E-3</v>
      </c>
      <c r="L83" s="18">
        <f>IF(ISNUMBER(J83), $B91 * K83, "")</f>
        <v>1098.901098901099</v>
      </c>
      <c r="M83" s="31">
        <v>272</v>
      </c>
      <c r="N83" s="32">
        <f t="shared" si="41"/>
        <v>-3.663003663003663E-3</v>
      </c>
      <c r="O83" s="18">
        <f>IF(ISNUMBER(M83), $B91 * N83, "")</f>
        <v>-549.45054945054949</v>
      </c>
      <c r="Q83" s="209"/>
      <c r="R83" s="209"/>
      <c r="S83" s="209"/>
    </row>
    <row r="84" spans="1:19" ht="17.25" thickBot="1">
      <c r="A84" s="125" t="s">
        <v>105</v>
      </c>
      <c r="B84" s="126">
        <v>869</v>
      </c>
      <c r="C84" s="77">
        <v>-1.3620885399999999E-2</v>
      </c>
      <c r="D84" s="15">
        <v>838</v>
      </c>
      <c r="E84" s="32">
        <f t="shared" si="38"/>
        <v>-3.5673187571921748E-2</v>
      </c>
      <c r="F84" s="18">
        <f>IF(ISNUMBER(D84), $B91 * E84, "")</f>
        <v>-5350.9781357882621</v>
      </c>
      <c r="G84" s="31">
        <v>847</v>
      </c>
      <c r="H84" s="32">
        <f t="shared" si="39"/>
        <v>-2.5316455696202531E-2</v>
      </c>
      <c r="I84" s="101">
        <f>IF(ISNUMBER(G84), $B91 * H84, "")</f>
        <v>-3797.4683544303798</v>
      </c>
      <c r="J84" s="15">
        <v>844</v>
      </c>
      <c r="K84" s="32">
        <f t="shared" si="40"/>
        <v>-2.8768699654775604E-2</v>
      </c>
      <c r="L84" s="18">
        <f>IF(ISNUMBER(J84), $B91 * K84, "")</f>
        <v>-4315.3049482163406</v>
      </c>
      <c r="M84" s="31">
        <v>830</v>
      </c>
      <c r="N84" s="32">
        <f t="shared" si="41"/>
        <v>-4.4879171461449943E-2</v>
      </c>
      <c r="O84" s="18">
        <f>IF(ISNUMBER(M84), $B91 * N84, "")</f>
        <v>-6731.8757192174917</v>
      </c>
      <c r="Q84" s="219"/>
      <c r="R84" s="219"/>
      <c r="S84" s="219"/>
    </row>
    <row r="85" spans="1:19" ht="17.25" thickBot="1">
      <c r="A85" s="127" t="s">
        <v>89</v>
      </c>
      <c r="B85" s="128">
        <v>936</v>
      </c>
      <c r="C85" s="78">
        <v>-1.3698630099999999E-2</v>
      </c>
      <c r="D85" s="20">
        <v>932</v>
      </c>
      <c r="E85" s="21">
        <f t="shared" si="38"/>
        <v>-4.2735042735042739E-3</v>
      </c>
      <c r="F85" s="22">
        <f>IF(ISNUMBER(D85), $B91 * E85, "")</f>
        <v>-641.02564102564111</v>
      </c>
      <c r="G85" s="30">
        <v>937</v>
      </c>
      <c r="H85" s="21">
        <f t="shared" si="39"/>
        <v>1.0683760683760685E-3</v>
      </c>
      <c r="I85" s="105">
        <f>IF(ISNUMBER(G85), $B91 * H85, "")</f>
        <v>160.25641025641028</v>
      </c>
      <c r="J85" s="20">
        <v>934</v>
      </c>
      <c r="K85" s="21">
        <f t="shared" si="40"/>
        <v>-2.136752136752137E-3</v>
      </c>
      <c r="L85" s="22">
        <f>IF(ISNUMBER(J85), $B91 * K85, "")</f>
        <v>-320.51282051282055</v>
      </c>
      <c r="M85" s="30">
        <v>934</v>
      </c>
      <c r="N85" s="21">
        <f t="shared" si="41"/>
        <v>-2.136752136752137E-3</v>
      </c>
      <c r="O85" s="22">
        <f>IF(ISNUMBER(M85), $B91 * N85, "")</f>
        <v>-320.51282051282055</v>
      </c>
      <c r="Q85" s="219"/>
      <c r="R85" s="219"/>
      <c r="S85" s="219"/>
    </row>
    <row r="86" spans="1:19" ht="17.25" thickBot="1">
      <c r="A86" s="125" t="s">
        <v>107</v>
      </c>
      <c r="B86" s="129">
        <v>110</v>
      </c>
      <c r="C86" s="80">
        <v>-1.7857142900000001E-2</v>
      </c>
      <c r="D86" s="106">
        <v>108</v>
      </c>
      <c r="E86" s="107">
        <f>IF(ISNUMBER(D86), (D86 - $B86) / $B86, "")</f>
        <v>-1.8181818181818181E-2</v>
      </c>
      <c r="F86" s="108">
        <f>IF(ISNUMBER(D86), $B91 * E86, "")</f>
        <v>-2727.272727272727</v>
      </c>
      <c r="G86" s="109">
        <v>109</v>
      </c>
      <c r="H86" s="107">
        <f>IF(ISNUMBER(G86), (G86 - $B86) / $B86, "")</f>
        <v>-9.0909090909090905E-3</v>
      </c>
      <c r="I86" s="110">
        <f>IF(ISNUMBER(G86), $B91 * H86, "")</f>
        <v>-1363.6363636363635</v>
      </c>
      <c r="J86" s="106">
        <v>109</v>
      </c>
      <c r="K86" s="107">
        <f>IF(ISNUMBER(J86), (J86 - $B86) / $B86, "")</f>
        <v>-9.0909090909090905E-3</v>
      </c>
      <c r="L86" s="108">
        <f>IF(ISNUMBER(J86), $B91 * K86, "")</f>
        <v>-1363.6363636363635</v>
      </c>
      <c r="M86" s="109">
        <v>114</v>
      </c>
      <c r="N86" s="107">
        <f>IF(ISNUMBER(M86), (M86 - $B86) / $B86, "")</f>
        <v>3.6363636363636362E-2</v>
      </c>
      <c r="O86" s="108">
        <f>IF(ISNUMBER(M86), $B91 * N86, "")</f>
        <v>5454.545454545454</v>
      </c>
      <c r="Q86" s="209"/>
      <c r="R86" s="209"/>
      <c r="S86" s="209"/>
    </row>
    <row r="87" spans="1:19" ht="17.25" thickBot="1">
      <c r="A87" s="125" t="s">
        <v>51</v>
      </c>
      <c r="B87" s="126">
        <v>236</v>
      </c>
      <c r="C87" s="77">
        <v>-2.0746888000000002E-2</v>
      </c>
      <c r="D87" s="15">
        <v>235</v>
      </c>
      <c r="E87" s="32">
        <f t="shared" ref="E87:E90" si="42">IF(ISNUMBER(D87), (D87 - $B87) / $B87, "")</f>
        <v>-4.2372881355932203E-3</v>
      </c>
      <c r="F87" s="18">
        <f>IF(ISNUMBER(D87), $B91 * E87, "")</f>
        <v>-635.59322033898309</v>
      </c>
      <c r="G87" s="31">
        <v>236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234</v>
      </c>
      <c r="K87" s="32">
        <f t="shared" ref="K87:K90" si="44">IF(ISNUMBER(J87), (J87 - $B87) / $B87, "")</f>
        <v>-8.4745762711864406E-3</v>
      </c>
      <c r="L87" s="18">
        <f>IF(ISNUMBER(J87), $B91 * K87, "")</f>
        <v>-1271.1864406779662</v>
      </c>
      <c r="M87" s="31">
        <v>232</v>
      </c>
      <c r="N87" s="32">
        <f t="shared" ref="N87:N90" si="45">IF(ISNUMBER(M87), (M87 - $B87) / $B87, "")</f>
        <v>-1.6949152542372881E-2</v>
      </c>
      <c r="O87" s="18">
        <f>IF(ISNUMBER(M87), $B91 * N87, "")</f>
        <v>-2542.3728813559323</v>
      </c>
      <c r="Q87" s="209"/>
      <c r="R87" s="209"/>
      <c r="S87" s="209"/>
    </row>
    <row r="88" spans="1:19" ht="17.25" thickBot="1">
      <c r="A88" s="125" t="s">
        <v>134</v>
      </c>
      <c r="B88" s="126">
        <v>215</v>
      </c>
      <c r="C88" s="77">
        <v>-2.2727272699999999E-2</v>
      </c>
      <c r="D88" s="15">
        <v>204</v>
      </c>
      <c r="E88" s="32">
        <f t="shared" si="42"/>
        <v>-5.1162790697674418E-2</v>
      </c>
      <c r="F88" s="18">
        <f>IF(ISNUMBER(D88), $B91 * E88, "")</f>
        <v>-7674.4186046511622</v>
      </c>
      <c r="G88" s="31">
        <v>207</v>
      </c>
      <c r="H88" s="32">
        <f t="shared" si="43"/>
        <v>-3.7209302325581395E-2</v>
      </c>
      <c r="I88" s="101">
        <f>IF(ISNUMBER(G88), $B91 * H88, "")</f>
        <v>-5581.395348837209</v>
      </c>
      <c r="J88" s="15">
        <v>206</v>
      </c>
      <c r="K88" s="32">
        <f t="shared" si="44"/>
        <v>-4.1860465116279069E-2</v>
      </c>
      <c r="L88" s="18">
        <f>IF(ISNUMBER(J88), $B91 * K88, "")</f>
        <v>-6279.0697674418607</v>
      </c>
      <c r="M88" s="31">
        <v>205</v>
      </c>
      <c r="N88" s="32">
        <f t="shared" si="45"/>
        <v>-4.6511627906976744E-2</v>
      </c>
      <c r="O88" s="18">
        <f>IF(ISNUMBER(M88), $B91 * N88, "")</f>
        <v>-6976.7441860465115</v>
      </c>
      <c r="Q88" s="209"/>
      <c r="R88" s="209"/>
      <c r="S88" s="209"/>
    </row>
    <row r="89" spans="1:19">
      <c r="A89" s="125" t="s">
        <v>79</v>
      </c>
      <c r="B89" s="126">
        <v>891</v>
      </c>
      <c r="C89" s="77">
        <v>-2.5164113799999999E-2</v>
      </c>
      <c r="D89" s="15">
        <v>873</v>
      </c>
      <c r="E89" s="32">
        <f t="shared" si="42"/>
        <v>-2.0202020202020204E-2</v>
      </c>
      <c r="F89" s="18">
        <f>IF(ISNUMBER(D89), $B91 * E89, "")</f>
        <v>-3030.3030303030305</v>
      </c>
      <c r="G89" s="31">
        <v>881</v>
      </c>
      <c r="H89" s="32">
        <f t="shared" si="43"/>
        <v>-1.1223344556677889E-2</v>
      </c>
      <c r="I89" s="101">
        <f>IF(ISNUMBER(G89), $B91 * H89, "")</f>
        <v>-1683.5016835016834</v>
      </c>
      <c r="J89" s="15">
        <v>880</v>
      </c>
      <c r="K89" s="32">
        <f t="shared" si="44"/>
        <v>-1.2345679012345678E-2</v>
      </c>
      <c r="L89" s="18">
        <f>IF(ISNUMBER(J89), $B91 * K89, "")</f>
        <v>-1851.8518518518517</v>
      </c>
      <c r="M89" s="31">
        <v>870</v>
      </c>
      <c r="N89" s="32">
        <f t="shared" si="45"/>
        <v>-2.3569023569023569E-2</v>
      </c>
      <c r="O89" s="18">
        <f>IF(ISNUMBER(M89), $B91 * N89, "")</f>
        <v>-3535.3535353535353</v>
      </c>
      <c r="Q89" s="198"/>
      <c r="R89" s="199"/>
      <c r="S89" s="200"/>
    </row>
    <row r="90" spans="1:19" ht="17.25" thickBot="1">
      <c r="A90" s="130" t="s">
        <v>225</v>
      </c>
      <c r="B90" s="131">
        <v>379</v>
      </c>
      <c r="C90" s="79">
        <v>-2.5706940899999999E-2</v>
      </c>
      <c r="D90" s="24">
        <v>370</v>
      </c>
      <c r="E90" s="25">
        <f t="shared" si="42"/>
        <v>-2.3746701846965697E-2</v>
      </c>
      <c r="F90" s="104">
        <f>IF(ISNUMBER(D90), $B91 * E90, "")</f>
        <v>-3562.0052770448547</v>
      </c>
      <c r="G90" s="102">
        <v>369</v>
      </c>
      <c r="H90" s="25">
        <f t="shared" si="43"/>
        <v>-2.6385224274406333E-2</v>
      </c>
      <c r="I90" s="103">
        <f>IF(ISNUMBER(G90), $B91 * H90, "")</f>
        <v>-3957.7836411609501</v>
      </c>
      <c r="J90" s="24">
        <v>368</v>
      </c>
      <c r="K90" s="25">
        <f t="shared" si="44"/>
        <v>-2.9023746701846966E-2</v>
      </c>
      <c r="L90" s="104">
        <f>IF(ISNUMBER(J90), $B91 * K90, "")</f>
        <v>-4353.5620052770446</v>
      </c>
      <c r="M90" s="102">
        <v>368</v>
      </c>
      <c r="N90" s="25">
        <f t="shared" si="45"/>
        <v>-2.9023746701846966E-2</v>
      </c>
      <c r="O90" s="104">
        <f>IF(ISNUMBER(M90), $B91 * N90, "")</f>
        <v>-4353.5620052770446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-2.914591243822498E-2</v>
      </c>
      <c r="F91" s="28">
        <f>SUM(F71:F90)</f>
        <v>-87437.737314674931</v>
      </c>
      <c r="G91" s="26" t="s">
        <v>266</v>
      </c>
      <c r="H91" s="27">
        <f>IF(COUNT(H71:H90), SUM(H71:H90) / COUNT(H71:H90), 0)</f>
        <v>-2.0040817485138425E-2</v>
      </c>
      <c r="I91" s="28">
        <f>SUM(I71:I90)</f>
        <v>-60122.452455415267</v>
      </c>
      <c r="J91" s="26" t="s">
        <v>266</v>
      </c>
      <c r="K91" s="27">
        <f>IF(COUNT(K71:K90), SUM(K71:K90) / COUNT(K71:K90), 0)</f>
        <v>-2.2512927677721371E-2</v>
      </c>
      <c r="L91" s="28">
        <f>SUM(L71:L90)</f>
        <v>-67538.783033164102</v>
      </c>
      <c r="M91" s="26" t="s">
        <v>266</v>
      </c>
      <c r="N91" s="27">
        <f>IF(COUNT(N71:N90), SUM(N71:N90) / COUNT(N71:N90), 0)</f>
        <v>-2.6291003212708101E-2</v>
      </c>
      <c r="O91" s="28">
        <f>SUM(O71:O90)</f>
        <v>-78873.009638124349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57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2022-03-03(목) 오전 00:00</v>
      </c>
      <c r="C96" s="261"/>
      <c r="D96" s="233" t="str">
        <f>TEXT($G$1, "[$-ko-KR]yyyy-mm-dd(ddd) ") &amp; "오후 14:00"</f>
        <v>2022-03-03(목) 오후 14:00</v>
      </c>
      <c r="E96" s="234"/>
      <c r="F96" s="235"/>
      <c r="G96" s="233" t="str">
        <f>TEXT($G$1, "[$-ko-KR]yyyy-mm-dd(ddd) ") &amp; "오후 19:00"</f>
        <v>2022-03-03(목) 오후 19:00</v>
      </c>
      <c r="H96" s="234"/>
      <c r="I96" s="235"/>
      <c r="J96" s="233" t="str">
        <f>TEXT($G$1, "[$-ko-KR]yyyy-mm-dd(ddd) ") &amp; "오후 21:00"</f>
        <v>2022-03-03(목) 오후 21:00</v>
      </c>
      <c r="K96" s="234"/>
      <c r="L96" s="235"/>
      <c r="M96" s="233" t="str">
        <f>TEXT($G$1+1, "[$-ko-KR]yyyy-mm-dd(ddd) ") &amp; "오전 00:00"</f>
        <v>2022-03-04(금)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132</v>
      </c>
      <c r="B98" s="124">
        <v>3475</v>
      </c>
      <c r="C98" s="76">
        <v>0.1173633441</v>
      </c>
      <c r="D98" s="13">
        <v>3335</v>
      </c>
      <c r="E98" s="14">
        <f>IF(ISNUMBER(D98), (D98 - $B98) / $B98, "")</f>
        <v>-4.0287769784172658E-2</v>
      </c>
      <c r="F98" s="16">
        <f>IF(ISNUMBER(D98), $B118 * E98, "")</f>
        <v>-6043.1654676258986</v>
      </c>
      <c r="G98" s="29">
        <v>3415</v>
      </c>
      <c r="H98" s="14">
        <f>IF(ISNUMBER(G98), (G98 - $B98) / $B98, "")</f>
        <v>-1.7266187050359712E-2</v>
      </c>
      <c r="I98" s="100">
        <f>IF(ISNUMBER(G98), $B118 * H98, "")</f>
        <v>-2589.9280575539569</v>
      </c>
      <c r="J98" s="13">
        <v>3415</v>
      </c>
      <c r="K98" s="14">
        <f>IF(ISNUMBER(J98), (J98 - $B98) / $B98, "")</f>
        <v>-1.7266187050359712E-2</v>
      </c>
      <c r="L98" s="16">
        <f>IF(ISNUMBER(J98), $B118 * K98, "")</f>
        <v>-2589.9280575539569</v>
      </c>
      <c r="M98" s="29">
        <v>3425</v>
      </c>
      <c r="N98" s="14">
        <f>IF(ISNUMBER(M98), (M98 - $B98) / $B98, "")</f>
        <v>-1.4388489208633094E-2</v>
      </c>
      <c r="O98" s="16">
        <f>IF(ISNUMBER(M98), $B118 * N98, "")</f>
        <v>-2158.2733812949641</v>
      </c>
      <c r="Q98" s="219"/>
      <c r="R98" s="219"/>
      <c r="S98" s="219"/>
    </row>
    <row r="99" spans="1:19" ht="17.25" thickBot="1">
      <c r="A99" s="125" t="s">
        <v>348</v>
      </c>
      <c r="B99" s="126">
        <v>230</v>
      </c>
      <c r="C99" s="77">
        <v>9.0047393399999995E-2</v>
      </c>
      <c r="D99" s="15">
        <v>212</v>
      </c>
      <c r="E99" s="32">
        <f t="shared" ref="E99:E102" si="46">IF(ISNUMBER(D99), (D99 - $B99) / $B99, "")</f>
        <v>-7.8260869565217397E-2</v>
      </c>
      <c r="F99" s="18">
        <f>IF(ISNUMBER(D99), $B118 * E99, "")</f>
        <v>-11739.13043478261</v>
      </c>
      <c r="G99" s="31">
        <v>212</v>
      </c>
      <c r="H99" s="32">
        <f t="shared" ref="H99:H102" si="47">IF(ISNUMBER(G99), (G99 - $B99) / $B99, "")</f>
        <v>-7.8260869565217397E-2</v>
      </c>
      <c r="I99" s="101">
        <f>IF(ISNUMBER(G99), $B118 * H99, "")</f>
        <v>-11739.13043478261</v>
      </c>
      <c r="J99" s="15">
        <v>212</v>
      </c>
      <c r="K99" s="32">
        <f t="shared" ref="K99:K102" si="48">IF(ISNUMBER(J99), (J99 - $B99) / $B99, "")</f>
        <v>-7.8260869565217397E-2</v>
      </c>
      <c r="L99" s="18">
        <f>IF(ISNUMBER(J99), $B118 * K99, "")</f>
        <v>-11739.13043478261</v>
      </c>
      <c r="M99" s="31">
        <v>209</v>
      </c>
      <c r="N99" s="32">
        <f t="shared" ref="N99:N102" si="49">IF(ISNUMBER(M99), (M99 - $B99) / $B99, "")</f>
        <v>-9.1304347826086957E-2</v>
      </c>
      <c r="O99" s="18">
        <f>IF(ISNUMBER(M99), $B118 * N99, "")</f>
        <v>-13695.652173913044</v>
      </c>
      <c r="Q99" s="219"/>
      <c r="R99" s="219"/>
      <c r="S99" s="219"/>
    </row>
    <row r="100" spans="1:19" ht="17.25" thickBot="1">
      <c r="A100" s="125" t="s">
        <v>136</v>
      </c>
      <c r="B100" s="126">
        <v>5465</v>
      </c>
      <c r="C100" s="77">
        <v>5.2986512499999999E-2</v>
      </c>
      <c r="D100" s="15">
        <v>5230</v>
      </c>
      <c r="E100" s="32">
        <f t="shared" si="46"/>
        <v>-4.3000914913083256E-2</v>
      </c>
      <c r="F100" s="18">
        <f>IF(ISNUMBER(D100), $B118 * E100, "")</f>
        <v>-6450.1372369624887</v>
      </c>
      <c r="G100" s="31">
        <v>5255</v>
      </c>
      <c r="H100" s="32">
        <f t="shared" si="47"/>
        <v>-3.8426349496797803E-2</v>
      </c>
      <c r="I100" s="101">
        <f>IF(ISNUMBER(G100), $B118 * H100, "")</f>
        <v>-5763.9524245196708</v>
      </c>
      <c r="J100" s="15">
        <v>5235</v>
      </c>
      <c r="K100" s="32">
        <f t="shared" si="48"/>
        <v>-4.2086001829826164E-2</v>
      </c>
      <c r="L100" s="18">
        <f>IF(ISNUMBER(J100), $B118 * K100, "")</f>
        <v>-6312.9002744739246</v>
      </c>
      <c r="M100" s="31">
        <v>5245</v>
      </c>
      <c r="N100" s="32">
        <f t="shared" si="49"/>
        <v>-4.0256175663311987E-2</v>
      </c>
      <c r="O100" s="18">
        <f>IF(ISNUMBER(M100), $B118 * N100, "")</f>
        <v>-6038.4263494967981</v>
      </c>
      <c r="Q100" s="209"/>
      <c r="R100" s="209"/>
      <c r="S100" s="209"/>
    </row>
    <row r="101" spans="1:19" ht="17.25" thickBot="1">
      <c r="A101" s="125" t="s">
        <v>95</v>
      </c>
      <c r="B101" s="126">
        <v>4405</v>
      </c>
      <c r="C101" s="77">
        <v>4.1371158399999997E-2</v>
      </c>
      <c r="D101" s="15">
        <v>4150</v>
      </c>
      <c r="E101" s="32">
        <f t="shared" si="46"/>
        <v>-5.7888762769580021E-2</v>
      </c>
      <c r="F101" s="18">
        <f>IF(ISNUMBER(D101), $B118 * E101, "")</f>
        <v>-8683.3144154370038</v>
      </c>
      <c r="G101" s="31">
        <v>4225</v>
      </c>
      <c r="H101" s="32">
        <f t="shared" si="47"/>
        <v>-4.0862656072644721E-2</v>
      </c>
      <c r="I101" s="101">
        <f>IF(ISNUMBER(G101), $B118 * H101, "")</f>
        <v>-6129.3984108967079</v>
      </c>
      <c r="J101" s="15">
        <v>4210</v>
      </c>
      <c r="K101" s="32">
        <f t="shared" si="48"/>
        <v>-4.4267877412031781E-2</v>
      </c>
      <c r="L101" s="18">
        <f>IF(ISNUMBER(J101), $B118 * K101, "")</f>
        <v>-6640.1816118047673</v>
      </c>
      <c r="M101" s="31">
        <v>4195</v>
      </c>
      <c r="N101" s="32">
        <f t="shared" si="49"/>
        <v>-4.7673098751418841E-2</v>
      </c>
      <c r="O101" s="18">
        <f>IF(ISNUMBER(M101), $B118 * N101, "")</f>
        <v>-7150.9648127128257</v>
      </c>
      <c r="Q101" s="209"/>
      <c r="R101" s="209"/>
      <c r="S101" s="209"/>
    </row>
    <row r="102" spans="1:19" ht="17.25" thickBot="1">
      <c r="A102" s="127" t="s">
        <v>327</v>
      </c>
      <c r="B102" s="128">
        <v>744</v>
      </c>
      <c r="C102" s="78">
        <v>3.7656903800000002E-2</v>
      </c>
      <c r="D102" s="20">
        <v>681</v>
      </c>
      <c r="E102" s="21">
        <f t="shared" si="46"/>
        <v>-8.4677419354838704E-2</v>
      </c>
      <c r="F102" s="22">
        <f>IF(ISNUMBER(D102), $B118 * E102, "")</f>
        <v>-12701.612903225805</v>
      </c>
      <c r="G102" s="30">
        <v>690</v>
      </c>
      <c r="H102" s="21">
        <f t="shared" si="47"/>
        <v>-7.2580645161290328E-2</v>
      </c>
      <c r="I102" s="105">
        <f>IF(ISNUMBER(G102), $B118 * H102, "")</f>
        <v>-10887.096774193549</v>
      </c>
      <c r="J102" s="20">
        <v>691</v>
      </c>
      <c r="K102" s="21">
        <f t="shared" si="48"/>
        <v>-7.1236559139784952E-2</v>
      </c>
      <c r="L102" s="22">
        <f>IF(ISNUMBER(J102), $B118 * K102, "")</f>
        <v>-10685.483870967742</v>
      </c>
      <c r="M102" s="30">
        <v>679</v>
      </c>
      <c r="N102" s="21">
        <f t="shared" si="49"/>
        <v>-8.7365591397849468E-2</v>
      </c>
      <c r="O102" s="22">
        <f>IF(ISNUMBER(M102), $B118 * N102, "")</f>
        <v>-13104.83870967742</v>
      </c>
      <c r="Q102" s="209"/>
      <c r="R102" s="209"/>
      <c r="S102" s="209"/>
    </row>
    <row r="103" spans="1:19" ht="17.25" thickBot="1">
      <c r="A103" s="125" t="s">
        <v>325</v>
      </c>
      <c r="B103" s="129">
        <v>123750</v>
      </c>
      <c r="C103" s="80">
        <v>3.6432160800000002E-2</v>
      </c>
      <c r="D103" s="106">
        <v>121400</v>
      </c>
      <c r="E103" s="107">
        <f>IF(ISNUMBER(D103), (D103 - $B103) / $B103, "")</f>
        <v>-1.8989898989898991E-2</v>
      </c>
      <c r="F103" s="108">
        <f>IF(ISNUMBER(D103), $B118 * E103, "")</f>
        <v>-2848.4848484848485</v>
      </c>
      <c r="G103" s="109">
        <v>122500</v>
      </c>
      <c r="H103" s="107">
        <f>IF(ISNUMBER(G103), (G103 - $B103) / $B103, "")</f>
        <v>-1.0101010101010102E-2</v>
      </c>
      <c r="I103" s="110">
        <f>IF(ISNUMBER(G103), $B118 * H103, "")</f>
        <v>-1515.1515151515152</v>
      </c>
      <c r="J103" s="106">
        <v>121750</v>
      </c>
      <c r="K103" s="107">
        <f>IF(ISNUMBER(J103), (J103 - $B103) / $B103, "")</f>
        <v>-1.6161616161616162E-2</v>
      </c>
      <c r="L103" s="108">
        <f>IF(ISNUMBER(J103), $B118 * K103, "")</f>
        <v>-2424.242424242424</v>
      </c>
      <c r="M103" s="109">
        <v>117950</v>
      </c>
      <c r="N103" s="107">
        <f>IF(ISNUMBER(M103), (M103 - $B103) / $B103, "")</f>
        <v>-4.6868686868686872E-2</v>
      </c>
      <c r="O103" s="108">
        <f>IF(ISNUMBER(M103), $B118 * N103, "")</f>
        <v>-7030.3030303030309</v>
      </c>
      <c r="Q103" s="209"/>
      <c r="R103" s="209"/>
      <c r="S103" s="209"/>
    </row>
    <row r="104" spans="1:19" ht="17.25" thickBot="1">
      <c r="A104" s="125" t="s">
        <v>154</v>
      </c>
      <c r="B104" s="126">
        <v>21800</v>
      </c>
      <c r="C104" s="77">
        <v>2.9759093100000002E-2</v>
      </c>
      <c r="D104" s="15">
        <v>22060</v>
      </c>
      <c r="E104" s="32">
        <f t="shared" ref="E104:E107" si="50">IF(ISNUMBER(D104), (D104 - $B104) / $B104, "")</f>
        <v>1.1926605504587157E-2</v>
      </c>
      <c r="F104" s="18">
        <f>IF(ISNUMBER(D104), $B118 * E104, "")</f>
        <v>1788.9908256880735</v>
      </c>
      <c r="G104" s="31">
        <v>22290</v>
      </c>
      <c r="H104" s="32">
        <f t="shared" ref="H104:H107" si="51">IF(ISNUMBER(G104), (G104 - $B104) / $B104, "")</f>
        <v>2.2477064220183487E-2</v>
      </c>
      <c r="I104" s="101">
        <f>IF(ISNUMBER(G104), $B118 * H104, "")</f>
        <v>3371.559633027523</v>
      </c>
      <c r="J104" s="15">
        <v>22350</v>
      </c>
      <c r="K104" s="32">
        <f t="shared" ref="K104:K107" si="52">IF(ISNUMBER(J104), (J104 - $B104) / $B104, "")</f>
        <v>2.5229357798165139E-2</v>
      </c>
      <c r="L104" s="18">
        <f>IF(ISNUMBER(J104), $B118 * K104, "")</f>
        <v>3784.4036697247707</v>
      </c>
      <c r="M104" s="31">
        <v>22490</v>
      </c>
      <c r="N104" s="32">
        <f t="shared" ref="N104:N107" si="53">IF(ISNUMBER(M104), (M104 - $B104) / $B104, "")</f>
        <v>3.1651376146788993E-2</v>
      </c>
      <c r="O104" s="18">
        <f>IF(ISNUMBER(M104), $B118 * N104, "")</f>
        <v>4747.7064220183493</v>
      </c>
      <c r="Q104" s="209"/>
      <c r="R104" s="209"/>
      <c r="S104" s="209"/>
    </row>
    <row r="105" spans="1:19" ht="17.25" thickBot="1">
      <c r="A105" s="125" t="s">
        <v>103</v>
      </c>
      <c r="B105" s="126">
        <v>716</v>
      </c>
      <c r="C105" s="77">
        <v>2.87356322E-2</v>
      </c>
      <c r="D105" s="15">
        <v>660</v>
      </c>
      <c r="E105" s="32">
        <f t="shared" si="50"/>
        <v>-7.8212290502793297E-2</v>
      </c>
      <c r="F105" s="18">
        <f>IF(ISNUMBER(D105), $B118 * E105, "")</f>
        <v>-11731.843575418994</v>
      </c>
      <c r="G105" s="31">
        <v>670</v>
      </c>
      <c r="H105" s="32">
        <f t="shared" si="51"/>
        <v>-6.4245810055865923E-2</v>
      </c>
      <c r="I105" s="101">
        <f>IF(ISNUMBER(G105), $B118 * H105, "")</f>
        <v>-9636.8715083798888</v>
      </c>
      <c r="J105" s="15">
        <v>669</v>
      </c>
      <c r="K105" s="32">
        <f t="shared" si="52"/>
        <v>-6.5642458100558659E-2</v>
      </c>
      <c r="L105" s="18">
        <f>IF(ISNUMBER(J105), $B118 * K105, "")</f>
        <v>-9846.3687150837995</v>
      </c>
      <c r="M105" s="31">
        <v>660</v>
      </c>
      <c r="N105" s="32">
        <f t="shared" si="53"/>
        <v>-7.8212290502793297E-2</v>
      </c>
      <c r="O105" s="18">
        <f>IF(ISNUMBER(M105), $B118 * N105, "")</f>
        <v>-11731.843575418994</v>
      </c>
      <c r="Q105" s="209"/>
      <c r="R105" s="209"/>
      <c r="S105" s="209"/>
    </row>
    <row r="106" spans="1:19" ht="17.25" thickBot="1">
      <c r="A106" s="125" t="s">
        <v>335</v>
      </c>
      <c r="B106" s="126">
        <v>2010</v>
      </c>
      <c r="C106" s="77">
        <v>2.5510204099999999E-2</v>
      </c>
      <c r="D106" s="15">
        <v>1960</v>
      </c>
      <c r="E106" s="32">
        <f t="shared" si="50"/>
        <v>-2.4875621890547265E-2</v>
      </c>
      <c r="F106" s="18">
        <f>IF(ISNUMBER(D106), $B118 * E106, "")</f>
        <v>-3731.34328358209</v>
      </c>
      <c r="G106" s="31">
        <v>1970</v>
      </c>
      <c r="H106" s="32">
        <f t="shared" si="51"/>
        <v>-1.9900497512437811E-2</v>
      </c>
      <c r="I106" s="101">
        <f>IF(ISNUMBER(G106), $B118 * H106, "")</f>
        <v>-2985.0746268656717</v>
      </c>
      <c r="J106" s="15">
        <v>1960</v>
      </c>
      <c r="K106" s="32">
        <f t="shared" si="52"/>
        <v>-2.4875621890547265E-2</v>
      </c>
      <c r="L106" s="18">
        <f>IF(ISNUMBER(J106), $B118 * K106, "")</f>
        <v>-3731.34328358209</v>
      </c>
      <c r="M106" s="31">
        <v>1955</v>
      </c>
      <c r="N106" s="32">
        <f t="shared" si="53"/>
        <v>-2.736318407960199E-2</v>
      </c>
      <c r="O106" s="18">
        <f>IF(ISNUMBER(M106), $B118 * N106, "")</f>
        <v>-4104.4776119402986</v>
      </c>
      <c r="Q106" s="33"/>
      <c r="R106" s="33"/>
    </row>
    <row r="107" spans="1:19" ht="17.25" thickBot="1">
      <c r="A107" s="130" t="s">
        <v>113</v>
      </c>
      <c r="B107" s="131">
        <v>4385</v>
      </c>
      <c r="C107" s="79">
        <v>2.45327103E-2</v>
      </c>
      <c r="D107" s="24">
        <v>4130</v>
      </c>
      <c r="E107" s="25">
        <f t="shared" si="50"/>
        <v>-5.8152793614595209E-2</v>
      </c>
      <c r="F107" s="104">
        <f>IF(ISNUMBER(D107), $B118 * E107, "")</f>
        <v>-8722.9190421892818</v>
      </c>
      <c r="G107" s="102">
        <v>4190</v>
      </c>
      <c r="H107" s="25">
        <f t="shared" si="51"/>
        <v>-4.4469783352337512E-2</v>
      </c>
      <c r="I107" s="103">
        <f>IF(ISNUMBER(G107), $B118 * H107, "")</f>
        <v>-6670.4675028506272</v>
      </c>
      <c r="J107" s="24">
        <v>4210</v>
      </c>
      <c r="K107" s="25">
        <f t="shared" si="52"/>
        <v>-3.9908779931584946E-2</v>
      </c>
      <c r="L107" s="104">
        <f>IF(ISNUMBER(J107), $B118 * K107, "")</f>
        <v>-5986.316989737742</v>
      </c>
      <c r="M107" s="102">
        <v>4180</v>
      </c>
      <c r="N107" s="25">
        <f t="shared" si="53"/>
        <v>-4.6750285062713795E-2</v>
      </c>
      <c r="O107" s="104">
        <f>IF(ISNUMBER(M107), $B118 * N107, "")</f>
        <v>-7012.5427594070688</v>
      </c>
      <c r="Q107" s="210"/>
      <c r="R107" s="211"/>
      <c r="S107" s="212"/>
    </row>
    <row r="108" spans="1:19">
      <c r="A108" s="123" t="s">
        <v>85</v>
      </c>
      <c r="B108" s="124">
        <v>241</v>
      </c>
      <c r="C108" s="76">
        <v>1.6877637099999999E-2</v>
      </c>
      <c r="D108" s="13">
        <v>238</v>
      </c>
      <c r="E108" s="14">
        <f>IF(ISNUMBER(D108), (D108 - $B108) / $B108, "")</f>
        <v>-1.2448132780082987E-2</v>
      </c>
      <c r="F108" s="16">
        <f>IF(ISNUMBER(D108), $B118 * E108, "")</f>
        <v>-1867.2199170124479</v>
      </c>
      <c r="G108" s="29">
        <v>238</v>
      </c>
      <c r="H108" s="14">
        <f>IF(ISNUMBER(G108), (G108 - $B108) / $B108, "")</f>
        <v>-1.2448132780082987E-2</v>
      </c>
      <c r="I108" s="100">
        <f>IF(ISNUMBER(G108), $B118 * H108, "")</f>
        <v>-1867.2199170124479</v>
      </c>
      <c r="J108" s="13">
        <v>237</v>
      </c>
      <c r="K108" s="14">
        <f>IF(ISNUMBER(J108), (J108 - $B108) / $B108, "")</f>
        <v>-1.6597510373443983E-2</v>
      </c>
      <c r="L108" s="16">
        <f>IF(ISNUMBER(J108), $B118 * K108, "")</f>
        <v>-2489.6265560165975</v>
      </c>
      <c r="M108" s="29">
        <v>238</v>
      </c>
      <c r="N108" s="14">
        <f>IF(ISNUMBER(M108), (M108 - $B108) / $B108, "")</f>
        <v>-1.2448132780082987E-2</v>
      </c>
      <c r="O108" s="16">
        <f>IF(ISNUMBER(M108), $B118 * N108, "")</f>
        <v>-1867.2199170124479</v>
      </c>
      <c r="Q108" s="213"/>
      <c r="R108" s="214"/>
      <c r="S108" s="215"/>
    </row>
    <row r="109" spans="1:19" ht="17.25" thickBot="1">
      <c r="A109" s="125" t="s">
        <v>339</v>
      </c>
      <c r="B109" s="126">
        <v>543</v>
      </c>
      <c r="C109" s="77">
        <v>1.68539326E-2</v>
      </c>
      <c r="D109" s="15">
        <v>531</v>
      </c>
      <c r="E109" s="32">
        <f t="shared" ref="E109:E112" si="54">IF(ISNUMBER(D109), (D109 - $B109) / $B109, "")</f>
        <v>-2.2099447513812154E-2</v>
      </c>
      <c r="F109" s="18">
        <f>IF(ISNUMBER(D109), $B118 * E109, "")</f>
        <v>-3314.917127071823</v>
      </c>
      <c r="G109" s="31">
        <v>532</v>
      </c>
      <c r="H109" s="32">
        <f t="shared" ref="H109:H112" si="55">IF(ISNUMBER(G109), (G109 - $B109) / $B109, "")</f>
        <v>-2.0257826887661142E-2</v>
      </c>
      <c r="I109" s="101">
        <f>IF(ISNUMBER(G109), $B118 * H109, "")</f>
        <v>-3038.6740331491715</v>
      </c>
      <c r="J109" s="15">
        <v>530</v>
      </c>
      <c r="K109" s="32">
        <f t="shared" ref="K109:K112" si="56">IF(ISNUMBER(J109), (J109 - $B109) / $B109, "")</f>
        <v>-2.3941068139963169E-2</v>
      </c>
      <c r="L109" s="18">
        <f>IF(ISNUMBER(J109), $B118 * K109, "")</f>
        <v>-3591.1602209944754</v>
      </c>
      <c r="M109" s="31">
        <v>530</v>
      </c>
      <c r="N109" s="32">
        <f t="shared" ref="N109:N112" si="57">IF(ISNUMBER(M109), (M109 - $B109) / $B109, "")</f>
        <v>-2.3941068139963169E-2</v>
      </c>
      <c r="O109" s="18">
        <f>IF(ISNUMBER(M109), $B118 * N109, "")</f>
        <v>-3591.1602209944754</v>
      </c>
      <c r="Q109" s="216"/>
      <c r="R109" s="217"/>
      <c r="S109" s="218"/>
    </row>
    <row r="110" spans="1:19" ht="17.25" thickBot="1">
      <c r="A110" s="125" t="s">
        <v>75</v>
      </c>
      <c r="B110" s="126">
        <v>18900</v>
      </c>
      <c r="C110" s="77">
        <v>1.6129032299999999E-2</v>
      </c>
      <c r="D110" s="15">
        <v>18450</v>
      </c>
      <c r="E110" s="32">
        <f t="shared" si="54"/>
        <v>-2.3809523809523808E-2</v>
      </c>
      <c r="F110" s="18">
        <f>IF(ISNUMBER(D110), $B118 * E110, "")</f>
        <v>-3571.4285714285711</v>
      </c>
      <c r="G110" s="31">
        <v>18500</v>
      </c>
      <c r="H110" s="32">
        <f t="shared" si="55"/>
        <v>-2.1164021164021163E-2</v>
      </c>
      <c r="I110" s="101">
        <f>IF(ISNUMBER(G110), $B118 * H110, "")</f>
        <v>-3174.6031746031745</v>
      </c>
      <c r="J110" s="15">
        <v>18420</v>
      </c>
      <c r="K110" s="32">
        <f t="shared" si="56"/>
        <v>-2.5396825396825397E-2</v>
      </c>
      <c r="L110" s="18">
        <f>IF(ISNUMBER(J110), $B118 * K110, "")</f>
        <v>-3809.5238095238096</v>
      </c>
      <c r="M110" s="31">
        <v>18190</v>
      </c>
      <c r="N110" s="32">
        <f t="shared" si="57"/>
        <v>-3.7566137566137567E-2</v>
      </c>
      <c r="O110" s="18">
        <f>IF(ISNUMBER(M110), $B118 * N110, "")</f>
        <v>-5634.9206349206352</v>
      </c>
      <c r="Q110" s="209"/>
      <c r="R110" s="209"/>
      <c r="S110" s="209"/>
    </row>
    <row r="111" spans="1:19" ht="17.25" thickBot="1">
      <c r="A111" s="125" t="s">
        <v>71</v>
      </c>
      <c r="B111" s="126">
        <v>20.399999999999999</v>
      </c>
      <c r="C111" s="77">
        <v>1.49253731E-2</v>
      </c>
      <c r="D111" s="15">
        <v>19.8</v>
      </c>
      <c r="E111" s="32">
        <f t="shared" si="54"/>
        <v>-2.9411764705882252E-2</v>
      </c>
      <c r="F111" s="18">
        <f>IF(ISNUMBER(D111), $B118 * E111, "")</f>
        <v>-4411.7647058823377</v>
      </c>
      <c r="G111" s="31">
        <v>19.8</v>
      </c>
      <c r="H111" s="32">
        <f t="shared" si="55"/>
        <v>-2.9411764705882252E-2</v>
      </c>
      <c r="I111" s="101">
        <f>IF(ISNUMBER(G111), $B118 * H111, "")</f>
        <v>-4411.7647058823377</v>
      </c>
      <c r="J111" s="15">
        <v>19.899999999999999</v>
      </c>
      <c r="K111" s="32">
        <f t="shared" si="56"/>
        <v>-2.4509803921568631E-2</v>
      </c>
      <c r="L111" s="18">
        <f>IF(ISNUMBER(J111), $B118 * K111, "")</f>
        <v>-3676.4705882352946</v>
      </c>
      <c r="M111" s="31">
        <v>19.899999999999999</v>
      </c>
      <c r="N111" s="32">
        <f t="shared" si="57"/>
        <v>-2.4509803921568631E-2</v>
      </c>
      <c r="O111" s="18">
        <f>IF(ISNUMBER(M111), $B118 * N111, "")</f>
        <v>-3676.4705882352946</v>
      </c>
      <c r="Q111" s="219"/>
      <c r="R111" s="219"/>
      <c r="S111" s="219"/>
    </row>
    <row r="112" spans="1:19" ht="17.25" thickBot="1">
      <c r="A112" s="127" t="s">
        <v>261</v>
      </c>
      <c r="B112" s="128">
        <v>163</v>
      </c>
      <c r="C112" s="78">
        <v>6.1728395E-3</v>
      </c>
      <c r="D112" s="20">
        <v>160</v>
      </c>
      <c r="E112" s="21">
        <f t="shared" si="54"/>
        <v>-1.8404907975460124E-2</v>
      </c>
      <c r="F112" s="22">
        <f>IF(ISNUMBER(D112), $B118 * E112, "")</f>
        <v>-2760.7361963190187</v>
      </c>
      <c r="G112" s="30">
        <v>162</v>
      </c>
      <c r="H112" s="21">
        <f t="shared" si="55"/>
        <v>-6.1349693251533744E-3</v>
      </c>
      <c r="I112" s="105">
        <f>IF(ISNUMBER(G112), $B118 * H112, "")</f>
        <v>-920.24539877300617</v>
      </c>
      <c r="J112" s="20">
        <v>162</v>
      </c>
      <c r="K112" s="21">
        <f t="shared" si="56"/>
        <v>-6.1349693251533744E-3</v>
      </c>
      <c r="L112" s="22">
        <f>IF(ISNUMBER(J112), $B118 * K112, "")</f>
        <v>-920.24539877300617</v>
      </c>
      <c r="M112" s="30">
        <v>160</v>
      </c>
      <c r="N112" s="21">
        <f t="shared" si="57"/>
        <v>-1.8404907975460124E-2</v>
      </c>
      <c r="O112" s="22">
        <f>IF(ISNUMBER(M112), $B118 * N112, "")</f>
        <v>-2760.7361963190187</v>
      </c>
      <c r="Q112" s="219"/>
      <c r="R112" s="219"/>
      <c r="S112" s="219"/>
    </row>
    <row r="113" spans="1:19" ht="17.25" thickBot="1">
      <c r="A113" s="125" t="s">
        <v>49</v>
      </c>
      <c r="B113" s="129">
        <v>53865000</v>
      </c>
      <c r="C113" s="80">
        <v>1.3943111999999999E-3</v>
      </c>
      <c r="D113" s="106">
        <v>52836000</v>
      </c>
      <c r="E113" s="107">
        <f>IF(ISNUMBER(D113), (D113 - $B113) / $B113, "")</f>
        <v>-1.9103313840155945E-2</v>
      </c>
      <c r="F113" s="108">
        <f>IF(ISNUMBER(D113), $B118 * E113, "")</f>
        <v>-2865.4970760233919</v>
      </c>
      <c r="G113" s="109">
        <v>52972000</v>
      </c>
      <c r="H113" s="107">
        <f>IF(ISNUMBER(G113), (G113 - $B113) / $B113, "")</f>
        <v>-1.6578483245149912E-2</v>
      </c>
      <c r="I113" s="110">
        <f>IF(ISNUMBER(G113), $B118 * H113, "")</f>
        <v>-2486.7724867724869</v>
      </c>
      <c r="J113" s="106">
        <v>52955000</v>
      </c>
      <c r="K113" s="107">
        <f>IF(ISNUMBER(J113), (J113 - $B113) / $B113, "")</f>
        <v>-1.6894087069525665E-2</v>
      </c>
      <c r="L113" s="108">
        <f>IF(ISNUMBER(J113), $B118 * K113, "")</f>
        <v>-2534.1130604288496</v>
      </c>
      <c r="M113" s="109">
        <v>52787000</v>
      </c>
      <c r="N113" s="107">
        <f>IF(ISNUMBER(M113), (M113 - $B113) / $B113, "")</f>
        <v>-2.0012995451591943E-2</v>
      </c>
      <c r="O113" s="108">
        <f>IF(ISNUMBER(M113), $B118 * N113, "")</f>
        <v>-3001.9493177387913</v>
      </c>
      <c r="Q113" s="209"/>
      <c r="R113" s="209"/>
      <c r="S113" s="209"/>
    </row>
    <row r="114" spans="1:19" ht="17.25" thickBot="1">
      <c r="A114" s="125" t="s">
        <v>93</v>
      </c>
      <c r="B114" s="126">
        <v>3607000</v>
      </c>
      <c r="C114" s="77">
        <v>5.5478500000000002E-4</v>
      </c>
      <c r="D114" s="15">
        <v>3538000</v>
      </c>
      <c r="E114" s="32">
        <f t="shared" ref="E114:E117" si="58">IF(ISNUMBER(D114), (D114 - $B114) / $B114, "")</f>
        <v>-1.9129470474078182E-2</v>
      </c>
      <c r="F114" s="18">
        <f>IF(ISNUMBER(D114), $B118 * E114, "")</f>
        <v>-2869.4205711117274</v>
      </c>
      <c r="G114" s="31">
        <v>3560000</v>
      </c>
      <c r="H114" s="32">
        <f t="shared" ref="H114:H117" si="59">IF(ISNUMBER(G114), (G114 - $B114) / $B114, "")</f>
        <v>-1.3030219018574993E-2</v>
      </c>
      <c r="I114" s="101">
        <f>IF(ISNUMBER(G114), $B118 * H114, "")</f>
        <v>-1954.5328527862489</v>
      </c>
      <c r="J114" s="15">
        <v>3553000</v>
      </c>
      <c r="K114" s="32">
        <f t="shared" ref="K114:K117" si="60">IF(ISNUMBER(J114), (J114 - $B114) / $B114, "")</f>
        <v>-1.4970889936235099E-2</v>
      </c>
      <c r="L114" s="18">
        <f>IF(ISNUMBER(J114), $B118 * K114, "")</f>
        <v>-2245.6334904352648</v>
      </c>
      <c r="M114" s="31">
        <v>3486000</v>
      </c>
      <c r="N114" s="32">
        <f t="shared" ref="N114:N117" si="61">IF(ISNUMBER(M114), (M114 - $B114) / $B114, "")</f>
        <v>-3.3545883005267535E-2</v>
      </c>
      <c r="O114" s="18">
        <f>IF(ISNUMBER(M114), $B118 * N114, "")</f>
        <v>-5031.88245079013</v>
      </c>
      <c r="Q114" s="209"/>
      <c r="R114" s="209"/>
      <c r="S114" s="209"/>
    </row>
    <row r="115" spans="1:19" ht="17.25" thickBot="1">
      <c r="A115" s="125" t="s">
        <v>64</v>
      </c>
      <c r="B115" s="126">
        <v>31.3</v>
      </c>
      <c r="C115" s="77">
        <v>0</v>
      </c>
      <c r="D115" s="15">
        <v>30.5</v>
      </c>
      <c r="E115" s="32">
        <f t="shared" si="58"/>
        <v>-2.5559105431309927E-2</v>
      </c>
      <c r="F115" s="18">
        <f>IF(ISNUMBER(D115), $B118 * E115, "")</f>
        <v>-3833.865814696489</v>
      </c>
      <c r="G115" s="31">
        <v>30.5</v>
      </c>
      <c r="H115" s="32">
        <f t="shared" si="59"/>
        <v>-2.5559105431309927E-2</v>
      </c>
      <c r="I115" s="101">
        <f>IF(ISNUMBER(G115), $B118 * H115, "")</f>
        <v>-3833.865814696489</v>
      </c>
      <c r="J115" s="15">
        <v>30.6</v>
      </c>
      <c r="K115" s="32">
        <f t="shared" si="60"/>
        <v>-2.2364217252396144E-2</v>
      </c>
      <c r="L115" s="18">
        <f>IF(ISNUMBER(J115), $B118 * K115, "")</f>
        <v>-3354.6325878594216</v>
      </c>
      <c r="M115" s="31">
        <v>30.2</v>
      </c>
      <c r="N115" s="32">
        <f t="shared" si="61"/>
        <v>-3.5143769968051165E-2</v>
      </c>
      <c r="O115" s="18">
        <f>IF(ISNUMBER(M115), $B118 * N115, "")</f>
        <v>-5271.5654952076748</v>
      </c>
      <c r="Q115" s="209"/>
      <c r="R115" s="209"/>
      <c r="S115" s="209"/>
    </row>
    <row r="116" spans="1:19">
      <c r="A116" s="125" t="s">
        <v>124</v>
      </c>
      <c r="B116" s="126">
        <v>64.099999999999994</v>
      </c>
      <c r="C116" s="77">
        <v>0</v>
      </c>
      <c r="D116" s="15">
        <v>64.2</v>
      </c>
      <c r="E116" s="32">
        <f t="shared" si="58"/>
        <v>1.560062402496233E-3</v>
      </c>
      <c r="F116" s="18">
        <f>IF(ISNUMBER(D116), $B118 * E116, "")</f>
        <v>234.00936037443495</v>
      </c>
      <c r="G116" s="31">
        <v>67.599999999999994</v>
      </c>
      <c r="H116" s="32">
        <f t="shared" si="59"/>
        <v>5.4602184087363496E-2</v>
      </c>
      <c r="I116" s="101">
        <f>IF(ISNUMBER(G116), $B118 * H116, "")</f>
        <v>8190.3276131045241</v>
      </c>
      <c r="J116" s="15">
        <v>67.8</v>
      </c>
      <c r="K116" s="32">
        <f t="shared" si="60"/>
        <v>5.7722308892355745E-2</v>
      </c>
      <c r="L116" s="18">
        <f>IF(ISNUMBER(J116), $B118 * K116, "")</f>
        <v>8658.346333853362</v>
      </c>
      <c r="M116" s="31">
        <v>67.7</v>
      </c>
      <c r="N116" s="32">
        <f t="shared" si="61"/>
        <v>5.6162246489859735E-2</v>
      </c>
      <c r="O116" s="18">
        <f>IF(ISNUMBER(M116), $B118 * N116, "")</f>
        <v>8424.3369734789594</v>
      </c>
      <c r="Q116" s="198"/>
      <c r="R116" s="199"/>
      <c r="S116" s="200"/>
    </row>
    <row r="117" spans="1:19" ht="17.25" thickBot="1">
      <c r="A117" s="130" t="s">
        <v>62</v>
      </c>
      <c r="B117" s="131">
        <v>29370</v>
      </c>
      <c r="C117" s="79">
        <v>-3.4036759999999999E-4</v>
      </c>
      <c r="D117" s="24">
        <v>29200</v>
      </c>
      <c r="E117" s="25">
        <f t="shared" si="58"/>
        <v>-5.7882192713653389E-3</v>
      </c>
      <c r="F117" s="104">
        <f>IF(ISNUMBER(D117), $B118 * E117, "")</f>
        <v>-868.23289070480087</v>
      </c>
      <c r="G117" s="102">
        <v>29890</v>
      </c>
      <c r="H117" s="25">
        <f t="shared" si="59"/>
        <v>1.7705141300646918E-2</v>
      </c>
      <c r="I117" s="103">
        <f>IF(ISNUMBER(G117), $B118 * H117, "")</f>
        <v>2655.7711950970374</v>
      </c>
      <c r="J117" s="24">
        <v>29600</v>
      </c>
      <c r="K117" s="25">
        <f t="shared" si="60"/>
        <v>7.8311201906707522E-3</v>
      </c>
      <c r="L117" s="104">
        <f>IF(ISNUMBER(J117), $B118 * K117, "")</f>
        <v>1174.6680286006128</v>
      </c>
      <c r="M117" s="102">
        <v>29220</v>
      </c>
      <c r="N117" s="25">
        <f t="shared" si="61"/>
        <v>-5.1072522982635342E-3</v>
      </c>
      <c r="O117" s="104">
        <f>IF(ISNUMBER(M117), $B118 * N117, "")</f>
        <v>-766.08784473953017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-3.2330677963965708E-2</v>
      </c>
      <c r="F118" s="28">
        <f>SUM(F98:F117)</f>
        <v>-96992.03389189711</v>
      </c>
      <c r="G118" s="26" t="s">
        <v>266</v>
      </c>
      <c r="H118" s="27">
        <f>IF(COUNT(H98:H117), SUM(H98:H117) / COUNT(H98:H117), 0)</f>
        <v>-2.1795697065880165E-2</v>
      </c>
      <c r="I118" s="28">
        <f>SUM(I98:I117)</f>
        <v>-65387.091197640475</v>
      </c>
      <c r="J118" s="26" t="s">
        <v>266</v>
      </c>
      <c r="K118" s="27">
        <f>IF(COUNT(K98:K117), SUM(K98:K117) / COUNT(K98:K117), 0)</f>
        <v>-2.2986627780772349E-2</v>
      </c>
      <c r="L118" s="28">
        <f>SUM(L98:L117)</f>
        <v>-68959.883342317058</v>
      </c>
      <c r="M118" s="26" t="s">
        <v>266</v>
      </c>
      <c r="N118" s="27">
        <f>IF(COUNT(N98:N117), SUM(N98:N117) / COUNT(N98:N117), 0)</f>
        <v>-3.0152423891541713E-2</v>
      </c>
      <c r="O118" s="28">
        <f>SUM(O98:O117)</f>
        <v>-90457.271674625154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57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2022-03-03(목) 오전 00:00</v>
      </c>
      <c r="C123" s="261"/>
      <c r="D123" s="233" t="str">
        <f>TEXT($G$1, "[$-ko-KR]yyyy-mm-dd(ddd) ") &amp; "오후 14:00"</f>
        <v>2022-03-03(목) 오후 14:00</v>
      </c>
      <c r="E123" s="234"/>
      <c r="F123" s="235"/>
      <c r="G123" s="233" t="str">
        <f>TEXT($G$1, "[$-ko-KR]yyyy-mm-dd(ddd) ") &amp; "오후 19:00"</f>
        <v>2022-03-03(목) 오후 19:00</v>
      </c>
      <c r="H123" s="234"/>
      <c r="I123" s="235"/>
      <c r="J123" s="233" t="str">
        <f>TEXT($G$1, "[$-ko-KR]yyyy-mm-dd(ddd) ") &amp; "오후 21:00"</f>
        <v>2022-03-03(목) 오후 21:00</v>
      </c>
      <c r="K123" s="234"/>
      <c r="L123" s="235"/>
      <c r="M123" s="233" t="str">
        <f>TEXT($G$1+1, "[$-ko-KR]yyyy-mm-dd(ddd) ") &amp; "오전 00:00"</f>
        <v>2022-03-04(금)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144</v>
      </c>
      <c r="B125" s="124">
        <v>11.6</v>
      </c>
      <c r="C125" s="76">
        <v>-1.6949152499999998E-2</v>
      </c>
      <c r="D125" s="13">
        <v>11.4</v>
      </c>
      <c r="E125" s="14">
        <f>IF(ISNUMBER(D125), (D125 - $B125) / $B125, "")</f>
        <v>-1.7241379310344768E-2</v>
      </c>
      <c r="F125" s="16">
        <f>IF(ISNUMBER(D125), $B145 * E125, "")</f>
        <v>-2586.2068965517151</v>
      </c>
      <c r="G125" s="29">
        <v>11.5</v>
      </c>
      <c r="H125" s="14">
        <f>IF(ISNUMBER(G125), (G125 - $B125) / $B125, "")</f>
        <v>-8.6206896551723842E-3</v>
      </c>
      <c r="I125" s="100">
        <f>IF(ISNUMBER(G125), $B145 * H125, "")</f>
        <v>-1293.1034482758575</v>
      </c>
      <c r="J125" s="13">
        <v>11.4</v>
      </c>
      <c r="K125" s="14">
        <f>IF(ISNUMBER(J125), (J125 - $B125) / $B125, "")</f>
        <v>-1.7241379310344768E-2</v>
      </c>
      <c r="L125" s="16">
        <f>IF(ISNUMBER(J125), $B145 * K125, "")</f>
        <v>-2586.2068965517151</v>
      </c>
      <c r="M125" s="29">
        <v>11.4</v>
      </c>
      <c r="N125" s="14">
        <f>IF(ISNUMBER(M125), (M125 - $B125) / $B125, "")</f>
        <v>-1.7241379310344768E-2</v>
      </c>
      <c r="O125" s="16">
        <f>IF(ISNUMBER(M125), $B145 * N125, "")</f>
        <v>-2586.2068965517151</v>
      </c>
      <c r="Q125" s="219"/>
      <c r="R125" s="219"/>
      <c r="S125" s="219"/>
    </row>
    <row r="126" spans="1:19" ht="17.25" thickBot="1">
      <c r="A126" s="125" t="s">
        <v>126</v>
      </c>
      <c r="B126" s="126">
        <v>86.2</v>
      </c>
      <c r="C126" s="77">
        <v>-2.0454545500000001E-2</v>
      </c>
      <c r="D126" s="15">
        <v>84.8</v>
      </c>
      <c r="E126" s="32">
        <f t="shared" ref="E126:E129" si="62">IF(ISNUMBER(D126), (D126 - $B126) / $B126, "")</f>
        <v>-1.6241299303944381E-2</v>
      </c>
      <c r="F126" s="18">
        <f>IF(ISNUMBER(D126), $B145 * E126, "")</f>
        <v>-2436.1948955916573</v>
      </c>
      <c r="G126" s="31">
        <v>85.6</v>
      </c>
      <c r="H126" s="32">
        <f t="shared" ref="H126:H129" si="63">IF(ISNUMBER(G126), (G126 - $B126) / $B126, "")</f>
        <v>-6.9605568445476624E-3</v>
      </c>
      <c r="I126" s="101">
        <f>IF(ISNUMBER(G126), $B145 * H126, "")</f>
        <v>-1044.0835266821493</v>
      </c>
      <c r="J126" s="15">
        <v>85.5</v>
      </c>
      <c r="K126" s="32">
        <f t="shared" ref="K126:K129" si="64">IF(ISNUMBER(J126), (J126 - $B126) / $B126, "")</f>
        <v>-8.1206496519721904E-3</v>
      </c>
      <c r="L126" s="18">
        <f>IF(ISNUMBER(J126), $B145 * K126, "")</f>
        <v>-1218.0974477958287</v>
      </c>
      <c r="M126" s="31">
        <v>87.7</v>
      </c>
      <c r="N126" s="32">
        <f t="shared" ref="N126:N129" si="65">IF(ISNUMBER(M126), (M126 - $B126) / $B126, "")</f>
        <v>1.7401392111368909E-2</v>
      </c>
      <c r="O126" s="18">
        <f>IF(ISNUMBER(M126), $B145 * N126, "")</f>
        <v>2610.2088167053362</v>
      </c>
      <c r="Q126" s="219"/>
      <c r="R126" s="219"/>
      <c r="S126" s="219"/>
    </row>
    <row r="127" spans="1:19" ht="17.25" thickBot="1">
      <c r="A127" s="125" t="s">
        <v>128</v>
      </c>
      <c r="B127" s="126">
        <v>52.5</v>
      </c>
      <c r="C127" s="77">
        <v>-2.05223881E-2</v>
      </c>
      <c r="D127" s="15">
        <v>51.5</v>
      </c>
      <c r="E127" s="32">
        <f t="shared" si="62"/>
        <v>-1.9047619047619049E-2</v>
      </c>
      <c r="F127" s="18">
        <f>IF(ISNUMBER(D127), $B145 * E127, "")</f>
        <v>-2857.1428571428573</v>
      </c>
      <c r="G127" s="31">
        <v>52.2</v>
      </c>
      <c r="H127" s="32">
        <f t="shared" si="63"/>
        <v>-5.7142857142856605E-3</v>
      </c>
      <c r="I127" s="101">
        <f>IF(ISNUMBER(G127), $B145 * H127, "")</f>
        <v>-857.14285714284904</v>
      </c>
      <c r="J127" s="15">
        <v>52.2</v>
      </c>
      <c r="K127" s="32">
        <f t="shared" si="64"/>
        <v>-5.7142857142856605E-3</v>
      </c>
      <c r="L127" s="18">
        <f>IF(ISNUMBER(J127), $B145 * K127, "")</f>
        <v>-857.14285714284904</v>
      </c>
      <c r="M127" s="31">
        <v>51.9</v>
      </c>
      <c r="N127" s="32">
        <f t="shared" si="65"/>
        <v>-1.1428571428571456E-2</v>
      </c>
      <c r="O127" s="18">
        <f>IF(ISNUMBER(M127), $B145 * N127, "")</f>
        <v>-1714.2857142857185</v>
      </c>
      <c r="Q127" s="209"/>
      <c r="R127" s="209"/>
      <c r="S127" s="209"/>
    </row>
    <row r="128" spans="1:19" ht="17.25" thickBot="1">
      <c r="A128" s="125" t="s">
        <v>341</v>
      </c>
      <c r="B128" s="126">
        <v>9.3100000000000002E-2</v>
      </c>
      <c r="C128" s="77">
        <v>-2.5130890100000001E-2</v>
      </c>
      <c r="D128" s="15">
        <v>9.11E-2</v>
      </c>
      <c r="E128" s="32">
        <f t="shared" si="62"/>
        <v>-2.1482277121374883E-2</v>
      </c>
      <c r="F128" s="18">
        <f>IF(ISNUMBER(D128), $B145 * E128, "")</f>
        <v>-3222.3415682062323</v>
      </c>
      <c r="G128" s="31">
        <v>9.1999999999999998E-2</v>
      </c>
      <c r="H128" s="32">
        <f t="shared" si="63"/>
        <v>-1.1815252416756216E-2</v>
      </c>
      <c r="I128" s="101">
        <f>IF(ISNUMBER(G128), $B145 * H128, "")</f>
        <v>-1772.2878625134324</v>
      </c>
      <c r="J128" s="15">
        <v>9.2100000000000001E-2</v>
      </c>
      <c r="K128" s="32">
        <f t="shared" si="64"/>
        <v>-1.0741138560687442E-2</v>
      </c>
      <c r="L128" s="18">
        <f>IF(ISNUMBER(J128), $B145 * K128, "")</f>
        <v>-1611.1707841031161</v>
      </c>
      <c r="M128" s="31">
        <v>9.1600000000000001E-2</v>
      </c>
      <c r="N128" s="32">
        <f t="shared" si="65"/>
        <v>-1.6111707841031164E-2</v>
      </c>
      <c r="O128" s="18">
        <f>IF(ISNUMBER(M128), $B145 * N128, "")</f>
        <v>-2416.7561761546744</v>
      </c>
      <c r="Q128" s="209"/>
      <c r="R128" s="209"/>
      <c r="S128" s="209"/>
    </row>
    <row r="129" spans="1:19" ht="17.25" thickBot="1">
      <c r="A129" s="127" t="s">
        <v>174</v>
      </c>
      <c r="B129" s="128">
        <v>11.1</v>
      </c>
      <c r="C129" s="78">
        <v>-2.6315789499999999E-2</v>
      </c>
      <c r="D129" s="20">
        <v>10.8</v>
      </c>
      <c r="E129" s="21">
        <f t="shared" si="62"/>
        <v>-2.7027027027026931E-2</v>
      </c>
      <c r="F129" s="22">
        <f>IF(ISNUMBER(D129), $B145 * E129, "")</f>
        <v>-4054.0540540540396</v>
      </c>
      <c r="G129" s="30">
        <v>11</v>
      </c>
      <c r="H129" s="21">
        <f t="shared" si="63"/>
        <v>-9.0090090090089777E-3</v>
      </c>
      <c r="I129" s="105">
        <f>IF(ISNUMBER(G129), $B145 * H129, "")</f>
        <v>-1351.3513513513467</v>
      </c>
      <c r="J129" s="20">
        <v>10.9</v>
      </c>
      <c r="K129" s="21">
        <f t="shared" si="64"/>
        <v>-1.8018018018017955E-2</v>
      </c>
      <c r="L129" s="22">
        <f>IF(ISNUMBER(J129), $B145 * K129, "")</f>
        <v>-2702.7027027026934</v>
      </c>
      <c r="M129" s="30">
        <v>10.9</v>
      </c>
      <c r="N129" s="21">
        <f t="shared" si="65"/>
        <v>-1.8018018018017955E-2</v>
      </c>
      <c r="O129" s="22">
        <f>IF(ISNUMBER(M129), $B145 * N129, "")</f>
        <v>-2702.7027027026934</v>
      </c>
      <c r="Q129" s="209"/>
      <c r="R129" s="209"/>
      <c r="S129" s="209"/>
    </row>
    <row r="130" spans="1:19" ht="17.25" thickBot="1">
      <c r="A130" s="125" t="s">
        <v>203</v>
      </c>
      <c r="B130" s="129">
        <v>8.0299999999999994</v>
      </c>
      <c r="C130" s="80">
        <v>-2.6666666700000001E-2</v>
      </c>
      <c r="D130" s="106">
        <v>7.79</v>
      </c>
      <c r="E130" s="107">
        <f>IF(ISNUMBER(D130), (D130 - $B130) / $B130, "")</f>
        <v>-2.9887920298879121E-2</v>
      </c>
      <c r="F130" s="108">
        <f>IF(ISNUMBER(D130), $B145 * E130, "")</f>
        <v>-4483.188044831868</v>
      </c>
      <c r="G130" s="109">
        <v>7.93</v>
      </c>
      <c r="H130" s="107">
        <f>IF(ISNUMBER(G130), (G130 - $B130) / $B130, "")</f>
        <v>-1.2453300124532957E-2</v>
      </c>
      <c r="I130" s="110">
        <f>IF(ISNUMBER(G130), $B145 * H130, "")</f>
        <v>-1867.9950186799435</v>
      </c>
      <c r="J130" s="106">
        <v>7.88</v>
      </c>
      <c r="K130" s="107">
        <f>IF(ISNUMBER(J130), (J130 - $B130) / $B130, "")</f>
        <v>-1.8679950186799438E-2</v>
      </c>
      <c r="L130" s="108">
        <f>IF(ISNUMBER(J130), $B145 * K130, "")</f>
        <v>-2801.9925280199159</v>
      </c>
      <c r="M130" s="109">
        <v>7.85</v>
      </c>
      <c r="N130" s="107">
        <f>IF(ISNUMBER(M130), (M130 - $B130) / $B130, "")</f>
        <v>-2.2415940224159367E-2</v>
      </c>
      <c r="O130" s="108">
        <f>IF(ISNUMBER(M130), $B145 * N130, "")</f>
        <v>-3362.3910336239051</v>
      </c>
      <c r="Q130" s="209"/>
      <c r="R130" s="209"/>
      <c r="S130" s="209"/>
    </row>
    <row r="131" spans="1:19" ht="17.25" thickBot="1">
      <c r="A131" s="125" t="s">
        <v>118</v>
      </c>
      <c r="B131" s="126">
        <v>18.100000000000001</v>
      </c>
      <c r="C131" s="77">
        <v>-2.68817204E-2</v>
      </c>
      <c r="D131" s="15">
        <v>17.399999999999999</v>
      </c>
      <c r="E131" s="32">
        <f t="shared" ref="E131:E134" si="66">IF(ISNUMBER(D131), (D131 - $B131) / $B131, "")</f>
        <v>-3.8674033149171422E-2</v>
      </c>
      <c r="F131" s="18">
        <f>IF(ISNUMBER(D131), $B145 * E131, "")</f>
        <v>-5801.1049723757133</v>
      </c>
      <c r="G131" s="31">
        <v>17.600000000000001</v>
      </c>
      <c r="H131" s="32">
        <f t="shared" ref="H131:H134" si="67">IF(ISNUMBER(G131), (G131 - $B131) / $B131, "")</f>
        <v>-2.7624309392265192E-2</v>
      </c>
      <c r="I131" s="101">
        <f>IF(ISNUMBER(G131), $B145 * H131, "")</f>
        <v>-4143.6464088397788</v>
      </c>
      <c r="J131" s="15">
        <v>17.5</v>
      </c>
      <c r="K131" s="32">
        <f t="shared" ref="K131:K134" si="68">IF(ISNUMBER(J131), (J131 - $B131) / $B131, "")</f>
        <v>-3.3149171270718307E-2</v>
      </c>
      <c r="L131" s="18">
        <f>IF(ISNUMBER(J131), $B145 * K131, "")</f>
        <v>-4972.375690607746</v>
      </c>
      <c r="M131" s="31">
        <v>17.8</v>
      </c>
      <c r="N131" s="32">
        <f t="shared" ref="N131:N134" si="69">IF(ISNUMBER(M131), (M131 - $B131) / $B131, "")</f>
        <v>-1.6574585635359153E-2</v>
      </c>
      <c r="O131" s="18">
        <f>IF(ISNUMBER(M131), $B145 * N131, "")</f>
        <v>-2486.187845303873</v>
      </c>
      <c r="Q131" s="209"/>
      <c r="R131" s="209"/>
      <c r="S131" s="209"/>
    </row>
    <row r="132" spans="1:19" ht="17.25" thickBot="1">
      <c r="A132" s="125" t="s">
        <v>185</v>
      </c>
      <c r="B132" s="126">
        <v>10.6</v>
      </c>
      <c r="C132" s="77">
        <v>-2.7522935799999999E-2</v>
      </c>
      <c r="D132" s="15">
        <v>10.3</v>
      </c>
      <c r="E132" s="32">
        <f t="shared" si="66"/>
        <v>-2.830188679245273E-2</v>
      </c>
      <c r="F132" s="18">
        <f>IF(ISNUMBER(D132), $B145 * E132, "")</f>
        <v>-4245.28301886791</v>
      </c>
      <c r="G132" s="31">
        <v>10.3</v>
      </c>
      <c r="H132" s="32">
        <f t="shared" si="67"/>
        <v>-2.830188679245273E-2</v>
      </c>
      <c r="I132" s="101">
        <f>IF(ISNUMBER(G132), $B145 * H132, "")</f>
        <v>-4245.28301886791</v>
      </c>
      <c r="J132" s="15">
        <v>10.3</v>
      </c>
      <c r="K132" s="32">
        <f t="shared" si="68"/>
        <v>-2.830188679245273E-2</v>
      </c>
      <c r="L132" s="18">
        <f>IF(ISNUMBER(J132), $B145 * K132, "")</f>
        <v>-4245.28301886791</v>
      </c>
      <c r="M132" s="31">
        <v>10.3</v>
      </c>
      <c r="N132" s="32">
        <f t="shared" si="69"/>
        <v>-2.830188679245273E-2</v>
      </c>
      <c r="O132" s="18">
        <f>IF(ISNUMBER(M132), $B145 * N132, "")</f>
        <v>-4245.28301886791</v>
      </c>
      <c r="Q132" s="209"/>
      <c r="R132" s="209"/>
      <c r="S132" s="209"/>
    </row>
    <row r="133" spans="1:19" ht="17.25" thickBot="1">
      <c r="A133" s="125" t="s">
        <v>197</v>
      </c>
      <c r="B133" s="126">
        <v>49.1</v>
      </c>
      <c r="C133" s="77">
        <v>-2.77227723E-2</v>
      </c>
      <c r="D133" s="15">
        <v>48.2</v>
      </c>
      <c r="E133" s="32">
        <f t="shared" si="66"/>
        <v>-1.8329938900203638E-2</v>
      </c>
      <c r="F133" s="18">
        <f>IF(ISNUMBER(D133), $B145 * E133, "")</f>
        <v>-2749.4908350305459</v>
      </c>
      <c r="G133" s="31">
        <v>48.2</v>
      </c>
      <c r="H133" s="32">
        <f t="shared" si="67"/>
        <v>-1.8329938900203638E-2</v>
      </c>
      <c r="I133" s="101">
        <f>IF(ISNUMBER(G133), $B145 * H133, "")</f>
        <v>-2749.4908350305459</v>
      </c>
      <c r="J133" s="15">
        <v>48.3</v>
      </c>
      <c r="K133" s="32">
        <f t="shared" si="68"/>
        <v>-1.6293279022403344E-2</v>
      </c>
      <c r="L133" s="18">
        <f>IF(ISNUMBER(J133), $B145 * K133, "")</f>
        <v>-2443.9918533605014</v>
      </c>
      <c r="M133" s="31">
        <v>48.2</v>
      </c>
      <c r="N133" s="32">
        <f t="shared" si="69"/>
        <v>-1.8329938900203638E-2</v>
      </c>
      <c r="O133" s="18">
        <f>IF(ISNUMBER(M133), $B145 * N133, "")</f>
        <v>-2749.4908350305459</v>
      </c>
      <c r="Q133" s="33"/>
      <c r="R133" s="33"/>
    </row>
    <row r="134" spans="1:19" ht="17.25" thickBot="1">
      <c r="A134" s="130" t="s">
        <v>146</v>
      </c>
      <c r="B134" s="131">
        <v>8.85</v>
      </c>
      <c r="C134" s="79">
        <v>-2.8540065900000001E-2</v>
      </c>
      <c r="D134" s="24">
        <v>8.65</v>
      </c>
      <c r="E134" s="25">
        <f t="shared" si="66"/>
        <v>-2.2598870056497095E-2</v>
      </c>
      <c r="F134" s="104">
        <f>IF(ISNUMBER(D134), $B145 * E134, "")</f>
        <v>-3389.8305084745643</v>
      </c>
      <c r="G134" s="102">
        <v>8.6999999999999993</v>
      </c>
      <c r="H134" s="25">
        <f t="shared" si="67"/>
        <v>-1.6949152542372923E-2</v>
      </c>
      <c r="I134" s="103">
        <f>IF(ISNUMBER(G134), $B145 * H134, "")</f>
        <v>-2542.3728813559383</v>
      </c>
      <c r="J134" s="24">
        <v>8.73</v>
      </c>
      <c r="K134" s="25">
        <f t="shared" si="68"/>
        <v>-1.3559322033898218E-2</v>
      </c>
      <c r="L134" s="104">
        <f>IF(ISNUMBER(J134), $B145 * K134, "")</f>
        <v>-2033.8983050847328</v>
      </c>
      <c r="M134" s="102">
        <v>8.6999999999999993</v>
      </c>
      <c r="N134" s="25">
        <f t="shared" si="69"/>
        <v>-1.6949152542372923E-2</v>
      </c>
      <c r="O134" s="104">
        <f>IF(ISNUMBER(M134), $B145 * N134, "")</f>
        <v>-2542.3728813559383</v>
      </c>
      <c r="Q134" s="210"/>
      <c r="R134" s="211"/>
      <c r="S134" s="212"/>
    </row>
    <row r="135" spans="1:19">
      <c r="A135" s="123" t="s">
        <v>158</v>
      </c>
      <c r="B135" s="124">
        <v>68.8</v>
      </c>
      <c r="C135" s="76">
        <v>-2.96191819E-2</v>
      </c>
      <c r="D135" s="13">
        <v>67.900000000000006</v>
      </c>
      <c r="E135" s="14">
        <f>IF(ISNUMBER(D135), (D135 - $B135) / $B135, "")</f>
        <v>-1.3081395348837085E-2</v>
      </c>
      <c r="F135" s="16">
        <f>IF(ISNUMBER(D135), $B145 * E135, "")</f>
        <v>-1962.2093023255627</v>
      </c>
      <c r="G135" s="29">
        <v>68.599999999999994</v>
      </c>
      <c r="H135" s="14">
        <f>IF(ISNUMBER(G135), (G135 - $B135) / $B135, "")</f>
        <v>-2.9069767441860881E-3</v>
      </c>
      <c r="I135" s="100">
        <f>IF(ISNUMBER(G135), $B145 * H135, "")</f>
        <v>-436.04651162791322</v>
      </c>
      <c r="J135" s="13">
        <v>68.7</v>
      </c>
      <c r="K135" s="14">
        <f>IF(ISNUMBER(J135), (J135 - $B135) / $B135, "")</f>
        <v>-1.4534883720929406E-3</v>
      </c>
      <c r="L135" s="16">
        <f>IF(ISNUMBER(J135), $B145 * K135, "")</f>
        <v>-218.02325581394109</v>
      </c>
      <c r="M135" s="29">
        <v>68.099999999999994</v>
      </c>
      <c r="N135" s="14">
        <f>IF(ISNUMBER(M135), (M135 - $B135) / $B135, "")</f>
        <v>-1.0174418604651205E-2</v>
      </c>
      <c r="O135" s="16">
        <f>IF(ISNUMBER(M135), $B145 * N135, "")</f>
        <v>-1526.1627906976807</v>
      </c>
      <c r="Q135" s="213"/>
      <c r="R135" s="214"/>
      <c r="S135" s="215"/>
    </row>
    <row r="136" spans="1:19" ht="17.25" thickBot="1">
      <c r="A136" s="125" t="s">
        <v>205</v>
      </c>
      <c r="B136" s="126">
        <v>12</v>
      </c>
      <c r="C136" s="77">
        <v>-3.2258064500000003E-2</v>
      </c>
      <c r="D136" s="15">
        <v>11.6</v>
      </c>
      <c r="E136" s="32">
        <f t="shared" ref="E136:E139" si="70">IF(ISNUMBER(D136), (D136 - $B136) / $B136, "")</f>
        <v>-3.3333333333333361E-2</v>
      </c>
      <c r="F136" s="18">
        <f>IF(ISNUMBER(D136), $B145 * E136, "")</f>
        <v>-5000.0000000000045</v>
      </c>
      <c r="G136" s="31">
        <v>11.7</v>
      </c>
      <c r="H136" s="32">
        <f t="shared" ref="H136:H139" si="71">IF(ISNUMBER(G136), (G136 - $B136) / $B136, "")</f>
        <v>-2.500000000000006E-2</v>
      </c>
      <c r="I136" s="101">
        <f>IF(ISNUMBER(G136), $B145 * H136, "")</f>
        <v>-3750.0000000000091</v>
      </c>
      <c r="J136" s="15">
        <v>11.6</v>
      </c>
      <c r="K136" s="32">
        <f t="shared" ref="K136:K139" si="72">IF(ISNUMBER(J136), (J136 - $B136) / $B136, "")</f>
        <v>-3.3333333333333361E-2</v>
      </c>
      <c r="L136" s="18">
        <f>IF(ISNUMBER(J136), $B145 * K136, "")</f>
        <v>-5000.0000000000045</v>
      </c>
      <c r="M136" s="31">
        <v>11.8</v>
      </c>
      <c r="N136" s="32">
        <f t="shared" ref="N136:N139" si="73">IF(ISNUMBER(M136), (M136 - $B136) / $B136, "")</f>
        <v>-1.6666666666666607E-2</v>
      </c>
      <c r="O136" s="18">
        <f>IF(ISNUMBER(M136), $B145 * N136, "")</f>
        <v>-2499.9999999999909</v>
      </c>
      <c r="Q136" s="216"/>
      <c r="R136" s="217"/>
      <c r="S136" s="218"/>
    </row>
    <row r="137" spans="1:19" ht="17.25" thickBot="1">
      <c r="A137" s="125" t="s">
        <v>199</v>
      </c>
      <c r="B137" s="126">
        <v>11.7</v>
      </c>
      <c r="C137" s="77">
        <v>-3.3057851200000002E-2</v>
      </c>
      <c r="D137" s="15">
        <v>11.4</v>
      </c>
      <c r="E137" s="32">
        <f t="shared" si="70"/>
        <v>-2.564102564102555E-2</v>
      </c>
      <c r="F137" s="18">
        <f>IF(ISNUMBER(D137), $B145 * E137, "")</f>
        <v>-3846.1538461538325</v>
      </c>
      <c r="G137" s="31">
        <v>11.6</v>
      </c>
      <c r="H137" s="32">
        <f t="shared" si="71"/>
        <v>-8.5470085470085166E-3</v>
      </c>
      <c r="I137" s="101">
        <f>IF(ISNUMBER(G137), $B145 * H137, "")</f>
        <v>-1282.0512820512774</v>
      </c>
      <c r="J137" s="15">
        <v>11.6</v>
      </c>
      <c r="K137" s="32">
        <f t="shared" si="72"/>
        <v>-8.5470085470085166E-3</v>
      </c>
      <c r="L137" s="18">
        <f>IF(ISNUMBER(J137), $B145 * K137, "")</f>
        <v>-1282.0512820512774</v>
      </c>
      <c r="M137" s="31">
        <v>11.6</v>
      </c>
      <c r="N137" s="32">
        <f t="shared" si="73"/>
        <v>-8.5470085470085166E-3</v>
      </c>
      <c r="O137" s="18">
        <f>IF(ISNUMBER(M137), $B145 * N137, "")</f>
        <v>-1282.0512820512774</v>
      </c>
      <c r="Q137" s="209"/>
      <c r="R137" s="209"/>
      <c r="S137" s="209"/>
    </row>
    <row r="138" spans="1:19" ht="17.25" thickBot="1">
      <c r="A138" s="125" t="s">
        <v>346</v>
      </c>
      <c r="B138" s="126">
        <v>9.75</v>
      </c>
      <c r="C138" s="77">
        <v>-3.4653465299999998E-2</v>
      </c>
      <c r="D138" s="15">
        <v>9.56</v>
      </c>
      <c r="E138" s="32">
        <f t="shared" si="70"/>
        <v>-1.9487179487179436E-2</v>
      </c>
      <c r="F138" s="18">
        <f>IF(ISNUMBER(D138), $B145 * E138, "")</f>
        <v>-2923.0769230769156</v>
      </c>
      <c r="G138" s="31">
        <v>9.57</v>
      </c>
      <c r="H138" s="32">
        <f t="shared" si="71"/>
        <v>-1.8461538461538432E-2</v>
      </c>
      <c r="I138" s="101">
        <f>IF(ISNUMBER(G138), $B145 * H138, "")</f>
        <v>-2769.230769230765</v>
      </c>
      <c r="J138" s="15">
        <v>9.6</v>
      </c>
      <c r="K138" s="32">
        <f t="shared" si="72"/>
        <v>-1.5384615384615422E-2</v>
      </c>
      <c r="L138" s="18">
        <f>IF(ISNUMBER(J138), $B145 * K138, "")</f>
        <v>-2307.6923076923131</v>
      </c>
      <c r="M138" s="31">
        <v>9.5299999999999994</v>
      </c>
      <c r="N138" s="32">
        <f t="shared" si="73"/>
        <v>-2.2564102564102628E-2</v>
      </c>
      <c r="O138" s="18">
        <f>IF(ISNUMBER(M138), $B145 * N138, "")</f>
        <v>-3384.6153846153943</v>
      </c>
      <c r="Q138" s="219"/>
      <c r="R138" s="219"/>
      <c r="S138" s="219"/>
    </row>
    <row r="139" spans="1:19" ht="17.25" thickBot="1">
      <c r="A139" s="127" t="s">
        <v>211</v>
      </c>
      <c r="B139" s="128">
        <v>7.72</v>
      </c>
      <c r="C139" s="78">
        <v>-3.7406483800000001E-2</v>
      </c>
      <c r="D139" s="20">
        <v>7.46</v>
      </c>
      <c r="E139" s="21">
        <f t="shared" si="70"/>
        <v>-3.3678756476683912E-2</v>
      </c>
      <c r="F139" s="22">
        <f>IF(ISNUMBER(D139), $B145 * E139, "")</f>
        <v>-5051.8134715025872</v>
      </c>
      <c r="G139" s="30">
        <v>7.5</v>
      </c>
      <c r="H139" s="21">
        <f t="shared" si="71"/>
        <v>-2.849740932642484E-2</v>
      </c>
      <c r="I139" s="105">
        <f>IF(ISNUMBER(G139), $B145 * H139, "")</f>
        <v>-4274.6113989637261</v>
      </c>
      <c r="J139" s="20">
        <v>7.53</v>
      </c>
      <c r="K139" s="21">
        <f t="shared" si="72"/>
        <v>-2.4611398963730505E-2</v>
      </c>
      <c r="L139" s="22">
        <f>IF(ISNUMBER(J139), $B145 * K139, "")</f>
        <v>-3691.7098445595757</v>
      </c>
      <c r="M139" s="30">
        <v>7.49</v>
      </c>
      <c r="N139" s="21">
        <f t="shared" si="73"/>
        <v>-2.979274611398958E-2</v>
      </c>
      <c r="O139" s="22">
        <f>IF(ISNUMBER(M139), $B145 * N139, "")</f>
        <v>-4468.9119170984368</v>
      </c>
      <c r="Q139" s="219"/>
      <c r="R139" s="219"/>
      <c r="S139" s="219"/>
    </row>
    <row r="140" spans="1:19" ht="17.25" thickBot="1">
      <c r="A140" s="125" t="s">
        <v>229</v>
      </c>
      <c r="B140" s="129">
        <v>54.4</v>
      </c>
      <c r="C140" s="80">
        <v>-3.8869257999999997E-2</v>
      </c>
      <c r="D140" s="106">
        <v>52.8</v>
      </c>
      <c r="E140" s="107">
        <f>IF(ISNUMBER(D140), (D140 - $B140) / $B140, "")</f>
        <v>-2.941176470588238E-2</v>
      </c>
      <c r="F140" s="108">
        <f>IF(ISNUMBER(D140), $B145 * E140, "")</f>
        <v>-4411.7647058823568</v>
      </c>
      <c r="G140" s="109">
        <v>53</v>
      </c>
      <c r="H140" s="107">
        <f>IF(ISNUMBER(G140), (G140 - $B140) / $B140, "")</f>
        <v>-2.5735294117647033E-2</v>
      </c>
      <c r="I140" s="110">
        <f>IF(ISNUMBER(G140), $B145 * H140, "")</f>
        <v>-3860.2941176470549</v>
      </c>
      <c r="J140" s="106">
        <v>53.3</v>
      </c>
      <c r="K140" s="107">
        <f>IF(ISNUMBER(J140), (J140 - $B140) / $B140, "")</f>
        <v>-2.0220588235294143E-2</v>
      </c>
      <c r="L140" s="108">
        <f>IF(ISNUMBER(J140), $B145 * K140, "")</f>
        <v>-3033.0882352941217</v>
      </c>
      <c r="M140" s="109">
        <v>52.8</v>
      </c>
      <c r="N140" s="107">
        <f>IF(ISNUMBER(M140), (M140 - $B140) / $B140, "")</f>
        <v>-2.941176470588238E-2</v>
      </c>
      <c r="O140" s="108">
        <f>IF(ISNUMBER(M140), $B145 * N140, "")</f>
        <v>-4411.7647058823568</v>
      </c>
      <c r="Q140" s="209"/>
      <c r="R140" s="209"/>
      <c r="S140" s="209"/>
    </row>
    <row r="141" spans="1:19" ht="17.25" thickBot="1">
      <c r="A141" s="125" t="s">
        <v>140</v>
      </c>
      <c r="B141" s="126">
        <v>89</v>
      </c>
      <c r="C141" s="77">
        <v>-3.8876889800000002E-2</v>
      </c>
      <c r="D141" s="15">
        <v>87.8</v>
      </c>
      <c r="E141" s="32">
        <f t="shared" ref="E141:E144" si="74">IF(ISNUMBER(D141), (D141 - $B141) / $B141, "")</f>
        <v>-1.3483146067415762E-2</v>
      </c>
      <c r="F141" s="18">
        <f>IF(ISNUMBER(D141), $B145 * E141, "")</f>
        <v>-2022.4719101123642</v>
      </c>
      <c r="G141" s="31">
        <v>87.8</v>
      </c>
      <c r="H141" s="32">
        <f t="shared" ref="H141:H144" si="75">IF(ISNUMBER(G141), (G141 - $B141) / $B141, "")</f>
        <v>-1.3483146067415762E-2</v>
      </c>
      <c r="I141" s="101">
        <f>IF(ISNUMBER(G141), $B145 * H141, "")</f>
        <v>-2022.4719101123642</v>
      </c>
      <c r="J141" s="15">
        <v>87.1</v>
      </c>
      <c r="K141" s="32">
        <f t="shared" ref="K141:K144" si="76">IF(ISNUMBER(J141), (J141 - $B141) / $B141, "")</f>
        <v>-2.1348314606741636E-2</v>
      </c>
      <c r="L141" s="18">
        <f>IF(ISNUMBER(J141), $B145 * K141, "")</f>
        <v>-3202.2471910112454</v>
      </c>
      <c r="M141" s="31">
        <v>86.1</v>
      </c>
      <c r="N141" s="32">
        <f t="shared" ref="N141:N144" si="77">IF(ISNUMBER(M141), (M141 - $B141) / $B141, "")</f>
        <v>-3.2584269662921411E-2</v>
      </c>
      <c r="O141" s="18">
        <f>IF(ISNUMBER(M141), $B145 * N141, "")</f>
        <v>-4887.6404494382114</v>
      </c>
      <c r="Q141" s="209"/>
      <c r="R141" s="209"/>
      <c r="S141" s="209"/>
    </row>
    <row r="142" spans="1:19" ht="17.25" thickBot="1">
      <c r="A142" s="125" t="s">
        <v>97</v>
      </c>
      <c r="B142" s="126">
        <v>2.3999999999999998E-3</v>
      </c>
      <c r="C142" s="77">
        <v>-0.04</v>
      </c>
      <c r="D142" s="15">
        <v>2.3E-3</v>
      </c>
      <c r="E142" s="32">
        <f t="shared" si="74"/>
        <v>-4.1666666666666602E-2</v>
      </c>
      <c r="F142" s="18">
        <f>IF(ISNUMBER(D142), $B145 * E142, "")</f>
        <v>-6249.99999999999</v>
      </c>
      <c r="G142" s="31">
        <v>2.3E-3</v>
      </c>
      <c r="H142" s="32">
        <f t="shared" si="75"/>
        <v>-4.1666666666666602E-2</v>
      </c>
      <c r="I142" s="101">
        <f>IF(ISNUMBER(G142), $B145 * H142, "")</f>
        <v>-6249.99999999999</v>
      </c>
      <c r="J142" s="15">
        <v>2.3999999999999998E-3</v>
      </c>
      <c r="K142" s="32">
        <f t="shared" si="76"/>
        <v>0</v>
      </c>
      <c r="L142" s="18">
        <f>IF(ISNUMBER(J142), $B145 * K142, "")</f>
        <v>0</v>
      </c>
      <c r="M142" s="31">
        <v>2.3E-3</v>
      </c>
      <c r="N142" s="32">
        <f t="shared" si="77"/>
        <v>-4.1666666666666602E-2</v>
      </c>
      <c r="O142" s="18">
        <f>IF(ISNUMBER(M142), $B145 * N142, "")</f>
        <v>-6249.99999999999</v>
      </c>
      <c r="Q142" s="209"/>
      <c r="R142" s="209"/>
      <c r="S142" s="209"/>
    </row>
    <row r="143" spans="1:19">
      <c r="A143" s="125" t="s">
        <v>245</v>
      </c>
      <c r="B143" s="126">
        <v>59.6</v>
      </c>
      <c r="C143" s="77">
        <v>-4.0257649E-2</v>
      </c>
      <c r="D143" s="15">
        <v>58.3</v>
      </c>
      <c r="E143" s="32">
        <f t="shared" si="74"/>
        <v>-2.1812080536912824E-2</v>
      </c>
      <c r="F143" s="18">
        <f>IF(ISNUMBER(D143), $B145 * E143, "")</f>
        <v>-3271.8120805369235</v>
      </c>
      <c r="G143" s="31">
        <v>58.9</v>
      </c>
      <c r="H143" s="32">
        <f t="shared" si="75"/>
        <v>-1.1744966442953067E-2</v>
      </c>
      <c r="I143" s="101">
        <f>IF(ISNUMBER(G143), $B145 * H143, "")</f>
        <v>-1761.74496644296</v>
      </c>
      <c r="J143" s="15">
        <v>58.9</v>
      </c>
      <c r="K143" s="32">
        <f t="shared" si="76"/>
        <v>-1.1744966442953067E-2</v>
      </c>
      <c r="L143" s="18">
        <f>IF(ISNUMBER(J143), $B145 * K143, "")</f>
        <v>-1761.74496644296</v>
      </c>
      <c r="M143" s="31">
        <v>58.6</v>
      </c>
      <c r="N143" s="32">
        <f t="shared" si="77"/>
        <v>-1.6778523489932886E-2</v>
      </c>
      <c r="O143" s="18">
        <f>IF(ISNUMBER(M143), $B145 * N143, "")</f>
        <v>-2516.7785234899329</v>
      </c>
      <c r="Q143" s="198"/>
      <c r="R143" s="199"/>
      <c r="S143" s="200"/>
    </row>
    <row r="144" spans="1:19" ht="17.25" thickBot="1">
      <c r="A144" s="130" t="s">
        <v>189</v>
      </c>
      <c r="B144" s="131">
        <v>90.5</v>
      </c>
      <c r="C144" s="79">
        <v>-4.02969247E-2</v>
      </c>
      <c r="D144" s="24">
        <v>88.7</v>
      </c>
      <c r="E144" s="25">
        <f t="shared" si="74"/>
        <v>-1.9889502762430906E-2</v>
      </c>
      <c r="F144" s="104">
        <f>IF(ISNUMBER(D144), $B145 * E144, "")</f>
        <v>-2983.4254143646358</v>
      </c>
      <c r="G144" s="102">
        <v>89.2</v>
      </c>
      <c r="H144" s="25">
        <f t="shared" si="75"/>
        <v>-1.436464088397787E-2</v>
      </c>
      <c r="I144" s="103">
        <f>IF(ISNUMBER(G144), $B145 * H144, "")</f>
        <v>-2154.6961325966804</v>
      </c>
      <c r="J144" s="24">
        <v>89.5</v>
      </c>
      <c r="K144" s="25">
        <f t="shared" si="76"/>
        <v>-1.1049723756906077E-2</v>
      </c>
      <c r="L144" s="104">
        <f>IF(ISNUMBER(J144), $B145 * K144, "")</f>
        <v>-1657.4585635359115</v>
      </c>
      <c r="M144" s="102">
        <v>89.9</v>
      </c>
      <c r="N144" s="25">
        <f t="shared" si="77"/>
        <v>-6.629834254143584E-3</v>
      </c>
      <c r="O144" s="104">
        <f>IF(ISNUMBER(M144), $B145 * N144, "")</f>
        <v>-994.47513812153761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-2.451585510169409E-2</v>
      </c>
      <c r="F145" s="28">
        <f>SUM(F125:F144)</f>
        <v>-73547.565305082273</v>
      </c>
      <c r="G145" s="26" t="s">
        <v>266</v>
      </c>
      <c r="H145" s="27">
        <f>IF(COUNT(H125:H144), SUM(H125:H144) / COUNT(H125:H144), 0)</f>
        <v>-1.6809301432470832E-2</v>
      </c>
      <c r="I145" s="28">
        <f>SUM(I125:I144)</f>
        <v>-50427.90429741249</v>
      </c>
      <c r="J145" s="26" t="s">
        <v>266</v>
      </c>
      <c r="K145" s="27">
        <f>IF(COUNT(K125:K144), SUM(K125:K144) / COUNT(K125:K144), 0)</f>
        <v>-1.5875625910212788E-2</v>
      </c>
      <c r="L145" s="28">
        <f>SUM(L125:L144)</f>
        <v>-47626.877730638349</v>
      </c>
      <c r="M145" s="26" t="s">
        <v>266</v>
      </c>
      <c r="N145" s="27">
        <f>IF(COUNT(N125:N144), SUM(N125:N144) / COUNT(N125:N144), 0)</f>
        <v>-1.8139289492855482E-2</v>
      </c>
      <c r="O145" s="28">
        <f>SUM(O125:O144)</f>
        <v>-54417.868478566452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57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2022-03-03(목) 오전 00:00</v>
      </c>
      <c r="C150" s="261"/>
      <c r="D150" s="233" t="str">
        <f>TEXT($G$1, "[$-ko-KR]yyyy-mm-dd(ddd) ") &amp; "오후 14:00"</f>
        <v>2022-03-03(목) 오후 14:00</v>
      </c>
      <c r="E150" s="234"/>
      <c r="F150" s="235"/>
      <c r="G150" s="233" t="str">
        <f>TEXT($G$1, "[$-ko-KR]yyyy-mm-dd(ddd) ") &amp; "오후 19:00"</f>
        <v>2022-03-03(목) 오후 19:00</v>
      </c>
      <c r="H150" s="234"/>
      <c r="I150" s="235"/>
      <c r="J150" s="233" t="str">
        <f>TEXT($G$1, "[$-ko-KR]yyyy-mm-dd(ddd) ") &amp; "오후 21:00"</f>
        <v>2022-03-03(목) 오후 21:00</v>
      </c>
      <c r="K150" s="234"/>
      <c r="L150" s="235"/>
      <c r="M150" s="233" t="str">
        <f>TEXT($G$1+1, "[$-ko-KR]yyyy-mm-dd(ddd) ") &amp; "오전 00:00"</f>
        <v>2022-03-04(금)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107</v>
      </c>
      <c r="B152" s="124">
        <v>110</v>
      </c>
      <c r="C152" s="76">
        <v>-1.7857142900000001E-2</v>
      </c>
      <c r="D152" s="13">
        <v>108</v>
      </c>
      <c r="E152" s="14">
        <f>IF(ISNUMBER(D152), (D152 - $B152) / $B152, "")</f>
        <v>-1.8181818181818181E-2</v>
      </c>
      <c r="F152" s="16">
        <f>IF(ISNUMBER(D152), $B172 * E152, "")</f>
        <v>-2727.272727272727</v>
      </c>
      <c r="G152" s="29">
        <v>109</v>
      </c>
      <c r="H152" s="14">
        <f>IF(ISNUMBER(G152), (G152 - $B152) / $B152, "")</f>
        <v>-9.0909090909090905E-3</v>
      </c>
      <c r="I152" s="100">
        <f>IF(ISNUMBER(G152), $B172 * H152, "")</f>
        <v>-1363.6363636363635</v>
      </c>
      <c r="J152" s="13">
        <v>109</v>
      </c>
      <c r="K152" s="14">
        <f>IF(ISNUMBER(J152), (J152 - $B152) / $B152, "")</f>
        <v>-9.0909090909090905E-3</v>
      </c>
      <c r="L152" s="16">
        <f>IF(ISNUMBER(J152), $B172 * K152, "")</f>
        <v>-1363.6363636363635</v>
      </c>
      <c r="M152" s="29">
        <v>114</v>
      </c>
      <c r="N152" s="14">
        <f>IF(ISNUMBER(M152), (M152 - $B152) / $B152, "")</f>
        <v>3.6363636363636362E-2</v>
      </c>
      <c r="O152" s="16">
        <f>IF(ISNUMBER(M152), $B172 * N152, "")</f>
        <v>5454.545454545454</v>
      </c>
      <c r="Q152" s="219"/>
      <c r="R152" s="219"/>
      <c r="S152" s="219"/>
    </row>
    <row r="153" spans="1:19" ht="17.25" thickBot="1">
      <c r="A153" s="125" t="s">
        <v>51</v>
      </c>
      <c r="B153" s="126">
        <v>236</v>
      </c>
      <c r="C153" s="77">
        <v>-2.0746888000000002E-2</v>
      </c>
      <c r="D153" s="15">
        <v>235</v>
      </c>
      <c r="E153" s="32">
        <f t="shared" ref="E153:E156" si="78">IF(ISNUMBER(D153), (D153 - $B153) / $B153, "")</f>
        <v>-4.2372881355932203E-3</v>
      </c>
      <c r="F153" s="18">
        <f>IF(ISNUMBER(D153), $B172 * E153, "")</f>
        <v>-635.59322033898309</v>
      </c>
      <c r="G153" s="31">
        <v>236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234</v>
      </c>
      <c r="K153" s="32">
        <f t="shared" ref="K153:K156" si="80">IF(ISNUMBER(J153), (J153 - $B153) / $B153, "")</f>
        <v>-8.4745762711864406E-3</v>
      </c>
      <c r="L153" s="18">
        <f>IF(ISNUMBER(J153), $B172 * K153, "")</f>
        <v>-1271.1864406779662</v>
      </c>
      <c r="M153" s="31">
        <v>232</v>
      </c>
      <c r="N153" s="32">
        <f t="shared" ref="N153:N156" si="81">IF(ISNUMBER(M153), (M153 - $B153) / $B153, "")</f>
        <v>-1.6949152542372881E-2</v>
      </c>
      <c r="O153" s="18">
        <f>IF(ISNUMBER(M153), $B172 * N153, "")</f>
        <v>-2542.3728813559323</v>
      </c>
      <c r="Q153" s="219"/>
      <c r="R153" s="219"/>
      <c r="S153" s="219"/>
    </row>
    <row r="154" spans="1:19" ht="17.25" thickBot="1">
      <c r="A154" s="125" t="s">
        <v>134</v>
      </c>
      <c r="B154" s="126">
        <v>215</v>
      </c>
      <c r="C154" s="77">
        <v>-2.2727272699999999E-2</v>
      </c>
      <c r="D154" s="15">
        <v>204</v>
      </c>
      <c r="E154" s="32">
        <f t="shared" si="78"/>
        <v>-5.1162790697674418E-2</v>
      </c>
      <c r="F154" s="18">
        <f>IF(ISNUMBER(D154), $B172 * E154, "")</f>
        <v>-7674.4186046511622</v>
      </c>
      <c r="G154" s="31">
        <v>207</v>
      </c>
      <c r="H154" s="32">
        <f t="shared" si="79"/>
        <v>-3.7209302325581395E-2</v>
      </c>
      <c r="I154" s="101">
        <f>IF(ISNUMBER(G154), $B172 * H154, "")</f>
        <v>-5581.395348837209</v>
      </c>
      <c r="J154" s="15">
        <v>206</v>
      </c>
      <c r="K154" s="32">
        <f t="shared" si="80"/>
        <v>-4.1860465116279069E-2</v>
      </c>
      <c r="L154" s="18">
        <f>IF(ISNUMBER(J154), $B172 * K154, "")</f>
        <v>-6279.0697674418607</v>
      </c>
      <c r="M154" s="31">
        <v>205</v>
      </c>
      <c r="N154" s="32">
        <f t="shared" si="81"/>
        <v>-4.6511627906976744E-2</v>
      </c>
      <c r="O154" s="18">
        <f>IF(ISNUMBER(M154), $B172 * N154, "")</f>
        <v>-6976.7441860465115</v>
      </c>
      <c r="Q154" s="209"/>
      <c r="R154" s="209"/>
      <c r="S154" s="209"/>
    </row>
    <row r="155" spans="1:19" ht="17.25" thickBot="1">
      <c r="A155" s="125" t="s">
        <v>79</v>
      </c>
      <c r="B155" s="126">
        <v>891</v>
      </c>
      <c r="C155" s="77">
        <v>-2.5164113799999999E-2</v>
      </c>
      <c r="D155" s="15">
        <v>873</v>
      </c>
      <c r="E155" s="32">
        <f t="shared" si="78"/>
        <v>-2.0202020202020204E-2</v>
      </c>
      <c r="F155" s="18">
        <f>IF(ISNUMBER(D155), $B172 * E155, "")</f>
        <v>-3030.3030303030305</v>
      </c>
      <c r="G155" s="31">
        <v>881</v>
      </c>
      <c r="H155" s="32">
        <f t="shared" si="79"/>
        <v>-1.1223344556677889E-2</v>
      </c>
      <c r="I155" s="101">
        <f>IF(ISNUMBER(G155), $B172 * H155, "")</f>
        <v>-1683.5016835016834</v>
      </c>
      <c r="J155" s="15">
        <v>880</v>
      </c>
      <c r="K155" s="32">
        <f t="shared" si="80"/>
        <v>-1.2345679012345678E-2</v>
      </c>
      <c r="L155" s="18">
        <f>IF(ISNUMBER(J155), $B172 * K155, "")</f>
        <v>-1851.8518518518517</v>
      </c>
      <c r="M155" s="31">
        <v>870</v>
      </c>
      <c r="N155" s="32">
        <f t="shared" si="81"/>
        <v>-2.3569023569023569E-2</v>
      </c>
      <c r="O155" s="18">
        <f>IF(ISNUMBER(M155), $B172 * N155, "")</f>
        <v>-3535.3535353535353</v>
      </c>
      <c r="Q155" s="209"/>
      <c r="R155" s="209"/>
      <c r="S155" s="209"/>
    </row>
    <row r="156" spans="1:19" ht="17.25" thickBot="1">
      <c r="A156" s="127" t="s">
        <v>225</v>
      </c>
      <c r="B156" s="128">
        <v>379</v>
      </c>
      <c r="C156" s="78">
        <v>-2.5706940899999999E-2</v>
      </c>
      <c r="D156" s="20">
        <v>370</v>
      </c>
      <c r="E156" s="21">
        <f t="shared" si="78"/>
        <v>-2.3746701846965697E-2</v>
      </c>
      <c r="F156" s="22">
        <f>IF(ISNUMBER(D156), $B172 * E156, "")</f>
        <v>-3562.0052770448547</v>
      </c>
      <c r="G156" s="30">
        <v>369</v>
      </c>
      <c r="H156" s="21">
        <f t="shared" si="79"/>
        <v>-2.6385224274406333E-2</v>
      </c>
      <c r="I156" s="105">
        <f>IF(ISNUMBER(G156), $B172 * H156, "")</f>
        <v>-3957.7836411609501</v>
      </c>
      <c r="J156" s="20">
        <v>368</v>
      </c>
      <c r="K156" s="21">
        <f t="shared" si="80"/>
        <v>-2.9023746701846966E-2</v>
      </c>
      <c r="L156" s="22">
        <f>IF(ISNUMBER(J156), $B172 * K156, "")</f>
        <v>-4353.5620052770446</v>
      </c>
      <c r="M156" s="30">
        <v>368</v>
      </c>
      <c r="N156" s="21">
        <f t="shared" si="81"/>
        <v>-2.9023746701846966E-2</v>
      </c>
      <c r="O156" s="22">
        <f>IF(ISNUMBER(M156), $B172 * N156, "")</f>
        <v>-4353.5620052770446</v>
      </c>
      <c r="Q156" s="209"/>
      <c r="R156" s="209"/>
      <c r="S156" s="209"/>
    </row>
    <row r="157" spans="1:19" ht="17.25" thickBot="1">
      <c r="A157" s="125" t="s">
        <v>213</v>
      </c>
      <c r="B157" s="129">
        <v>292</v>
      </c>
      <c r="C157" s="80">
        <v>-2.6666666700000001E-2</v>
      </c>
      <c r="D157" s="106">
        <v>286</v>
      </c>
      <c r="E157" s="107">
        <f>IF(ISNUMBER(D157), (D157 - $B157) / $B157, "")</f>
        <v>-2.0547945205479451E-2</v>
      </c>
      <c r="F157" s="108">
        <f>IF(ISNUMBER(D157), $B172 * E157, "")</f>
        <v>-3082.1917808219177</v>
      </c>
      <c r="G157" s="109">
        <v>286</v>
      </c>
      <c r="H157" s="107">
        <f>IF(ISNUMBER(G157), (G157 - $B157) / $B157, "")</f>
        <v>-2.0547945205479451E-2</v>
      </c>
      <c r="I157" s="110">
        <f>IF(ISNUMBER(G157), $B172 * H157, "")</f>
        <v>-3082.1917808219177</v>
      </c>
      <c r="J157" s="106">
        <v>287</v>
      </c>
      <c r="K157" s="107">
        <f>IF(ISNUMBER(J157), (J157 - $B157) / $B157, "")</f>
        <v>-1.7123287671232876E-2</v>
      </c>
      <c r="L157" s="108">
        <f>IF(ISNUMBER(J157), $B172 * K157, "")</f>
        <v>-2568.4931506849312</v>
      </c>
      <c r="M157" s="109">
        <v>287</v>
      </c>
      <c r="N157" s="107">
        <f>IF(ISNUMBER(M157), (M157 - $B157) / $B157, "")</f>
        <v>-1.7123287671232876E-2</v>
      </c>
      <c r="O157" s="108">
        <f>IF(ISNUMBER(M157), $B172 * N157, "")</f>
        <v>-2568.4931506849312</v>
      </c>
      <c r="Q157" s="209"/>
      <c r="R157" s="209"/>
      <c r="S157" s="209"/>
    </row>
    <row r="158" spans="1:19" ht="17.25" thickBot="1">
      <c r="A158" s="125" t="s">
        <v>221</v>
      </c>
      <c r="B158" s="126">
        <v>957</v>
      </c>
      <c r="C158" s="77">
        <v>-2.8426395899999998E-2</v>
      </c>
      <c r="D158" s="15">
        <v>938</v>
      </c>
      <c r="E158" s="32">
        <f t="shared" ref="E158:E161" si="82">IF(ISNUMBER(D158), (D158 - $B158) / $B158, "")</f>
        <v>-1.9853709508881923E-2</v>
      </c>
      <c r="F158" s="18">
        <f>IF(ISNUMBER(D158), $B172 * E158, "")</f>
        <v>-2978.0564263322885</v>
      </c>
      <c r="G158" s="31">
        <v>942</v>
      </c>
      <c r="H158" s="32">
        <f t="shared" ref="H158:H161" si="83">IF(ISNUMBER(G158), (G158 - $B158) / $B158, "")</f>
        <v>-1.5673981191222569E-2</v>
      </c>
      <c r="I158" s="101">
        <f>IF(ISNUMBER(G158), $B172 * H158, "")</f>
        <v>-2351.0971786833852</v>
      </c>
      <c r="J158" s="15">
        <v>939</v>
      </c>
      <c r="K158" s="32">
        <f t="shared" ref="K158:K161" si="84">IF(ISNUMBER(J158), (J158 - $B158) / $B158, "")</f>
        <v>-1.8808777429467086E-2</v>
      </c>
      <c r="L158" s="18">
        <f>IF(ISNUMBER(J158), $B172 * K158, "")</f>
        <v>-2821.3166144200627</v>
      </c>
      <c r="M158" s="31">
        <v>934</v>
      </c>
      <c r="N158" s="32">
        <f t="shared" ref="N158:N161" si="85">IF(ISNUMBER(M158), (M158 - $B158) / $B158, "")</f>
        <v>-2.4033437826541274E-2</v>
      </c>
      <c r="O158" s="18">
        <f>IF(ISNUMBER(M158), $B172 * N158, "")</f>
        <v>-3605.015673981191</v>
      </c>
      <c r="Q158" s="209"/>
      <c r="R158" s="209"/>
      <c r="S158" s="209"/>
    </row>
    <row r="159" spans="1:19" ht="17.25" thickBot="1">
      <c r="A159" s="125" t="s">
        <v>170</v>
      </c>
      <c r="B159" s="126">
        <v>679</v>
      </c>
      <c r="C159" s="77">
        <v>-2.8612303299999999E-2</v>
      </c>
      <c r="D159" s="15">
        <v>671</v>
      </c>
      <c r="E159" s="32">
        <f t="shared" si="82"/>
        <v>-1.1782032400589101E-2</v>
      </c>
      <c r="F159" s="18">
        <f>IF(ISNUMBER(D159), $B172 * E159, "")</f>
        <v>-1767.3048600883651</v>
      </c>
      <c r="G159" s="31">
        <v>671</v>
      </c>
      <c r="H159" s="32">
        <f t="shared" si="83"/>
        <v>-1.1782032400589101E-2</v>
      </c>
      <c r="I159" s="101">
        <f>IF(ISNUMBER(G159), $B172 * H159, "")</f>
        <v>-1767.3048600883651</v>
      </c>
      <c r="J159" s="15">
        <v>671</v>
      </c>
      <c r="K159" s="32">
        <f t="shared" si="84"/>
        <v>-1.1782032400589101E-2</v>
      </c>
      <c r="L159" s="18">
        <f>IF(ISNUMBER(J159), $B172 * K159, "")</f>
        <v>-1767.3048600883651</v>
      </c>
      <c r="M159" s="31">
        <v>670</v>
      </c>
      <c r="N159" s="32">
        <f t="shared" si="85"/>
        <v>-1.3254786450662739E-2</v>
      </c>
      <c r="O159" s="18">
        <f>IF(ISNUMBER(M159), $B172 * N159, "")</f>
        <v>-1988.2179675994109</v>
      </c>
      <c r="Q159" s="209"/>
      <c r="R159" s="209"/>
      <c r="S159" s="209"/>
    </row>
    <row r="160" spans="1:19" ht="17.25" thickBot="1">
      <c r="A160" s="125" t="s">
        <v>217</v>
      </c>
      <c r="B160" s="126">
        <v>212</v>
      </c>
      <c r="C160" s="77">
        <v>-3.1963470299999998E-2</v>
      </c>
      <c r="D160" s="15">
        <v>205</v>
      </c>
      <c r="E160" s="32">
        <f t="shared" si="82"/>
        <v>-3.3018867924528301E-2</v>
      </c>
      <c r="F160" s="18">
        <f>IF(ISNUMBER(D160), $B172 * E160, "")</f>
        <v>-4952.8301886792451</v>
      </c>
      <c r="G160" s="31">
        <v>207</v>
      </c>
      <c r="H160" s="32">
        <f t="shared" si="83"/>
        <v>-2.358490566037736E-2</v>
      </c>
      <c r="I160" s="101">
        <f>IF(ISNUMBER(G160), $B172 * H160, "")</f>
        <v>-3537.7358490566039</v>
      </c>
      <c r="J160" s="15">
        <v>206</v>
      </c>
      <c r="K160" s="32">
        <f t="shared" si="84"/>
        <v>-2.8301886792452831E-2</v>
      </c>
      <c r="L160" s="18">
        <f>IF(ISNUMBER(J160), $B172 * K160, "")</f>
        <v>-4245.2830188679245</v>
      </c>
      <c r="M160" s="31">
        <v>208</v>
      </c>
      <c r="N160" s="32">
        <f t="shared" si="85"/>
        <v>-1.8867924528301886E-2</v>
      </c>
      <c r="O160" s="18">
        <f>IF(ISNUMBER(M160), $B172 * N160, "")</f>
        <v>-2830.1886792452829</v>
      </c>
      <c r="Q160" s="33"/>
      <c r="R160" s="33"/>
    </row>
    <row r="161" spans="1:19" ht="17.25" thickBot="1">
      <c r="A161" s="130" t="s">
        <v>231</v>
      </c>
      <c r="B161" s="131">
        <v>403</v>
      </c>
      <c r="C161" s="79">
        <v>-3.3573141500000001E-2</v>
      </c>
      <c r="D161" s="24">
        <v>390</v>
      </c>
      <c r="E161" s="25">
        <f t="shared" si="82"/>
        <v>-3.2258064516129031E-2</v>
      </c>
      <c r="F161" s="104">
        <f>IF(ISNUMBER(D161), $B172 * E161, "")</f>
        <v>-4838.7096774193551</v>
      </c>
      <c r="G161" s="102">
        <v>399</v>
      </c>
      <c r="H161" s="25">
        <f t="shared" si="83"/>
        <v>-9.9255583126550868E-3</v>
      </c>
      <c r="I161" s="103">
        <f>IF(ISNUMBER(G161), $B172 * H161, "")</f>
        <v>-1488.8337468982629</v>
      </c>
      <c r="J161" s="24">
        <v>400</v>
      </c>
      <c r="K161" s="25">
        <f t="shared" si="84"/>
        <v>-7.4441687344913151E-3</v>
      </c>
      <c r="L161" s="104">
        <f>IF(ISNUMBER(J161), $B172 * K161, "")</f>
        <v>-1116.6253101736972</v>
      </c>
      <c r="M161" s="102">
        <v>392</v>
      </c>
      <c r="N161" s="25">
        <f t="shared" si="85"/>
        <v>-2.729528535980149E-2</v>
      </c>
      <c r="O161" s="104">
        <f>IF(ISNUMBER(M161), $B172 * N161, "")</f>
        <v>-4094.2928039702233</v>
      </c>
      <c r="Q161" s="210"/>
      <c r="R161" s="211"/>
      <c r="S161" s="212"/>
    </row>
    <row r="162" spans="1:19">
      <c r="A162" s="123" t="s">
        <v>215</v>
      </c>
      <c r="B162" s="124">
        <v>143</v>
      </c>
      <c r="C162" s="76">
        <v>-3.3783783800000002E-2</v>
      </c>
      <c r="D162" s="13">
        <v>139</v>
      </c>
      <c r="E162" s="14">
        <f>IF(ISNUMBER(D162), (D162 - $B162) / $B162, "")</f>
        <v>-2.7972027972027972E-2</v>
      </c>
      <c r="F162" s="16">
        <f>IF(ISNUMBER(D162), $B172 * E162, "")</f>
        <v>-4195.8041958041958</v>
      </c>
      <c r="G162" s="29">
        <v>140</v>
      </c>
      <c r="H162" s="14">
        <f>IF(ISNUMBER(G162), (G162 - $B162) / $B162, "")</f>
        <v>-2.097902097902098E-2</v>
      </c>
      <c r="I162" s="100">
        <f>IF(ISNUMBER(G162), $B172 * H162, "")</f>
        <v>-3146.8531468531469</v>
      </c>
      <c r="J162" s="13">
        <v>139</v>
      </c>
      <c r="K162" s="14">
        <f>IF(ISNUMBER(J162), (J162 - $B162) / $B162, "")</f>
        <v>-2.7972027972027972E-2</v>
      </c>
      <c r="L162" s="16">
        <f>IF(ISNUMBER(J162), $B172 * K162, "")</f>
        <v>-4195.8041958041958</v>
      </c>
      <c r="M162" s="29">
        <v>139</v>
      </c>
      <c r="N162" s="14">
        <f>IF(ISNUMBER(M162), (M162 - $B162) / $B162, "")</f>
        <v>-2.7972027972027972E-2</v>
      </c>
      <c r="O162" s="16">
        <f>IF(ISNUMBER(M162), $B172 * N162, "")</f>
        <v>-4195.8041958041958</v>
      </c>
      <c r="Q162" s="213"/>
      <c r="R162" s="214"/>
      <c r="S162" s="215"/>
    </row>
    <row r="163" spans="1:19" ht="17.25" thickBot="1">
      <c r="A163" s="125" t="s">
        <v>249</v>
      </c>
      <c r="B163" s="126">
        <v>240</v>
      </c>
      <c r="C163" s="77">
        <v>-3.6144578300000001E-2</v>
      </c>
      <c r="D163" s="15">
        <v>235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237</v>
      </c>
      <c r="H163" s="32">
        <f t="shared" ref="H163:H166" si="87">IF(ISNUMBER(G163), (G163 - $B163) / $B163, "")</f>
        <v>-1.2500000000000001E-2</v>
      </c>
      <c r="I163" s="101">
        <f>IF(ISNUMBER(G163), $B172 * H163, "")</f>
        <v>-1875</v>
      </c>
      <c r="J163" s="15">
        <v>237</v>
      </c>
      <c r="K163" s="32">
        <f t="shared" ref="K163:K166" si="88">IF(ISNUMBER(J163), (J163 - $B163) / $B163, "")</f>
        <v>-1.2500000000000001E-2</v>
      </c>
      <c r="L163" s="18">
        <f>IF(ISNUMBER(J163), $B172 * K163, "")</f>
        <v>-1875</v>
      </c>
      <c r="M163" s="31">
        <v>237</v>
      </c>
      <c r="N163" s="32">
        <f t="shared" ref="N163:N166" si="89">IF(ISNUMBER(M163), (M163 - $B163) / $B163, "")</f>
        <v>-1.2500000000000001E-2</v>
      </c>
      <c r="O163" s="18">
        <f>IF(ISNUMBER(M163), $B172 * N163, "")</f>
        <v>-1875</v>
      </c>
      <c r="Q163" s="216"/>
      <c r="R163" s="217"/>
      <c r="S163" s="218"/>
    </row>
    <row r="164" spans="1:19" ht="17.25" thickBot="1">
      <c r="A164" s="125" t="s">
        <v>223</v>
      </c>
      <c r="B164" s="126">
        <v>973</v>
      </c>
      <c r="C164" s="77">
        <v>-3.6633663400000002E-2</v>
      </c>
      <c r="D164" s="15">
        <v>1000</v>
      </c>
      <c r="E164" s="32">
        <f t="shared" si="86"/>
        <v>2.7749229188078109E-2</v>
      </c>
      <c r="F164" s="18">
        <f>IF(ISNUMBER(D164), $B172 * E164, "")</f>
        <v>4162.3843782117165</v>
      </c>
      <c r="G164" s="31">
        <v>1015</v>
      </c>
      <c r="H164" s="32">
        <f t="shared" si="87"/>
        <v>4.3165467625899283E-2</v>
      </c>
      <c r="I164" s="101">
        <f>IF(ISNUMBER(G164), $B172 * H164, "")</f>
        <v>6474.8201438848928</v>
      </c>
      <c r="J164" s="15">
        <v>1010</v>
      </c>
      <c r="K164" s="32">
        <f t="shared" si="88"/>
        <v>3.8026721479958892E-2</v>
      </c>
      <c r="L164" s="18">
        <f>IF(ISNUMBER(J164), $B172 * K164, "")</f>
        <v>5704.008221993834</v>
      </c>
      <c r="M164" s="31">
        <v>1005</v>
      </c>
      <c r="N164" s="32">
        <f t="shared" si="89"/>
        <v>3.28879753340185E-2</v>
      </c>
      <c r="O164" s="18">
        <f>IF(ISNUMBER(M164), $B172 * N164, "")</f>
        <v>4933.1963001027752</v>
      </c>
      <c r="Q164" s="209"/>
      <c r="R164" s="209"/>
      <c r="S164" s="209"/>
    </row>
    <row r="165" spans="1:19" ht="17.25" thickBot="1">
      <c r="A165" s="125" t="s">
        <v>195</v>
      </c>
      <c r="B165" s="126">
        <v>129</v>
      </c>
      <c r="C165" s="77">
        <v>-3.7313432799999997E-2</v>
      </c>
      <c r="D165" s="15">
        <v>127</v>
      </c>
      <c r="E165" s="32">
        <f t="shared" si="86"/>
        <v>-1.5503875968992248E-2</v>
      </c>
      <c r="F165" s="18">
        <f>IF(ISNUMBER(D165), $B172 * E165, "")</f>
        <v>-2325.5813953488373</v>
      </c>
      <c r="G165" s="31">
        <v>127</v>
      </c>
      <c r="H165" s="32">
        <f t="shared" si="87"/>
        <v>-1.5503875968992248E-2</v>
      </c>
      <c r="I165" s="101">
        <f>IF(ISNUMBER(G165), $B172 * H165, "")</f>
        <v>-2325.5813953488373</v>
      </c>
      <c r="J165" s="15">
        <v>127</v>
      </c>
      <c r="K165" s="32">
        <f t="shared" si="88"/>
        <v>-1.5503875968992248E-2</v>
      </c>
      <c r="L165" s="18">
        <f>IF(ISNUMBER(J165), $B172 * K165, "")</f>
        <v>-2325.5813953488373</v>
      </c>
      <c r="M165" s="31">
        <v>131</v>
      </c>
      <c r="N165" s="32">
        <f t="shared" si="89"/>
        <v>1.5503875968992248E-2</v>
      </c>
      <c r="O165" s="18">
        <f>IF(ISNUMBER(M165), $B172 * N165, "")</f>
        <v>2325.5813953488373</v>
      </c>
      <c r="Q165" s="219"/>
      <c r="R165" s="219"/>
      <c r="S165" s="219"/>
    </row>
    <row r="166" spans="1:19" ht="17.25" thickBot="1">
      <c r="A166" s="127" t="s">
        <v>160</v>
      </c>
      <c r="B166" s="128">
        <v>413</v>
      </c>
      <c r="C166" s="78">
        <v>-3.9534883700000002E-2</v>
      </c>
      <c r="D166" s="20">
        <v>408</v>
      </c>
      <c r="E166" s="21">
        <f t="shared" si="86"/>
        <v>-1.2106537530266344E-2</v>
      </c>
      <c r="F166" s="22">
        <f>IF(ISNUMBER(D166), $B172 * E166, "")</f>
        <v>-1815.9806295399515</v>
      </c>
      <c r="G166" s="30">
        <v>409</v>
      </c>
      <c r="H166" s="21">
        <f t="shared" si="87"/>
        <v>-9.6852300242130755E-3</v>
      </c>
      <c r="I166" s="105">
        <f>IF(ISNUMBER(G166), $B172 * H166, "")</f>
        <v>-1452.7845036319613</v>
      </c>
      <c r="J166" s="20">
        <v>409</v>
      </c>
      <c r="K166" s="21">
        <f t="shared" si="88"/>
        <v>-9.6852300242130755E-3</v>
      </c>
      <c r="L166" s="22">
        <f>IF(ISNUMBER(J166), $B172 * K166, "")</f>
        <v>-1452.7845036319613</v>
      </c>
      <c r="M166" s="30">
        <v>408</v>
      </c>
      <c r="N166" s="21">
        <f t="shared" si="89"/>
        <v>-1.2106537530266344E-2</v>
      </c>
      <c r="O166" s="22">
        <f>IF(ISNUMBER(M166), $B172 * N166, "")</f>
        <v>-1815.9806295399515</v>
      </c>
      <c r="Q166" s="219"/>
      <c r="R166" s="219"/>
      <c r="S166" s="219"/>
    </row>
    <row r="167" spans="1:19" ht="17.25" thickBot="1">
      <c r="A167" s="125" t="s">
        <v>180</v>
      </c>
      <c r="B167" s="129">
        <v>937</v>
      </c>
      <c r="C167" s="80">
        <v>-4.1922290399999999E-2</v>
      </c>
      <c r="D167" s="106">
        <v>918</v>
      </c>
      <c r="E167" s="107">
        <f>IF(ISNUMBER(D167), (D167 - $B167) / $B167, "")</f>
        <v>-2.0277481323372464E-2</v>
      </c>
      <c r="F167" s="108">
        <f>IF(ISNUMBER(D167), $B172 * E167, "")</f>
        <v>-3041.6221985058696</v>
      </c>
      <c r="G167" s="109">
        <v>926</v>
      </c>
      <c r="H167" s="107">
        <f>IF(ISNUMBER(G167), (G167 - $B167) / $B167, "")</f>
        <v>-1.1739594450373533E-2</v>
      </c>
      <c r="I167" s="110">
        <f>IF(ISNUMBER(G167), $B172 * H167, "")</f>
        <v>-1760.9391675560298</v>
      </c>
      <c r="J167" s="106">
        <v>926</v>
      </c>
      <c r="K167" s="107">
        <f>IF(ISNUMBER(J167), (J167 - $B167) / $B167, "")</f>
        <v>-1.1739594450373533E-2</v>
      </c>
      <c r="L167" s="108">
        <f>IF(ISNUMBER(J167), $B172 * K167, "")</f>
        <v>-1760.9391675560298</v>
      </c>
      <c r="M167" s="109">
        <v>922</v>
      </c>
      <c r="N167" s="107">
        <f>IF(ISNUMBER(M167), (M167 - $B167) / $B167, "")</f>
        <v>-1.6008537886872998E-2</v>
      </c>
      <c r="O167" s="108">
        <f>IF(ISNUMBER(M167), $B172 * N167, "")</f>
        <v>-2401.2806830309496</v>
      </c>
      <c r="Q167" s="209"/>
      <c r="R167" s="209"/>
      <c r="S167" s="209"/>
    </row>
    <row r="168" spans="1:19" ht="17.25" thickBot="1">
      <c r="A168" s="125" t="s">
        <v>187</v>
      </c>
      <c r="B168" s="126">
        <v>248</v>
      </c>
      <c r="C168" s="77">
        <v>-4.24710425E-2</v>
      </c>
      <c r="D168" s="15">
        <v>243</v>
      </c>
      <c r="E168" s="32">
        <f t="shared" ref="E168:E171" si="90">IF(ISNUMBER(D168), (D168 - $B168) / $B168, "")</f>
        <v>-2.0161290322580645E-2</v>
      </c>
      <c r="F168" s="18">
        <f>IF(ISNUMBER(D168), $B172 * E168, "")</f>
        <v>-3024.1935483870966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-1209.6774193548388</v>
      </c>
      <c r="J168" s="15">
        <v>246</v>
      </c>
      <c r="K168" s="32">
        <f t="shared" ref="K168:K171" si="92">IF(ISNUMBER(J168), (J168 - $B168) / $B168, "")</f>
        <v>-8.0645161290322578E-3</v>
      </c>
      <c r="L168" s="18">
        <f>IF(ISNUMBER(J168), $B172 * K168, "")</f>
        <v>-1209.6774193548388</v>
      </c>
      <c r="M168" s="31">
        <v>245</v>
      </c>
      <c r="N168" s="32">
        <f t="shared" ref="N168:N171" si="93">IF(ISNUMBER(M168), (M168 - $B168) / $B168, "")</f>
        <v>-1.2096774193548387E-2</v>
      </c>
      <c r="O168" s="18">
        <f>IF(ISNUMBER(M168), $B172 * N168, "")</f>
        <v>-1814.516129032258</v>
      </c>
      <c r="Q168" s="209"/>
      <c r="R168" s="209"/>
      <c r="S168" s="209"/>
    </row>
    <row r="169" spans="1:19" ht="17.25" thickBot="1">
      <c r="A169" s="125" t="s">
        <v>120</v>
      </c>
      <c r="B169" s="126">
        <v>356</v>
      </c>
      <c r="C169" s="77">
        <v>-4.3010752700000002E-2</v>
      </c>
      <c r="D169" s="15">
        <v>345</v>
      </c>
      <c r="E169" s="32">
        <f t="shared" si="90"/>
        <v>-3.0898876404494381E-2</v>
      </c>
      <c r="F169" s="18">
        <f>IF(ISNUMBER(D169), $B172 * E169, "")</f>
        <v>-4634.8314606741569</v>
      </c>
      <c r="G169" s="31">
        <v>350</v>
      </c>
      <c r="H169" s="32">
        <f t="shared" si="91"/>
        <v>-1.6853932584269662E-2</v>
      </c>
      <c r="I169" s="101">
        <f>IF(ISNUMBER(G169), $B172 * H169, "")</f>
        <v>-2528.0898876404494</v>
      </c>
      <c r="J169" s="15">
        <v>349</v>
      </c>
      <c r="K169" s="32">
        <f t="shared" si="92"/>
        <v>-1.9662921348314606E-2</v>
      </c>
      <c r="L169" s="18">
        <f>IF(ISNUMBER(J169), $B172 * K169, "")</f>
        <v>-2949.4382022471909</v>
      </c>
      <c r="M169" s="31">
        <v>347</v>
      </c>
      <c r="N169" s="32">
        <f t="shared" si="93"/>
        <v>-2.5280898876404494E-2</v>
      </c>
      <c r="O169" s="18">
        <f>IF(ISNUMBER(M169), $B172 * N169, "")</f>
        <v>-3792.1348314606739</v>
      </c>
      <c r="Q169" s="209"/>
      <c r="R169" s="209"/>
      <c r="S169" s="209"/>
    </row>
    <row r="170" spans="1:19">
      <c r="A170" s="125" t="s">
        <v>201</v>
      </c>
      <c r="B170" s="126">
        <v>536</v>
      </c>
      <c r="C170" s="77">
        <v>-6.45724258E-2</v>
      </c>
      <c r="D170" s="15">
        <v>520</v>
      </c>
      <c r="E170" s="32">
        <f t="shared" si="90"/>
        <v>-2.9850746268656716E-2</v>
      </c>
      <c r="F170" s="18">
        <f>IF(ISNUMBER(D170), $B172 * E170, "")</f>
        <v>-4477.6119402985078</v>
      </c>
      <c r="G170" s="31">
        <v>520</v>
      </c>
      <c r="H170" s="32">
        <f t="shared" si="91"/>
        <v>-2.9850746268656716E-2</v>
      </c>
      <c r="I170" s="101">
        <f>IF(ISNUMBER(G170), $B172 * H170, "")</f>
        <v>-4477.6119402985078</v>
      </c>
      <c r="J170" s="15">
        <v>520</v>
      </c>
      <c r="K170" s="32">
        <f t="shared" si="92"/>
        <v>-2.9850746268656716E-2</v>
      </c>
      <c r="L170" s="18">
        <f>IF(ISNUMBER(J170), $B172 * K170, "")</f>
        <v>-4477.6119402985078</v>
      </c>
      <c r="M170" s="31">
        <v>520</v>
      </c>
      <c r="N170" s="32">
        <f t="shared" si="93"/>
        <v>-2.9850746268656716E-2</v>
      </c>
      <c r="O170" s="18">
        <f>IF(ISNUMBER(M170), $B172 * N170, "")</f>
        <v>-4477.6119402985078</v>
      </c>
      <c r="Q170" s="198"/>
      <c r="R170" s="199"/>
      <c r="S170" s="200"/>
    </row>
    <row r="171" spans="1:19" ht="17.25" thickBot="1">
      <c r="A171" s="130" t="s">
        <v>237</v>
      </c>
      <c r="B171" s="131">
        <v>534</v>
      </c>
      <c r="C171" s="79">
        <v>-6.9686411099999998E-2</v>
      </c>
      <c r="D171" s="24">
        <v>520</v>
      </c>
      <c r="E171" s="25">
        <f t="shared" si="90"/>
        <v>-2.6217228464419477E-2</v>
      </c>
      <c r="F171" s="104">
        <f>IF(ISNUMBER(D171), $B172 * E171, "")</f>
        <v>-3932.5842696629215</v>
      </c>
      <c r="G171" s="102">
        <v>521</v>
      </c>
      <c r="H171" s="25">
        <f t="shared" si="91"/>
        <v>-2.4344569288389514E-2</v>
      </c>
      <c r="I171" s="103">
        <f>IF(ISNUMBER(G171), $B172 * H171, "")</f>
        <v>-3651.6853932584272</v>
      </c>
      <c r="J171" s="24">
        <v>521</v>
      </c>
      <c r="K171" s="25">
        <f t="shared" si="92"/>
        <v>-2.4344569288389514E-2</v>
      </c>
      <c r="L171" s="104">
        <f>IF(ISNUMBER(J171), $B172 * K171, "")</f>
        <v>-3651.6853932584272</v>
      </c>
      <c r="M171" s="102">
        <v>522</v>
      </c>
      <c r="N171" s="25">
        <f t="shared" si="93"/>
        <v>-2.247191011235955E-2</v>
      </c>
      <c r="O171" s="104">
        <f>IF(ISNUMBER(M171), $B172 * N171, "")</f>
        <v>-3370.7865168539324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-2.0553170350987252E-2</v>
      </c>
      <c r="F172" s="28">
        <f>SUM(F152:F171)</f>
        <v>-61659.511052961752</v>
      </c>
      <c r="G172" s="26" t="s">
        <v>266</v>
      </c>
      <c r="H172" s="27">
        <f>IF(COUNT(H152:H171), SUM(H152:H171) / COUNT(H152:H171), 0)</f>
        <v>-1.3588961054247348E-2</v>
      </c>
      <c r="I172" s="28">
        <f>SUM(I152:I171)</f>
        <v>-40766.883162742044</v>
      </c>
      <c r="J172" s="26" t="s">
        <v>266</v>
      </c>
      <c r="K172" s="27">
        <f>IF(COUNT(K152:K171), SUM(K152:K171) / COUNT(K152:K171), 0)</f>
        <v>-1.5277614459542071E-2</v>
      </c>
      <c r="L172" s="28">
        <f>SUM(L152:L171)</f>
        <v>-45832.843378626225</v>
      </c>
      <c r="M172" s="26" t="s">
        <v>266</v>
      </c>
      <c r="N172" s="27">
        <f>IF(COUNT(N152:N171), SUM(N152:N171) / COUNT(N152:N171), 0)</f>
        <v>-1.4508010886512487E-2</v>
      </c>
      <c r="O172" s="28">
        <f>SUM(O152:O171)</f>
        <v>-43524.032659537464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57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2022-03-03(목) 오전 00:00</v>
      </c>
      <c r="C177" s="261"/>
      <c r="D177" s="233" t="str">
        <f>TEXT($G$1, "[$-ko-KR]yyyy-mm-dd(ddd) ") &amp; "오후 14:00"</f>
        <v>2022-03-03(목) 오후 14:00</v>
      </c>
      <c r="E177" s="234"/>
      <c r="F177" s="235"/>
      <c r="G177" s="233" t="str">
        <f>TEXT($G$1, "[$-ko-KR]yyyy-mm-dd(ddd) ") &amp; "오후 19:00"</f>
        <v>2022-03-03(목) 오후 19:00</v>
      </c>
      <c r="H177" s="234"/>
      <c r="I177" s="235"/>
      <c r="J177" s="233" t="str">
        <f>TEXT($G$1, "[$-ko-KR]yyyy-mm-dd(ddd) ") &amp; "오후 21:00"</f>
        <v>2022-03-03(목) 오후 21:00</v>
      </c>
      <c r="K177" s="234"/>
      <c r="L177" s="235"/>
      <c r="M177" s="233" t="str">
        <f>TEXT($G$1+1, "[$-ko-KR]yyyy-mm-dd(ddd) ") &amp; "오전 00:00"</f>
        <v>2022-03-04(금)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343</v>
      </c>
      <c r="B179" s="124">
        <v>6485</v>
      </c>
      <c r="C179" s="76">
        <v>-3.6404160499999998E-2</v>
      </c>
      <c r="D179" s="13">
        <v>6370</v>
      </c>
      <c r="E179" s="14">
        <f>IF(ISNUMBER(D179), (D179 - $B179) / $B179, "")</f>
        <v>-1.7733230531996914E-2</v>
      </c>
      <c r="F179" s="16">
        <f>IF(ISNUMBER(D179), $B199 * E179, "")</f>
        <v>-2659.9845797995372</v>
      </c>
      <c r="G179" s="29">
        <v>6400</v>
      </c>
      <c r="H179" s="14">
        <f>IF(ISNUMBER(G179), (G179 - $B179) / $B179, "")</f>
        <v>-1.3107170393215111E-2</v>
      </c>
      <c r="I179" s="100">
        <f>IF(ISNUMBER(G179), $B199 * H179, "")</f>
        <v>-1966.0755589822666</v>
      </c>
      <c r="J179" s="13">
        <v>6395</v>
      </c>
      <c r="K179" s="14">
        <f>IF(ISNUMBER(J179), (J179 - $B179) / $B179, "")</f>
        <v>-1.3878180416345412E-2</v>
      </c>
      <c r="L179" s="16">
        <f>IF(ISNUMBER(J179), $B199 * K179, "")</f>
        <v>-2081.7270624518119</v>
      </c>
      <c r="M179" s="29">
        <v>6340</v>
      </c>
      <c r="N179" s="14">
        <f>IF(ISNUMBER(M179), (M179 - $B179) / $B179, "")</f>
        <v>-2.2359290670778721E-2</v>
      </c>
      <c r="O179" s="16">
        <f>IF(ISNUMBER(M179), $B199 * N179, "")</f>
        <v>-3353.8936006168083</v>
      </c>
      <c r="Q179" s="219"/>
      <c r="R179" s="219"/>
      <c r="S179" s="219"/>
    </row>
    <row r="180" spans="1:19" ht="17.25" thickBot="1">
      <c r="A180" s="125" t="s">
        <v>223</v>
      </c>
      <c r="B180" s="126">
        <v>973</v>
      </c>
      <c r="C180" s="77">
        <v>-3.6633663400000002E-2</v>
      </c>
      <c r="D180" s="15">
        <v>1000</v>
      </c>
      <c r="E180" s="32">
        <f t="shared" ref="E180:E183" si="94">IF(ISNUMBER(D180), (D180 - $B180) / $B180, "")</f>
        <v>2.7749229188078109E-2</v>
      </c>
      <c r="F180" s="18">
        <f>IF(ISNUMBER(D180), $B199 * E180, "")</f>
        <v>4162.3843782117165</v>
      </c>
      <c r="G180" s="31">
        <v>1015</v>
      </c>
      <c r="H180" s="32">
        <f t="shared" ref="H180:H183" si="95">IF(ISNUMBER(G180), (G180 - $B180) / $B180, "")</f>
        <v>4.3165467625899283E-2</v>
      </c>
      <c r="I180" s="101">
        <f>IF(ISNUMBER(G180), $B199 * H180, "")</f>
        <v>6474.8201438848928</v>
      </c>
      <c r="J180" s="15">
        <v>1010</v>
      </c>
      <c r="K180" s="32">
        <f t="shared" ref="K180:K183" si="96">IF(ISNUMBER(J180), (J180 - $B180) / $B180, "")</f>
        <v>3.8026721479958892E-2</v>
      </c>
      <c r="L180" s="18">
        <f>IF(ISNUMBER(J180), $B199 * K180, "")</f>
        <v>5704.008221993834</v>
      </c>
      <c r="M180" s="31">
        <v>1005</v>
      </c>
      <c r="N180" s="32">
        <f t="shared" ref="N180:N183" si="97">IF(ISNUMBER(M180), (M180 - $B180) / $B180, "")</f>
        <v>3.28879753340185E-2</v>
      </c>
      <c r="O180" s="18">
        <f>IF(ISNUMBER(M180), $B199 * N180, "")</f>
        <v>4933.1963001027752</v>
      </c>
      <c r="Q180" s="219"/>
      <c r="R180" s="219"/>
      <c r="S180" s="219"/>
    </row>
    <row r="181" spans="1:19" ht="17.25" thickBot="1">
      <c r="A181" s="125" t="s">
        <v>195</v>
      </c>
      <c r="B181" s="126">
        <v>129</v>
      </c>
      <c r="C181" s="77">
        <v>-3.7313432799999997E-2</v>
      </c>
      <c r="D181" s="15">
        <v>127</v>
      </c>
      <c r="E181" s="32">
        <f t="shared" si="94"/>
        <v>-1.5503875968992248E-2</v>
      </c>
      <c r="F181" s="18">
        <f>IF(ISNUMBER(D181), $B199 * E181, "")</f>
        <v>-2325.5813953488373</v>
      </c>
      <c r="G181" s="31">
        <v>127</v>
      </c>
      <c r="H181" s="32">
        <f t="shared" si="95"/>
        <v>-1.5503875968992248E-2</v>
      </c>
      <c r="I181" s="101">
        <f>IF(ISNUMBER(G181), $B199 * H181, "")</f>
        <v>-2325.5813953488373</v>
      </c>
      <c r="J181" s="15">
        <v>127</v>
      </c>
      <c r="K181" s="32">
        <f t="shared" si="96"/>
        <v>-1.5503875968992248E-2</v>
      </c>
      <c r="L181" s="18">
        <f>IF(ISNUMBER(J181), $B199 * K181, "")</f>
        <v>-2325.5813953488373</v>
      </c>
      <c r="M181" s="31">
        <v>131</v>
      </c>
      <c r="N181" s="32">
        <f t="shared" si="97"/>
        <v>1.5503875968992248E-2</v>
      </c>
      <c r="O181" s="18">
        <f>IF(ISNUMBER(M181), $B199 * N181, "")</f>
        <v>2325.5813953488373</v>
      </c>
      <c r="Q181" s="209"/>
      <c r="R181" s="209"/>
      <c r="S181" s="209"/>
    </row>
    <row r="182" spans="1:19" ht="17.25" thickBot="1">
      <c r="A182" s="125" t="s">
        <v>211</v>
      </c>
      <c r="B182" s="126">
        <v>7.72</v>
      </c>
      <c r="C182" s="77">
        <v>-3.7406483800000001E-2</v>
      </c>
      <c r="D182" s="15">
        <v>7.46</v>
      </c>
      <c r="E182" s="32">
        <f t="shared" si="94"/>
        <v>-3.3678756476683912E-2</v>
      </c>
      <c r="F182" s="18">
        <f>IF(ISNUMBER(D182), $B199 * E182, "")</f>
        <v>-5051.8134715025872</v>
      </c>
      <c r="G182" s="31">
        <v>7.5</v>
      </c>
      <c r="H182" s="32">
        <f t="shared" si="95"/>
        <v>-2.849740932642484E-2</v>
      </c>
      <c r="I182" s="101">
        <f>IF(ISNUMBER(G182), $B199 * H182, "")</f>
        <v>-4274.6113989637261</v>
      </c>
      <c r="J182" s="15">
        <v>7.53</v>
      </c>
      <c r="K182" s="32">
        <f t="shared" si="96"/>
        <v>-2.4611398963730505E-2</v>
      </c>
      <c r="L182" s="18">
        <f>IF(ISNUMBER(J182), $B199 * K182, "")</f>
        <v>-3691.7098445595757</v>
      </c>
      <c r="M182" s="31">
        <v>7.49</v>
      </c>
      <c r="N182" s="32">
        <f t="shared" si="97"/>
        <v>-2.979274611398958E-2</v>
      </c>
      <c r="O182" s="18">
        <f>IF(ISNUMBER(M182), $B199 * N182, "")</f>
        <v>-4468.9119170984368</v>
      </c>
      <c r="Q182" s="209"/>
      <c r="R182" s="209"/>
      <c r="S182" s="209"/>
    </row>
    <row r="183" spans="1:19" ht="17.25" thickBot="1">
      <c r="A183" s="127" t="s">
        <v>331</v>
      </c>
      <c r="B183" s="128">
        <v>1000</v>
      </c>
      <c r="C183" s="78">
        <v>-3.8461538500000003E-2</v>
      </c>
      <c r="D183" s="20">
        <v>1015</v>
      </c>
      <c r="E183" s="21">
        <f t="shared" si="94"/>
        <v>1.4999999999999999E-2</v>
      </c>
      <c r="F183" s="22">
        <f>IF(ISNUMBER(D183), $B199 * E183, "")</f>
        <v>2250</v>
      </c>
      <c r="G183" s="30">
        <v>1020</v>
      </c>
      <c r="H183" s="21">
        <f t="shared" si="95"/>
        <v>0.02</v>
      </c>
      <c r="I183" s="105">
        <f>IF(ISNUMBER(G183), $B199 * H183, "")</f>
        <v>3000</v>
      </c>
      <c r="J183" s="20">
        <v>1020</v>
      </c>
      <c r="K183" s="21">
        <f t="shared" si="96"/>
        <v>0.02</v>
      </c>
      <c r="L183" s="22">
        <f>IF(ISNUMBER(J183), $B199 * K183, "")</f>
        <v>3000</v>
      </c>
      <c r="M183" s="30">
        <v>999</v>
      </c>
      <c r="N183" s="21">
        <f t="shared" si="97"/>
        <v>-1E-3</v>
      </c>
      <c r="O183" s="22">
        <f>IF(ISNUMBER(M183), $B199 * N183, "")</f>
        <v>-150</v>
      </c>
      <c r="Q183" s="209"/>
      <c r="R183" s="209"/>
      <c r="S183" s="209"/>
    </row>
    <row r="184" spans="1:19" ht="17.25" thickBot="1">
      <c r="A184" s="125" t="s">
        <v>229</v>
      </c>
      <c r="B184" s="129">
        <v>54.4</v>
      </c>
      <c r="C184" s="80">
        <v>-3.8869257999999997E-2</v>
      </c>
      <c r="D184" s="106">
        <v>52.8</v>
      </c>
      <c r="E184" s="107">
        <f>IF(ISNUMBER(D184), (D184 - $B184) / $B184, "")</f>
        <v>-2.941176470588238E-2</v>
      </c>
      <c r="F184" s="108">
        <f>IF(ISNUMBER(D184), $B199 * E184, "")</f>
        <v>-4411.7647058823568</v>
      </c>
      <c r="G184" s="109">
        <v>53</v>
      </c>
      <c r="H184" s="107">
        <f>IF(ISNUMBER(G184), (G184 - $B184) / $B184, "")</f>
        <v>-2.5735294117647033E-2</v>
      </c>
      <c r="I184" s="110">
        <f>IF(ISNUMBER(G184), $B199 * H184, "")</f>
        <v>-3860.2941176470549</v>
      </c>
      <c r="J184" s="106">
        <v>53.3</v>
      </c>
      <c r="K184" s="107">
        <f>IF(ISNUMBER(J184), (J184 - $B184) / $B184, "")</f>
        <v>-2.0220588235294143E-2</v>
      </c>
      <c r="L184" s="108">
        <f>IF(ISNUMBER(J184), $B199 * K184, "")</f>
        <v>-3033.0882352941217</v>
      </c>
      <c r="M184" s="109">
        <v>52.8</v>
      </c>
      <c r="N184" s="107">
        <f>IF(ISNUMBER(M184), (M184 - $B184) / $B184, "")</f>
        <v>-2.941176470588238E-2</v>
      </c>
      <c r="O184" s="108">
        <f>IF(ISNUMBER(M184), $B199 * N184, "")</f>
        <v>-4411.7647058823568</v>
      </c>
      <c r="Q184" s="209"/>
      <c r="R184" s="209"/>
      <c r="S184" s="209"/>
    </row>
    <row r="185" spans="1:19" ht="17.25" thickBot="1">
      <c r="A185" s="125" t="s">
        <v>140</v>
      </c>
      <c r="B185" s="126">
        <v>89</v>
      </c>
      <c r="C185" s="77">
        <v>-3.8876889800000002E-2</v>
      </c>
      <c r="D185" s="15">
        <v>87.8</v>
      </c>
      <c r="E185" s="32">
        <f t="shared" ref="E185:E188" si="98">IF(ISNUMBER(D185), (D185 - $B185) / $B185, "")</f>
        <v>-1.3483146067415762E-2</v>
      </c>
      <c r="F185" s="18">
        <f>IF(ISNUMBER(D185), $B199 * E185, "")</f>
        <v>-2022.4719101123642</v>
      </c>
      <c r="G185" s="31">
        <v>87.8</v>
      </c>
      <c r="H185" s="32">
        <f t="shared" ref="H185:H188" si="99">IF(ISNUMBER(G185), (G185 - $B185) / $B185, "")</f>
        <v>-1.3483146067415762E-2</v>
      </c>
      <c r="I185" s="101">
        <f>IF(ISNUMBER(G185), $B199 * H185, "")</f>
        <v>-2022.4719101123642</v>
      </c>
      <c r="J185" s="15">
        <v>87.1</v>
      </c>
      <c r="K185" s="32">
        <f t="shared" ref="K185:K188" si="100">IF(ISNUMBER(J185), (J185 - $B185) / $B185, "")</f>
        <v>-2.1348314606741636E-2</v>
      </c>
      <c r="L185" s="18">
        <f>IF(ISNUMBER(J185), $B199 * K185, "")</f>
        <v>-3202.2471910112454</v>
      </c>
      <c r="M185" s="31">
        <v>86.1</v>
      </c>
      <c r="N185" s="32">
        <f t="shared" ref="N185:N188" si="101">IF(ISNUMBER(M185), (M185 - $B185) / $B185, "")</f>
        <v>-3.2584269662921411E-2</v>
      </c>
      <c r="O185" s="18">
        <f>IF(ISNUMBER(M185), $B199 * N185, "")</f>
        <v>-4887.6404494382114</v>
      </c>
      <c r="Q185" s="209"/>
      <c r="R185" s="209"/>
      <c r="S185" s="209"/>
    </row>
    <row r="186" spans="1:19" ht="17.25" thickBot="1">
      <c r="A186" s="125" t="s">
        <v>160</v>
      </c>
      <c r="B186" s="126">
        <v>413</v>
      </c>
      <c r="C186" s="77">
        <v>-3.9534883700000002E-2</v>
      </c>
      <c r="D186" s="15">
        <v>408</v>
      </c>
      <c r="E186" s="32">
        <f t="shared" si="98"/>
        <v>-1.2106537530266344E-2</v>
      </c>
      <c r="F186" s="18">
        <f>IF(ISNUMBER(D186), $B199 * E186, "")</f>
        <v>-1815.9806295399515</v>
      </c>
      <c r="G186" s="31">
        <v>409</v>
      </c>
      <c r="H186" s="32">
        <f t="shared" si="99"/>
        <v>-9.6852300242130755E-3</v>
      </c>
      <c r="I186" s="101">
        <f>IF(ISNUMBER(G186), $B199 * H186, "")</f>
        <v>-1452.7845036319613</v>
      </c>
      <c r="J186" s="15">
        <v>409</v>
      </c>
      <c r="K186" s="32">
        <f t="shared" si="100"/>
        <v>-9.6852300242130755E-3</v>
      </c>
      <c r="L186" s="18">
        <f>IF(ISNUMBER(J186), $B199 * K186, "")</f>
        <v>-1452.7845036319613</v>
      </c>
      <c r="M186" s="31">
        <v>408</v>
      </c>
      <c r="N186" s="32">
        <f t="shared" si="101"/>
        <v>-1.2106537530266344E-2</v>
      </c>
      <c r="O186" s="18">
        <f>IF(ISNUMBER(M186), $B199 * N186, "")</f>
        <v>-1815.9806295399515</v>
      </c>
      <c r="Q186" s="209"/>
      <c r="R186" s="209"/>
      <c r="S186" s="209"/>
    </row>
    <row r="187" spans="1:19" ht="17.25" thickBot="1">
      <c r="A187" s="125" t="s">
        <v>227</v>
      </c>
      <c r="B187" s="126">
        <v>1210</v>
      </c>
      <c r="C187" s="77">
        <v>-3.9682539699999998E-2</v>
      </c>
      <c r="D187" s="15">
        <v>1185</v>
      </c>
      <c r="E187" s="32">
        <f t="shared" si="98"/>
        <v>-2.0661157024793389E-2</v>
      </c>
      <c r="F187" s="18">
        <f>IF(ISNUMBER(D187), $B199 * E187, "")</f>
        <v>-3099.1735537190084</v>
      </c>
      <c r="G187" s="31">
        <v>1195</v>
      </c>
      <c r="H187" s="32">
        <f t="shared" si="99"/>
        <v>-1.2396694214876033E-2</v>
      </c>
      <c r="I187" s="101">
        <f>IF(ISNUMBER(G187), $B199 * H187, "")</f>
        <v>-1859.504132231405</v>
      </c>
      <c r="J187" s="15">
        <v>1200</v>
      </c>
      <c r="K187" s="32">
        <f t="shared" si="100"/>
        <v>-8.2644628099173556E-3</v>
      </c>
      <c r="L187" s="18">
        <f>IF(ISNUMBER(J187), $B199 * K187, "")</f>
        <v>-1239.6694214876034</v>
      </c>
      <c r="M187" s="31">
        <v>1195</v>
      </c>
      <c r="N187" s="32">
        <f t="shared" si="101"/>
        <v>-1.2396694214876033E-2</v>
      </c>
      <c r="O187" s="18">
        <f>IF(ISNUMBER(M187), $B199 * N187, "")</f>
        <v>-1859.504132231405</v>
      </c>
      <c r="Q187" s="33"/>
      <c r="R187" s="33"/>
    </row>
    <row r="188" spans="1:19" ht="17.25" thickBot="1">
      <c r="A188" s="130" t="s">
        <v>97</v>
      </c>
      <c r="B188" s="131">
        <v>2.3999999999999998E-3</v>
      </c>
      <c r="C188" s="79">
        <v>-0.04</v>
      </c>
      <c r="D188" s="24">
        <v>2.3E-3</v>
      </c>
      <c r="E188" s="25">
        <f t="shared" si="98"/>
        <v>-4.1666666666666602E-2</v>
      </c>
      <c r="F188" s="104">
        <f>IF(ISNUMBER(D188), $B199 * E188, "")</f>
        <v>-6249.99999999999</v>
      </c>
      <c r="G188" s="102">
        <v>2.3E-3</v>
      </c>
      <c r="H188" s="25">
        <f t="shared" si="99"/>
        <v>-4.1666666666666602E-2</v>
      </c>
      <c r="I188" s="103">
        <f>IF(ISNUMBER(G188), $B199 * H188, "")</f>
        <v>-6249.99999999999</v>
      </c>
      <c r="J188" s="24">
        <v>2.3999999999999998E-3</v>
      </c>
      <c r="K188" s="25">
        <f t="shared" si="100"/>
        <v>0</v>
      </c>
      <c r="L188" s="104">
        <f>IF(ISNUMBER(J188), $B199 * K188, "")</f>
        <v>0</v>
      </c>
      <c r="M188" s="102">
        <v>2.3E-3</v>
      </c>
      <c r="N188" s="25">
        <f t="shared" si="101"/>
        <v>-4.1666666666666602E-2</v>
      </c>
      <c r="O188" s="104">
        <f>IF(ISNUMBER(M188), $B199 * N188, "")</f>
        <v>-6249.99999999999</v>
      </c>
      <c r="Q188" s="210"/>
      <c r="R188" s="211"/>
      <c r="S188" s="212"/>
    </row>
    <row r="189" spans="1:19">
      <c r="A189" s="123" t="s">
        <v>245</v>
      </c>
      <c r="B189" s="124">
        <v>59.6</v>
      </c>
      <c r="C189" s="76">
        <v>-4.0257649E-2</v>
      </c>
      <c r="D189" s="13">
        <v>58.3</v>
      </c>
      <c r="E189" s="14">
        <f>IF(ISNUMBER(D189), (D189 - $B189) / $B189, "")</f>
        <v>-2.1812080536912824E-2</v>
      </c>
      <c r="F189" s="16">
        <f>IF(ISNUMBER(D189), $B199 * E189, "")</f>
        <v>-3271.8120805369235</v>
      </c>
      <c r="G189" s="29">
        <v>58.9</v>
      </c>
      <c r="H189" s="14">
        <f>IF(ISNUMBER(G189), (G189 - $B189) / $B189, "")</f>
        <v>-1.1744966442953067E-2</v>
      </c>
      <c r="I189" s="100">
        <f>IF(ISNUMBER(G189), $B199 * H189, "")</f>
        <v>-1761.74496644296</v>
      </c>
      <c r="J189" s="13">
        <v>58.9</v>
      </c>
      <c r="K189" s="14">
        <f>IF(ISNUMBER(J189), (J189 - $B189) / $B189, "")</f>
        <v>-1.1744966442953067E-2</v>
      </c>
      <c r="L189" s="16">
        <f>IF(ISNUMBER(J189), $B199 * K189, "")</f>
        <v>-1761.74496644296</v>
      </c>
      <c r="M189" s="29">
        <v>58.6</v>
      </c>
      <c r="N189" s="14">
        <f>IF(ISNUMBER(M189), (M189 - $B189) / $B189, "")</f>
        <v>-1.6778523489932886E-2</v>
      </c>
      <c r="O189" s="16">
        <f>IF(ISNUMBER(M189), $B199 * N189, "")</f>
        <v>-2516.7785234899329</v>
      </c>
      <c r="Q189" s="213"/>
      <c r="R189" s="214"/>
      <c r="S189" s="215"/>
    </row>
    <row r="190" spans="1:19" ht="17.25" thickBot="1">
      <c r="A190" s="125" t="s">
        <v>189</v>
      </c>
      <c r="B190" s="126">
        <v>90.5</v>
      </c>
      <c r="C190" s="77">
        <v>-4.02969247E-2</v>
      </c>
      <c r="D190" s="15">
        <v>88.7</v>
      </c>
      <c r="E190" s="32">
        <f t="shared" ref="E190:E193" si="102">IF(ISNUMBER(D190), (D190 - $B190) / $B190, "")</f>
        <v>-1.9889502762430906E-2</v>
      </c>
      <c r="F190" s="18">
        <f>IF(ISNUMBER(D190), $B199 * E190, "")</f>
        <v>-2983.4254143646358</v>
      </c>
      <c r="G190" s="31">
        <v>89.2</v>
      </c>
      <c r="H190" s="32">
        <f t="shared" ref="H190:H193" si="103">IF(ISNUMBER(G190), (G190 - $B190) / $B190, "")</f>
        <v>-1.436464088397787E-2</v>
      </c>
      <c r="I190" s="101">
        <f>IF(ISNUMBER(G190), $B199 * H190, "")</f>
        <v>-2154.6961325966804</v>
      </c>
      <c r="J190" s="15">
        <v>89.5</v>
      </c>
      <c r="K190" s="32">
        <f t="shared" ref="K190:K193" si="104">IF(ISNUMBER(J190), (J190 - $B190) / $B190, "")</f>
        <v>-1.1049723756906077E-2</v>
      </c>
      <c r="L190" s="18">
        <f>IF(ISNUMBER(J190), $B199 * K190, "")</f>
        <v>-1657.4585635359115</v>
      </c>
      <c r="M190" s="31">
        <v>89.9</v>
      </c>
      <c r="N190" s="32">
        <f t="shared" ref="N190:N193" si="105">IF(ISNUMBER(M190), (M190 - $B190) / $B190, "")</f>
        <v>-6.629834254143584E-3</v>
      </c>
      <c r="O190" s="18">
        <f>IF(ISNUMBER(M190), $B199 * N190, "")</f>
        <v>-994.47513812153761</v>
      </c>
      <c r="Q190" s="216"/>
      <c r="R190" s="217"/>
      <c r="S190" s="218"/>
    </row>
    <row r="191" spans="1:19" ht="17.25" thickBot="1">
      <c r="A191" s="125" t="s">
        <v>180</v>
      </c>
      <c r="B191" s="126">
        <v>937</v>
      </c>
      <c r="C191" s="77">
        <v>-4.1922290399999999E-2</v>
      </c>
      <c r="D191" s="15">
        <v>918</v>
      </c>
      <c r="E191" s="32">
        <f t="shared" si="102"/>
        <v>-2.0277481323372464E-2</v>
      </c>
      <c r="F191" s="18">
        <f>IF(ISNUMBER(D191), $B199 * E191, "")</f>
        <v>-3041.6221985058696</v>
      </c>
      <c r="G191" s="31">
        <v>926</v>
      </c>
      <c r="H191" s="32">
        <f t="shared" si="103"/>
        <v>-1.1739594450373533E-2</v>
      </c>
      <c r="I191" s="101">
        <f>IF(ISNUMBER(G191), $B199 * H191, "")</f>
        <v>-1760.9391675560298</v>
      </c>
      <c r="J191" s="15">
        <v>926</v>
      </c>
      <c r="K191" s="32">
        <f t="shared" si="104"/>
        <v>-1.1739594450373533E-2</v>
      </c>
      <c r="L191" s="18">
        <f>IF(ISNUMBER(J191), $B199 * K191, "")</f>
        <v>-1760.9391675560298</v>
      </c>
      <c r="M191" s="31">
        <v>922</v>
      </c>
      <c r="N191" s="32">
        <f t="shared" si="105"/>
        <v>-1.6008537886872998E-2</v>
      </c>
      <c r="O191" s="18">
        <f>IF(ISNUMBER(M191), $B199 * N191, "")</f>
        <v>-2401.2806830309496</v>
      </c>
      <c r="Q191" s="209"/>
      <c r="R191" s="209"/>
      <c r="S191" s="209"/>
    </row>
    <row r="192" spans="1:19" ht="17.25" thickBot="1">
      <c r="A192" s="125" t="s">
        <v>187</v>
      </c>
      <c r="B192" s="126">
        <v>248</v>
      </c>
      <c r="C192" s="77">
        <v>-4.24710425E-2</v>
      </c>
      <c r="D192" s="15">
        <v>243</v>
      </c>
      <c r="E192" s="32">
        <f t="shared" si="102"/>
        <v>-2.0161290322580645E-2</v>
      </c>
      <c r="F192" s="18">
        <f>IF(ISNUMBER(D192), $B199 * E192, "")</f>
        <v>-3024.1935483870966</v>
      </c>
      <c r="G192" s="31">
        <v>246</v>
      </c>
      <c r="H192" s="32">
        <f t="shared" si="103"/>
        <v>-8.0645161290322578E-3</v>
      </c>
      <c r="I192" s="101">
        <f>IF(ISNUMBER(G192), $B199 * H192, "")</f>
        <v>-1209.6774193548388</v>
      </c>
      <c r="J192" s="15">
        <v>246</v>
      </c>
      <c r="K192" s="32">
        <f t="shared" si="104"/>
        <v>-8.0645161290322578E-3</v>
      </c>
      <c r="L192" s="18">
        <f>IF(ISNUMBER(J192), $B199 * K192, "")</f>
        <v>-1209.6774193548388</v>
      </c>
      <c r="M192" s="31">
        <v>245</v>
      </c>
      <c r="N192" s="32">
        <f t="shared" si="105"/>
        <v>-1.2096774193548387E-2</v>
      </c>
      <c r="O192" s="18">
        <f>IF(ISNUMBER(M192), $B199 * N192, "")</f>
        <v>-1814.516129032258</v>
      </c>
      <c r="Q192" s="219"/>
      <c r="R192" s="219"/>
      <c r="S192" s="219"/>
    </row>
    <row r="193" spans="1:19" ht="17.25" thickBot="1">
      <c r="A193" s="127" t="s">
        <v>120</v>
      </c>
      <c r="B193" s="128">
        <v>356</v>
      </c>
      <c r="C193" s="78">
        <v>-4.3010752700000002E-2</v>
      </c>
      <c r="D193" s="20">
        <v>345</v>
      </c>
      <c r="E193" s="21">
        <f t="shared" si="102"/>
        <v>-3.0898876404494381E-2</v>
      </c>
      <c r="F193" s="22">
        <f>IF(ISNUMBER(D193), $B199 * E193, "")</f>
        <v>-4634.8314606741569</v>
      </c>
      <c r="G193" s="30">
        <v>350</v>
      </c>
      <c r="H193" s="21">
        <f t="shared" si="103"/>
        <v>-1.6853932584269662E-2</v>
      </c>
      <c r="I193" s="105">
        <f>IF(ISNUMBER(G193), $B199 * H193, "")</f>
        <v>-2528.0898876404494</v>
      </c>
      <c r="J193" s="20">
        <v>349</v>
      </c>
      <c r="K193" s="21">
        <f t="shared" si="104"/>
        <v>-1.9662921348314606E-2</v>
      </c>
      <c r="L193" s="22">
        <f>IF(ISNUMBER(J193), $B199 * K193, "")</f>
        <v>-2949.4382022471909</v>
      </c>
      <c r="M193" s="30">
        <v>347</v>
      </c>
      <c r="N193" s="21">
        <f t="shared" si="105"/>
        <v>-2.5280898876404494E-2</v>
      </c>
      <c r="O193" s="22">
        <f>IF(ISNUMBER(M193), $B199 * N193, "")</f>
        <v>-3792.1348314606739</v>
      </c>
      <c r="Q193" s="219"/>
      <c r="R193" s="219"/>
      <c r="S193" s="219"/>
    </row>
    <row r="194" spans="1:19" ht="17.25" thickBot="1">
      <c r="A194" s="125" t="s">
        <v>66</v>
      </c>
      <c r="B194" s="129">
        <v>2770</v>
      </c>
      <c r="C194" s="80">
        <v>-4.3177892900000001E-2</v>
      </c>
      <c r="D194" s="106">
        <v>2725</v>
      </c>
      <c r="E194" s="107">
        <f>IF(ISNUMBER(D194), (D194 - $B194) / $B194, "")</f>
        <v>-1.6245487364620937E-2</v>
      </c>
      <c r="F194" s="108">
        <f>IF(ISNUMBER(D194), $B199 * E194, "")</f>
        <v>-2436.8231046931405</v>
      </c>
      <c r="G194" s="109">
        <v>2725</v>
      </c>
      <c r="H194" s="107">
        <f>IF(ISNUMBER(G194), (G194 - $B194) / $B194, "")</f>
        <v>-1.6245487364620937E-2</v>
      </c>
      <c r="I194" s="110">
        <f>IF(ISNUMBER(G194), $B199 * H194, "")</f>
        <v>-2436.8231046931405</v>
      </c>
      <c r="J194" s="106">
        <v>2725</v>
      </c>
      <c r="K194" s="107">
        <f>IF(ISNUMBER(J194), (J194 - $B194) / $B194, "")</f>
        <v>-1.6245487364620937E-2</v>
      </c>
      <c r="L194" s="108">
        <f>IF(ISNUMBER(J194), $B199 * K194, "")</f>
        <v>-2436.8231046931405</v>
      </c>
      <c r="M194" s="109">
        <v>2730</v>
      </c>
      <c r="N194" s="107">
        <f>IF(ISNUMBER(M194), (M194 - $B194) / $B194, "")</f>
        <v>-1.444043321299639E-2</v>
      </c>
      <c r="O194" s="108">
        <f>IF(ISNUMBER(M194), $B199 * N194, "")</f>
        <v>-2166.0649819494583</v>
      </c>
      <c r="Q194" s="209"/>
      <c r="R194" s="209"/>
      <c r="S194" s="209"/>
    </row>
    <row r="195" spans="1:19" ht="17.25" thickBot="1">
      <c r="A195" s="125" t="s">
        <v>178</v>
      </c>
      <c r="B195" s="126">
        <v>47040</v>
      </c>
      <c r="C195" s="77">
        <v>-4.3319097000000001E-2</v>
      </c>
      <c r="D195" s="15">
        <v>51580</v>
      </c>
      <c r="E195" s="32">
        <f t="shared" ref="E195:E198" si="106">IF(ISNUMBER(D195), (D195 - $B195) / $B195, "")</f>
        <v>9.6513605442176867E-2</v>
      </c>
      <c r="F195" s="18">
        <f>IF(ISNUMBER(D195), $B199 * E195, "")</f>
        <v>14477.040816326529</v>
      </c>
      <c r="G195" s="31">
        <v>51410</v>
      </c>
      <c r="H195" s="32">
        <f t="shared" ref="H195:H198" si="107">IF(ISNUMBER(G195), (G195 - $B195) / $B195, "")</f>
        <v>9.2899659863945577E-2</v>
      </c>
      <c r="I195" s="101">
        <f>IF(ISNUMBER(G195), $B199 * H195, "")</f>
        <v>13934.948979591836</v>
      </c>
      <c r="J195" s="15">
        <v>51710</v>
      </c>
      <c r="K195" s="32">
        <f t="shared" ref="K195:K198" si="108">IF(ISNUMBER(J195), (J195 - $B195) / $B195, "")</f>
        <v>9.9277210884353748E-2</v>
      </c>
      <c r="L195" s="18">
        <f>IF(ISNUMBER(J195), $B199 * K195, "")</f>
        <v>14891.581632653062</v>
      </c>
      <c r="M195" s="31">
        <v>51460</v>
      </c>
      <c r="N195" s="32">
        <f t="shared" ref="N195:N198" si="109">IF(ISNUMBER(M195), (M195 - $B195) / $B195, "")</f>
        <v>9.3962585034013599E-2</v>
      </c>
      <c r="O195" s="18">
        <f>IF(ISNUMBER(M195), $B199 * N195, "")</f>
        <v>14094.38775510204</v>
      </c>
      <c r="Q195" s="209"/>
      <c r="R195" s="209"/>
      <c r="S195" s="209"/>
    </row>
    <row r="196" spans="1:19" ht="17.25" thickBot="1">
      <c r="A196" s="125" t="s">
        <v>337</v>
      </c>
      <c r="B196" s="126">
        <v>13460</v>
      </c>
      <c r="C196" s="77">
        <v>-6.1366806099999997E-2</v>
      </c>
      <c r="D196" s="15">
        <v>13940</v>
      </c>
      <c r="E196" s="32">
        <f t="shared" si="106"/>
        <v>3.5661218424962851E-2</v>
      </c>
      <c r="F196" s="18">
        <f>IF(ISNUMBER(D196), $B199 * E196, "")</f>
        <v>5349.1827637444276</v>
      </c>
      <c r="G196" s="31">
        <v>13880</v>
      </c>
      <c r="H196" s="32">
        <f t="shared" si="107"/>
        <v>3.1203566121842496E-2</v>
      </c>
      <c r="I196" s="101">
        <f>IF(ISNUMBER(G196), $B199 * H196, "")</f>
        <v>4680.5349182763748</v>
      </c>
      <c r="J196" s="15">
        <v>13770</v>
      </c>
      <c r="K196" s="32">
        <f t="shared" si="108"/>
        <v>2.3031203566121844E-2</v>
      </c>
      <c r="L196" s="18">
        <f>IF(ISNUMBER(J196), $B199 * K196, "")</f>
        <v>3454.6805349182764</v>
      </c>
      <c r="M196" s="31">
        <v>13610</v>
      </c>
      <c r="N196" s="32">
        <f t="shared" si="109"/>
        <v>1.1144130757800892E-2</v>
      </c>
      <c r="O196" s="18">
        <f>IF(ISNUMBER(M196), $B199 * N196, "")</f>
        <v>1671.6196136701337</v>
      </c>
      <c r="Q196" s="209"/>
      <c r="R196" s="209"/>
      <c r="S196" s="209"/>
    </row>
    <row r="197" spans="1:19">
      <c r="A197" s="125" t="s">
        <v>201</v>
      </c>
      <c r="B197" s="126">
        <v>536</v>
      </c>
      <c r="C197" s="77">
        <v>-6.45724258E-2</v>
      </c>
      <c r="D197" s="15">
        <v>520</v>
      </c>
      <c r="E197" s="32">
        <f t="shared" si="106"/>
        <v>-2.9850746268656716E-2</v>
      </c>
      <c r="F197" s="18">
        <f>IF(ISNUMBER(D197), $B199 * E197, "")</f>
        <v>-4477.6119402985078</v>
      </c>
      <c r="G197" s="31">
        <v>520</v>
      </c>
      <c r="H197" s="32">
        <f t="shared" si="107"/>
        <v>-2.9850746268656716E-2</v>
      </c>
      <c r="I197" s="101">
        <f>IF(ISNUMBER(G197), $B199 * H197, "")</f>
        <v>-4477.6119402985078</v>
      </c>
      <c r="J197" s="15">
        <v>520</v>
      </c>
      <c r="K197" s="32">
        <f t="shared" si="108"/>
        <v>-2.9850746268656716E-2</v>
      </c>
      <c r="L197" s="18">
        <f>IF(ISNUMBER(J197), $B199 * K197, "")</f>
        <v>-4477.6119402985078</v>
      </c>
      <c r="M197" s="31">
        <v>520</v>
      </c>
      <c r="N197" s="32">
        <f t="shared" si="109"/>
        <v>-2.9850746268656716E-2</v>
      </c>
      <c r="O197" s="18">
        <f>IF(ISNUMBER(M197), $B199 * N197, "")</f>
        <v>-4477.6119402985078</v>
      </c>
      <c r="Q197" s="198"/>
      <c r="R197" s="199"/>
      <c r="S197" s="200"/>
    </row>
    <row r="198" spans="1:19" ht="17.25" thickBot="1">
      <c r="A198" s="130" t="s">
        <v>237</v>
      </c>
      <c r="B198" s="131">
        <v>534</v>
      </c>
      <c r="C198" s="79">
        <v>-6.9686411099999998E-2</v>
      </c>
      <c r="D198" s="24">
        <v>520</v>
      </c>
      <c r="E198" s="25">
        <f t="shared" si="106"/>
        <v>-2.6217228464419477E-2</v>
      </c>
      <c r="F198" s="104">
        <f>IF(ISNUMBER(D198), $B199 * E198, "")</f>
        <v>-3932.5842696629215</v>
      </c>
      <c r="G198" s="102">
        <v>521</v>
      </c>
      <c r="H198" s="25">
        <f t="shared" si="107"/>
        <v>-2.4344569288389514E-2</v>
      </c>
      <c r="I198" s="103">
        <f>IF(ISNUMBER(G198), $B199 * H198, "")</f>
        <v>-3651.6853932584272</v>
      </c>
      <c r="J198" s="24">
        <v>521</v>
      </c>
      <c r="K198" s="25">
        <f t="shared" si="108"/>
        <v>-2.4344569288389514E-2</v>
      </c>
      <c r="L198" s="104">
        <f>IF(ISNUMBER(J198), $B199 * K198, "")</f>
        <v>-3651.6853932584272</v>
      </c>
      <c r="M198" s="102">
        <v>522</v>
      </c>
      <c r="N198" s="25">
        <f t="shared" si="109"/>
        <v>-2.247191011235955E-2</v>
      </c>
      <c r="O198" s="104">
        <f>IF(ISNUMBER(M198), $B199 * N198, "")</f>
        <v>-3370.7865168539324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-9.7336887682484066E-3</v>
      </c>
      <c r="F199" s="28">
        <f>SUM(F179:F198)</f>
        <v>-29201.066304745207</v>
      </c>
      <c r="G199" s="26" t="s">
        <v>266</v>
      </c>
      <c r="H199" s="27">
        <f>IF(COUNT(H179:H198), SUM(H179:H198) / COUNT(H179:H198), 0)</f>
        <v>-5.3007623290018454E-3</v>
      </c>
      <c r="I199" s="28">
        <f>SUM(I179:I198)</f>
        <v>-15902.286987005533</v>
      </c>
      <c r="J199" s="26" t="s">
        <v>266</v>
      </c>
      <c r="K199" s="27">
        <f>IF(COUNT(K179:K198), SUM(K179:K198) / COUNT(K179:K198), 0)</f>
        <v>-3.2939720072023317E-3</v>
      </c>
      <c r="L199" s="28">
        <f>SUM(L179:L198)</f>
        <v>-9881.9160216069886</v>
      </c>
      <c r="M199" s="26" t="s">
        <v>266</v>
      </c>
      <c r="N199" s="27">
        <f>IF(COUNT(N179:N198), SUM(N179:N198) / COUNT(N179:N198), 0)</f>
        <v>-8.5688530382735419E-3</v>
      </c>
      <c r="O199" s="28">
        <f>SUM(O179:O198)</f>
        <v>-25706.559114820619</v>
      </c>
      <c r="Q199" s="204"/>
      <c r="R199" s="205"/>
      <c r="S199" s="20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6941D-0614-464F-915A-2693F4854F12}">
  <sheetPr codeName="Sheet10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44624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-66,597 KRW (-2.22%)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-78,175 KRW (-2.61%)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-61,592 KRW (-2.05%)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-84,562 KRW (-2.82%)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57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2022-03-04(금) 오전 00:00</v>
      </c>
      <c r="C15" s="259"/>
      <c r="D15" s="233" t="str">
        <f>TEXT($G$1, "[$-ko-KR]yyyy-mm-dd(ddd) ") &amp; "오후 14:00"</f>
        <v>2022-03-04(금) 오후 14:00</v>
      </c>
      <c r="E15" s="234"/>
      <c r="F15" s="235"/>
      <c r="G15" s="233" t="str">
        <f>TEXT($G$1, "[$-ko-KR]yyyy-mm-dd(ddd) ") &amp; "오후 19:00"</f>
        <v>2022-03-04(금) 오후 19:00</v>
      </c>
      <c r="H15" s="234"/>
      <c r="I15" s="235"/>
      <c r="J15" s="233" t="str">
        <f>TEXT($G$1, "[$-ko-KR]yyyy-mm-dd(ddd) ") &amp; "오후 21:00"</f>
        <v>2022-03-04(금) 오후 21:00</v>
      </c>
      <c r="K15" s="234"/>
      <c r="L15" s="235"/>
      <c r="M15" s="233" t="str">
        <f>TEXT($G$1+1, "[$-ko-KR]yyyy-mm-dd(ddd) ") &amp; "오전 00:00"</f>
        <v>2022-03-05(토)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57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2022-03-04(금) 오전 00:00</v>
      </c>
      <c r="C42" s="261"/>
      <c r="D42" s="233" t="str">
        <f>TEXT($G$1, "[$-ko-KR]yyyy-mm-dd(ddd) ") &amp; "오후 14:00"</f>
        <v>2022-03-04(금) 오후 14:00</v>
      </c>
      <c r="E42" s="234"/>
      <c r="F42" s="235"/>
      <c r="G42" s="233" t="str">
        <f>TEXT($G$1, "[$-ko-KR]yyyy-mm-dd(ddd) ") &amp; "오후 19:00"</f>
        <v>2022-03-04(금) 오후 19:00</v>
      </c>
      <c r="H42" s="234"/>
      <c r="I42" s="235"/>
      <c r="J42" s="233" t="str">
        <f>TEXT($G$1, "[$-ko-KR]yyyy-mm-dd(ddd) ") &amp; "오후 21:00"</f>
        <v>2022-03-04(금) 오후 21:00</v>
      </c>
      <c r="K42" s="234"/>
      <c r="L42" s="235"/>
      <c r="M42" s="233" t="str">
        <f>TEXT($G$1+1, "[$-ko-KR]yyyy-mm-dd(ddd) ") &amp; "오전 00:00"</f>
        <v>2022-03-05(토)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124</v>
      </c>
      <c r="B44" s="124">
        <v>67.7</v>
      </c>
      <c r="C44" s="76">
        <v>5.1242235999999997E-2</v>
      </c>
      <c r="D44" s="13">
        <v>63.9</v>
      </c>
      <c r="E44" s="14">
        <f>IF(ISNUMBER(D44), (D44 - $B44) / $B44, "")</f>
        <v>-5.6129985228951317E-2</v>
      </c>
      <c r="F44" s="16">
        <f>IF(ISNUMBER(D44), $B64 * E44, "")</f>
        <v>-8419.4977843426968</v>
      </c>
      <c r="G44" s="29">
        <v>64.900000000000006</v>
      </c>
      <c r="H44" s="14">
        <f>IF(ISNUMBER(G44), (G44 - $B44) / $B44, "")</f>
        <v>-4.1358936484490356E-2</v>
      </c>
      <c r="I44" s="100">
        <f>IF(ISNUMBER(G44), $B64 * H44, "")</f>
        <v>-6203.8404726735534</v>
      </c>
      <c r="J44" s="13">
        <v>65.2</v>
      </c>
      <c r="K44" s="14">
        <f>IF(ISNUMBER(J44), (J44 - $B44) / $B44, "")</f>
        <v>-3.6927621861152143E-2</v>
      </c>
      <c r="L44" s="16">
        <f>IF(ISNUMBER(J44), $B64 * K44, "")</f>
        <v>-5539.1432791728212</v>
      </c>
      <c r="M44" s="29">
        <v>63.7</v>
      </c>
      <c r="N44" s="14">
        <f>IF(ISNUMBER(M44), (M44 - $B44) / $B44, "")</f>
        <v>-5.9084194977843424E-2</v>
      </c>
      <c r="O44" s="16">
        <f>IF(ISNUMBER(M44), $B64 * N44, "")</f>
        <v>-8862.6292466765135</v>
      </c>
      <c r="Q44" s="219"/>
      <c r="R44" s="219"/>
      <c r="S44" s="219"/>
    </row>
    <row r="45" spans="1:19" ht="17.25" customHeight="1" thickBot="1">
      <c r="A45" s="125" t="s">
        <v>126</v>
      </c>
      <c r="B45" s="126">
        <v>87.7</v>
      </c>
      <c r="C45" s="77">
        <v>1.03686636E-2</v>
      </c>
      <c r="D45" s="15">
        <v>85.9</v>
      </c>
      <c r="E45" s="32">
        <f t="shared" ref="E45:E48" si="14">IF(ISNUMBER(D45), (D45 - $B45) / $B45, "")</f>
        <v>-2.0524515393386511E-2</v>
      </c>
      <c r="F45" s="18">
        <f>IF(ISNUMBER(D45), $B64 * E45, "")</f>
        <v>-3078.6773090079769</v>
      </c>
      <c r="G45" s="31">
        <v>86.6</v>
      </c>
      <c r="H45" s="32">
        <f t="shared" ref="H45:H48" si="15">IF(ISNUMBER(G45), (G45 - $B45) / $B45, "")</f>
        <v>-1.2542759407069653E-2</v>
      </c>
      <c r="I45" s="101">
        <f>IF(ISNUMBER(G45), $B64 * H45, "")</f>
        <v>-1881.4139110604478</v>
      </c>
      <c r="J45" s="15">
        <v>87.3</v>
      </c>
      <c r="K45" s="32">
        <f t="shared" ref="K45:K48" si="16">IF(ISNUMBER(J45), (J45 - $B45) / $B45, "")</f>
        <v>-4.5610034207526299E-3</v>
      </c>
      <c r="L45" s="18">
        <f>IF(ISNUMBER(J45), $B64 * K45, "")</f>
        <v>-684.15051311289449</v>
      </c>
      <c r="M45" s="31">
        <v>85.7</v>
      </c>
      <c r="N45" s="32">
        <f t="shared" ref="N45:N48" si="17">IF(ISNUMBER(M45), (M45 - $B45) / $B45, "")</f>
        <v>-2.2805017103762829E-2</v>
      </c>
      <c r="O45" s="18">
        <f>IF(ISNUMBER(M45), $B64 * N45, "")</f>
        <v>-3420.7525655644245</v>
      </c>
      <c r="Q45" s="219"/>
      <c r="R45" s="219"/>
      <c r="S45" s="219"/>
    </row>
    <row r="46" spans="1:19" ht="17.25" customHeight="1" thickBot="1">
      <c r="A46" s="125" t="s">
        <v>118</v>
      </c>
      <c r="B46" s="126">
        <v>17.8</v>
      </c>
      <c r="C46" s="77">
        <v>-5.5865921999999997E-3</v>
      </c>
      <c r="D46" s="15">
        <v>17.600000000000001</v>
      </c>
      <c r="E46" s="32">
        <f t="shared" si="14"/>
        <v>-1.1235955056179735E-2</v>
      </c>
      <c r="F46" s="18">
        <f>IF(ISNUMBER(D46), $B64 * E46, "")</f>
        <v>-1685.3932584269603</v>
      </c>
      <c r="G46" s="31">
        <v>17.8</v>
      </c>
      <c r="H46" s="32">
        <f t="shared" si="15"/>
        <v>0</v>
      </c>
      <c r="I46" s="101">
        <f>IF(ISNUMBER(G46), $B64 * H46, "")</f>
        <v>0</v>
      </c>
      <c r="J46" s="15">
        <v>17.8</v>
      </c>
      <c r="K46" s="32">
        <f t="shared" si="16"/>
        <v>0</v>
      </c>
      <c r="L46" s="18">
        <f>IF(ISNUMBER(J46), $B64 * K46, "")</f>
        <v>0</v>
      </c>
      <c r="M46" s="31">
        <v>17.600000000000001</v>
      </c>
      <c r="N46" s="32">
        <f t="shared" si="17"/>
        <v>-1.1235955056179735E-2</v>
      </c>
      <c r="O46" s="18">
        <f>IF(ISNUMBER(M46), $B64 * N46, "")</f>
        <v>-1685.3932584269603</v>
      </c>
      <c r="Q46" s="209"/>
      <c r="R46" s="209"/>
      <c r="S46" s="209"/>
    </row>
    <row r="47" spans="1:19" ht="17.25" customHeight="1" thickBot="1">
      <c r="A47" s="125" t="s">
        <v>128</v>
      </c>
      <c r="B47" s="126">
        <v>51.9</v>
      </c>
      <c r="C47" s="77">
        <v>-7.6481835999999996E-3</v>
      </c>
      <c r="D47" s="15">
        <v>49.7</v>
      </c>
      <c r="E47" s="32">
        <f t="shared" si="14"/>
        <v>-4.2389210019267744E-2</v>
      </c>
      <c r="F47" s="18">
        <f>IF(ISNUMBER(D47), $B64 * E47, "")</f>
        <v>-6358.3815028901618</v>
      </c>
      <c r="G47" s="31">
        <v>50.2</v>
      </c>
      <c r="H47" s="32">
        <f t="shared" si="15"/>
        <v>-3.2755298651252325E-2</v>
      </c>
      <c r="I47" s="101">
        <f>IF(ISNUMBER(G47), $B64 * H47, "")</f>
        <v>-4913.2947976878486</v>
      </c>
      <c r="J47" s="15">
        <v>50.8</v>
      </c>
      <c r="K47" s="32">
        <f t="shared" si="16"/>
        <v>-2.1194605009633938E-2</v>
      </c>
      <c r="L47" s="18">
        <f>IF(ISNUMBER(J47), $B64 * K47, "")</f>
        <v>-3179.1907514450909</v>
      </c>
      <c r="M47" s="31">
        <v>50.2</v>
      </c>
      <c r="N47" s="32">
        <f t="shared" si="17"/>
        <v>-3.2755298651252325E-2</v>
      </c>
      <c r="O47" s="18">
        <f>IF(ISNUMBER(M47), $B64 * N47, "")</f>
        <v>-4913.2947976878486</v>
      </c>
      <c r="Q47" s="209"/>
      <c r="R47" s="209"/>
      <c r="S47" s="209"/>
    </row>
    <row r="48" spans="1:19" ht="17.25" customHeight="1" thickBot="1">
      <c r="A48" s="127" t="s">
        <v>341</v>
      </c>
      <c r="B48" s="128">
        <v>9.1600000000000001E-2</v>
      </c>
      <c r="C48" s="78">
        <v>-9.7297297000000001E-3</v>
      </c>
      <c r="D48" s="20">
        <v>8.9499999999999996E-2</v>
      </c>
      <c r="E48" s="21">
        <f t="shared" si="14"/>
        <v>-2.2925764192139788E-2</v>
      </c>
      <c r="F48" s="22">
        <f>IF(ISNUMBER(D48), $B64 * E48, "")</f>
        <v>-3438.8646288209684</v>
      </c>
      <c r="G48" s="30">
        <v>9.0200000000000002E-2</v>
      </c>
      <c r="H48" s="21">
        <f t="shared" si="15"/>
        <v>-1.5283842794759809E-2</v>
      </c>
      <c r="I48" s="105">
        <f>IF(ISNUMBER(G48), $B64 * H48, "")</f>
        <v>-2292.5764192139713</v>
      </c>
      <c r="J48" s="20">
        <v>9.0800000000000006E-2</v>
      </c>
      <c r="K48" s="21">
        <f t="shared" si="16"/>
        <v>-8.7336244541484191E-3</v>
      </c>
      <c r="L48" s="22">
        <f>IF(ISNUMBER(J48), $B64 * K48, "")</f>
        <v>-1310.0436681222629</v>
      </c>
      <c r="M48" s="30">
        <v>9.0200000000000002E-2</v>
      </c>
      <c r="N48" s="21">
        <f t="shared" si="17"/>
        <v>-1.5283842794759809E-2</v>
      </c>
      <c r="O48" s="22">
        <f>IF(ISNUMBER(M48), $B64 * N48, "")</f>
        <v>-2292.5764192139713</v>
      </c>
      <c r="Q48" s="209"/>
      <c r="R48" s="209"/>
      <c r="S48" s="209"/>
    </row>
    <row r="49" spans="1:19" ht="17.25" customHeight="1" thickBot="1">
      <c r="A49" s="125" t="s">
        <v>148</v>
      </c>
      <c r="B49" s="129">
        <v>74</v>
      </c>
      <c r="C49" s="80">
        <v>-1.0695187199999999E-2</v>
      </c>
      <c r="D49" s="106">
        <v>72.3</v>
      </c>
      <c r="E49" s="107">
        <f>IF(ISNUMBER(D49), (D49 - $B49) / $B49, "")</f>
        <v>-2.2972972972973012E-2</v>
      </c>
      <c r="F49" s="108">
        <f>IF(ISNUMBER(D49), $B64 * E49, "")</f>
        <v>-3445.9459459459517</v>
      </c>
      <c r="G49" s="109">
        <v>72.400000000000006</v>
      </c>
      <c r="H49" s="107">
        <f>IF(ISNUMBER(G49), (G49 - $B49) / $B49, "")</f>
        <v>-2.1621621621621546E-2</v>
      </c>
      <c r="I49" s="110">
        <f>IF(ISNUMBER(G49), $B64 * H49, "")</f>
        <v>-3243.243243243232</v>
      </c>
      <c r="J49" s="106">
        <v>73.3</v>
      </c>
      <c r="K49" s="107">
        <f>IF(ISNUMBER(J49), (J49 - $B49) / $B49, "")</f>
        <v>-9.4594594594594981E-3</v>
      </c>
      <c r="L49" s="108">
        <f>IF(ISNUMBER(J49), $B64 * K49, "")</f>
        <v>-1418.9189189189246</v>
      </c>
      <c r="M49" s="109">
        <v>72.2</v>
      </c>
      <c r="N49" s="107">
        <f>IF(ISNUMBER(M49), (M49 - $B49) / $B49, "")</f>
        <v>-2.4324324324324288E-2</v>
      </c>
      <c r="O49" s="108">
        <f>IF(ISNUMBER(M49), $B64 * N49, "")</f>
        <v>-3648.6486486486433</v>
      </c>
      <c r="Q49" s="209"/>
      <c r="R49" s="209"/>
      <c r="S49" s="209"/>
    </row>
    <row r="50" spans="1:19" ht="17.25" customHeight="1" thickBot="1">
      <c r="A50" s="125" t="s">
        <v>205</v>
      </c>
      <c r="B50" s="126">
        <v>11.8</v>
      </c>
      <c r="C50" s="77">
        <v>-1.6666666699999999E-2</v>
      </c>
      <c r="D50" s="15">
        <v>11.3</v>
      </c>
      <c r="E50" s="32">
        <f t="shared" ref="E50:E53" si="18">IF(ISNUMBER(D50), (D50 - $B50) / $B50, "")</f>
        <v>-4.2372881355932202E-2</v>
      </c>
      <c r="F50" s="18">
        <f>IF(ISNUMBER(D50), $B64 * E50, "")</f>
        <v>-6355.9322033898306</v>
      </c>
      <c r="G50" s="31">
        <v>11.5</v>
      </c>
      <c r="H50" s="32">
        <f t="shared" ref="H50:H53" si="19">IF(ISNUMBER(G50), (G50 - $B50) / $B50, "")</f>
        <v>-2.5423728813559379E-2</v>
      </c>
      <c r="I50" s="101">
        <f>IF(ISNUMBER(G50), $B64 * H50, "")</f>
        <v>-3813.5593220339069</v>
      </c>
      <c r="J50" s="15">
        <v>11.4</v>
      </c>
      <c r="K50" s="32">
        <f t="shared" ref="K50:K53" si="20">IF(ISNUMBER(J50), (J50 - $B50) / $B50, "")</f>
        <v>-3.389830508474579E-2</v>
      </c>
      <c r="L50" s="18">
        <f>IF(ISNUMBER(J50), $B64 * K50, "")</f>
        <v>-5084.7457627118683</v>
      </c>
      <c r="M50" s="31">
        <v>11.5</v>
      </c>
      <c r="N50" s="32">
        <f t="shared" ref="N50:N53" si="21">IF(ISNUMBER(M50), (M50 - $B50) / $B50, "")</f>
        <v>-2.5423728813559379E-2</v>
      </c>
      <c r="O50" s="18">
        <f>IF(ISNUMBER(M50), $B64 * N50, "")</f>
        <v>-3813.5593220339069</v>
      </c>
      <c r="Q50" s="209"/>
      <c r="R50" s="209"/>
      <c r="S50" s="209"/>
    </row>
    <row r="51" spans="1:19" ht="17.25" customHeight="1" thickBot="1">
      <c r="A51" s="125" t="s">
        <v>199</v>
      </c>
      <c r="B51" s="126">
        <v>11.6</v>
      </c>
      <c r="C51" s="77">
        <v>-1.6949152499999998E-2</v>
      </c>
      <c r="D51" s="15">
        <v>11.2</v>
      </c>
      <c r="E51" s="32">
        <f t="shared" si="18"/>
        <v>-3.4482758620689689E-2</v>
      </c>
      <c r="F51" s="18">
        <f>IF(ISNUMBER(D51), $B64 * E51, "")</f>
        <v>-5172.4137931034538</v>
      </c>
      <c r="G51" s="31">
        <v>11.4</v>
      </c>
      <c r="H51" s="32">
        <f t="shared" si="19"/>
        <v>-1.7241379310344768E-2</v>
      </c>
      <c r="I51" s="101">
        <f>IF(ISNUMBER(G51), $B64 * H51, "")</f>
        <v>-2586.2068965517151</v>
      </c>
      <c r="J51" s="15">
        <v>11.4</v>
      </c>
      <c r="K51" s="32">
        <f t="shared" si="20"/>
        <v>-1.7241379310344768E-2</v>
      </c>
      <c r="L51" s="18">
        <f>IF(ISNUMBER(J51), $B64 * K51, "")</f>
        <v>-2586.2068965517151</v>
      </c>
      <c r="M51" s="31">
        <v>11.2</v>
      </c>
      <c r="N51" s="32">
        <f t="shared" si="21"/>
        <v>-3.4482758620689689E-2</v>
      </c>
      <c r="O51" s="18">
        <f>IF(ISNUMBER(M51), $B64 * N51, "")</f>
        <v>-5172.4137931034538</v>
      </c>
      <c r="Q51" s="209"/>
      <c r="R51" s="209"/>
      <c r="S51" s="209"/>
    </row>
    <row r="52" spans="1:19" ht="17.25" customHeight="1" thickBot="1">
      <c r="A52" s="125" t="s">
        <v>144</v>
      </c>
      <c r="B52" s="126">
        <v>11.4</v>
      </c>
      <c r="C52" s="77">
        <v>-1.7241379300000002E-2</v>
      </c>
      <c r="D52" s="15">
        <v>10.8</v>
      </c>
      <c r="E52" s="32">
        <f t="shared" si="18"/>
        <v>-5.263157894736839E-2</v>
      </c>
      <c r="F52" s="18">
        <f>IF(ISNUMBER(D52), $B64 * E52, "")</f>
        <v>-7894.7368421052588</v>
      </c>
      <c r="G52" s="31">
        <v>10.9</v>
      </c>
      <c r="H52" s="32">
        <f t="shared" si="19"/>
        <v>-4.3859649122807015E-2</v>
      </c>
      <c r="I52" s="101">
        <f>IF(ISNUMBER(G52), $B64 * H52, "")</f>
        <v>-6578.9473684210525</v>
      </c>
      <c r="J52" s="15">
        <v>11</v>
      </c>
      <c r="K52" s="32">
        <f t="shared" si="20"/>
        <v>-3.5087719298245647E-2</v>
      </c>
      <c r="L52" s="18">
        <f>IF(ISNUMBER(J52), $B64 * K52, "")</f>
        <v>-5263.1578947368471</v>
      </c>
      <c r="M52" s="31">
        <v>10.7</v>
      </c>
      <c r="N52" s="32">
        <f t="shared" si="21"/>
        <v>-6.1403508771929918E-2</v>
      </c>
      <c r="O52" s="18">
        <f>IF(ISNUMBER(M52), $B64 * N52, "")</f>
        <v>-9210.5263157894879</v>
      </c>
      <c r="Q52" s="33"/>
      <c r="R52" s="33"/>
    </row>
    <row r="53" spans="1:19" ht="17.25" customHeight="1" thickBot="1">
      <c r="A53" s="130" t="s">
        <v>245</v>
      </c>
      <c r="B53" s="131">
        <v>58.6</v>
      </c>
      <c r="C53" s="79">
        <v>-1.8425460599999999E-2</v>
      </c>
      <c r="D53" s="24">
        <v>57.1</v>
      </c>
      <c r="E53" s="25">
        <f t="shared" si="18"/>
        <v>-2.5597269624573378E-2</v>
      </c>
      <c r="F53" s="104">
        <f>IF(ISNUMBER(D53), $B64 * E53, "")</f>
        <v>-3839.5904436860069</v>
      </c>
      <c r="G53" s="102">
        <v>58.2</v>
      </c>
      <c r="H53" s="25">
        <f t="shared" si="19"/>
        <v>-6.8259385665528768E-3</v>
      </c>
      <c r="I53" s="103">
        <f>IF(ISNUMBER(G53), $B64 * H53, "")</f>
        <v>-1023.8907849829316</v>
      </c>
      <c r="J53" s="24">
        <v>58.7</v>
      </c>
      <c r="K53" s="25">
        <f t="shared" si="20"/>
        <v>1.7064846416382496E-3</v>
      </c>
      <c r="L53" s="104">
        <f>IF(ISNUMBER(J53), $B64 * K53, "")</f>
        <v>255.97269624573744</v>
      </c>
      <c r="M53" s="102">
        <v>57.9</v>
      </c>
      <c r="N53" s="25">
        <f t="shared" si="21"/>
        <v>-1.1945392491467624E-2</v>
      </c>
      <c r="O53" s="104">
        <f>IF(ISNUMBER(M53), $B64 * N53, "")</f>
        <v>-1791.8088737201438</v>
      </c>
      <c r="Q53" s="210"/>
      <c r="R53" s="211"/>
      <c r="S53" s="212"/>
    </row>
    <row r="54" spans="1:19" ht="17.25" customHeight="1">
      <c r="A54" s="123" t="s">
        <v>189</v>
      </c>
      <c r="B54" s="124">
        <v>89.9</v>
      </c>
      <c r="C54" s="76">
        <v>-1.8558952E-2</v>
      </c>
      <c r="D54" s="13">
        <v>86.6</v>
      </c>
      <c r="E54" s="14">
        <f>IF(ISNUMBER(D54), (D54 - $B54) / $B54, "")</f>
        <v>-3.6707452725250403E-2</v>
      </c>
      <c r="F54" s="16">
        <f>IF(ISNUMBER(D54), $B64 * E54, "")</f>
        <v>-5506.1179087875607</v>
      </c>
      <c r="G54" s="29">
        <v>87.8</v>
      </c>
      <c r="H54" s="14">
        <f>IF(ISNUMBER(G54), (G54 - $B54) / $B54, "")</f>
        <v>-2.3359288097886635E-2</v>
      </c>
      <c r="I54" s="100">
        <f>IF(ISNUMBER(G54), $B64 * H54, "")</f>
        <v>-3503.8932146829952</v>
      </c>
      <c r="J54" s="13">
        <v>88</v>
      </c>
      <c r="K54" s="14">
        <f>IF(ISNUMBER(J54), (J54 - $B54) / $B54, "")</f>
        <v>-2.1134593993325981E-2</v>
      </c>
      <c r="L54" s="16">
        <f>IF(ISNUMBER(J54), $B64 * K54, "")</f>
        <v>-3170.189098998897</v>
      </c>
      <c r="M54" s="29">
        <v>87.9</v>
      </c>
      <c r="N54" s="14">
        <f>IF(ISNUMBER(M54), (M54 - $B54) / $B54, "")</f>
        <v>-2.2246941045606226E-2</v>
      </c>
      <c r="O54" s="16">
        <f>IF(ISNUMBER(M54), $B64 * N54, "")</f>
        <v>-3337.041156840934</v>
      </c>
      <c r="Q54" s="213"/>
      <c r="R54" s="214"/>
      <c r="S54" s="215"/>
    </row>
    <row r="55" spans="1:19" ht="17.25" customHeight="1" thickBot="1">
      <c r="A55" s="125" t="s">
        <v>158</v>
      </c>
      <c r="B55" s="126">
        <v>68.099999999999994</v>
      </c>
      <c r="C55" s="77">
        <v>-1.8731988500000001E-2</v>
      </c>
      <c r="D55" s="15">
        <v>66.400000000000006</v>
      </c>
      <c r="E55" s="32">
        <f t="shared" ref="E55:E58" si="22">IF(ISNUMBER(D55), (D55 - $B55) / $B55, "")</f>
        <v>-2.4963289280469734E-2</v>
      </c>
      <c r="F55" s="18">
        <f>IF(ISNUMBER(D55), $B64 * E55, "")</f>
        <v>-3744.4933920704602</v>
      </c>
      <c r="G55" s="31">
        <v>68.5</v>
      </c>
      <c r="H55" s="32">
        <f t="shared" ref="H55:H58" si="23">IF(ISNUMBER(G55), (G55 - $B55) / $B55, "")</f>
        <v>5.8737151248165302E-3</v>
      </c>
      <c r="I55" s="101">
        <f>IF(ISNUMBER(G55), $B64 * H55, "")</f>
        <v>881.05726872247953</v>
      </c>
      <c r="J55" s="15">
        <v>69.599999999999994</v>
      </c>
      <c r="K55" s="32">
        <f t="shared" ref="K55:K58" si="24">IF(ISNUMBER(J55), (J55 - $B55) / $B55, "")</f>
        <v>2.2026431718061675E-2</v>
      </c>
      <c r="L55" s="18">
        <f>IF(ISNUMBER(J55), $B64 * K55, "")</f>
        <v>3303.9647577092514</v>
      </c>
      <c r="M55" s="31">
        <v>68</v>
      </c>
      <c r="N55" s="32">
        <f t="shared" ref="N55:N58" si="25">IF(ISNUMBER(M55), (M55 - $B55) / $B55, "")</f>
        <v>-1.4684287812040283E-3</v>
      </c>
      <c r="O55" s="18">
        <f>IF(ISNUMBER(M55), $B64 * N55, "")</f>
        <v>-220.26431718060425</v>
      </c>
      <c r="Q55" s="216"/>
      <c r="R55" s="217"/>
      <c r="S55" s="218"/>
    </row>
    <row r="56" spans="1:19" ht="17.25" customHeight="1" thickBot="1">
      <c r="A56" s="125" t="s">
        <v>185</v>
      </c>
      <c r="B56" s="126">
        <v>10.3</v>
      </c>
      <c r="C56" s="77">
        <v>-1.9047618999999998E-2</v>
      </c>
      <c r="D56" s="15">
        <v>10.1</v>
      </c>
      <c r="E56" s="32">
        <f t="shared" si="22"/>
        <v>-1.9417475728155442E-2</v>
      </c>
      <c r="F56" s="18">
        <f>IF(ISNUMBER(D56), $B64 * E56, "")</f>
        <v>-2912.6213592233162</v>
      </c>
      <c r="G56" s="31">
        <v>10.199999999999999</v>
      </c>
      <c r="H56" s="32">
        <f t="shared" si="23"/>
        <v>-9.7087378640778078E-3</v>
      </c>
      <c r="I56" s="101">
        <f>IF(ISNUMBER(G56), $B64 * H56, "")</f>
        <v>-1456.3106796116713</v>
      </c>
      <c r="J56" s="15">
        <v>10.199999999999999</v>
      </c>
      <c r="K56" s="32">
        <f t="shared" si="24"/>
        <v>-9.7087378640778078E-3</v>
      </c>
      <c r="L56" s="18">
        <f>IF(ISNUMBER(J56), $B64 * K56, "")</f>
        <v>-1456.3106796116713</v>
      </c>
      <c r="M56" s="31">
        <v>10.1</v>
      </c>
      <c r="N56" s="32">
        <f t="shared" si="25"/>
        <v>-1.9417475728155442E-2</v>
      </c>
      <c r="O56" s="18">
        <f>IF(ISNUMBER(M56), $B64 * N56, "")</f>
        <v>-2912.6213592233162</v>
      </c>
      <c r="Q56" s="209"/>
      <c r="R56" s="209"/>
      <c r="S56" s="209"/>
    </row>
    <row r="57" spans="1:19" ht="17.25" customHeight="1" thickBot="1">
      <c r="A57" s="125" t="s">
        <v>146</v>
      </c>
      <c r="B57" s="126">
        <v>8.6999999999999993</v>
      </c>
      <c r="C57" s="77">
        <v>-2.02702703E-2</v>
      </c>
      <c r="D57" s="15">
        <v>8.3699999999999992</v>
      </c>
      <c r="E57" s="32">
        <f t="shared" si="22"/>
        <v>-3.7931034482758634E-2</v>
      </c>
      <c r="F57" s="18">
        <f>IF(ISNUMBER(D57), $B64 * E57, "")</f>
        <v>-5689.6551724137953</v>
      </c>
      <c r="G57" s="31">
        <v>8.49</v>
      </c>
      <c r="H57" s="32">
        <f t="shared" si="23"/>
        <v>-2.4137931034482654E-2</v>
      </c>
      <c r="I57" s="101">
        <f>IF(ISNUMBER(G57), $B64 * H57, "")</f>
        <v>-3620.689655172398</v>
      </c>
      <c r="J57" s="15">
        <v>8.6199999999999992</v>
      </c>
      <c r="K57" s="32">
        <f t="shared" si="24"/>
        <v>-9.1954022988505833E-3</v>
      </c>
      <c r="L57" s="18">
        <f>IF(ISNUMBER(J57), $B64 * K57, "")</f>
        <v>-1379.3103448275874</v>
      </c>
      <c r="M57" s="31">
        <v>8.49</v>
      </c>
      <c r="N57" s="32">
        <f t="shared" si="25"/>
        <v>-2.4137931034482654E-2</v>
      </c>
      <c r="O57" s="18">
        <f>IF(ISNUMBER(M57), $B64 * N57, "")</f>
        <v>-3620.689655172398</v>
      </c>
      <c r="Q57" s="219"/>
      <c r="R57" s="219"/>
      <c r="S57" s="219"/>
    </row>
    <row r="58" spans="1:19" ht="17.25" customHeight="1" thickBot="1">
      <c r="A58" s="127" t="s">
        <v>197</v>
      </c>
      <c r="B58" s="128">
        <v>48.2</v>
      </c>
      <c r="C58" s="78">
        <v>-2.2312373199999999E-2</v>
      </c>
      <c r="D58" s="20">
        <v>47.2</v>
      </c>
      <c r="E58" s="21">
        <f t="shared" si="22"/>
        <v>-2.0746887966804978E-2</v>
      </c>
      <c r="F58" s="22">
        <f>IF(ISNUMBER(D58), $B64 * E58, "")</f>
        <v>-3112.0331950207469</v>
      </c>
      <c r="G58" s="30">
        <v>47.7</v>
      </c>
      <c r="H58" s="21">
        <f t="shared" si="23"/>
        <v>-1.0373443983402489E-2</v>
      </c>
      <c r="I58" s="105">
        <f>IF(ISNUMBER(G58), $B64 * H58, "")</f>
        <v>-1556.0165975103735</v>
      </c>
      <c r="J58" s="20">
        <v>47.9</v>
      </c>
      <c r="K58" s="21">
        <f t="shared" si="24"/>
        <v>-6.2240663900415818E-3</v>
      </c>
      <c r="L58" s="22">
        <f>IF(ISNUMBER(J58), $B64 * K58, "")</f>
        <v>-933.60995850623726</v>
      </c>
      <c r="M58" s="30">
        <v>47.5</v>
      </c>
      <c r="N58" s="21">
        <f t="shared" si="25"/>
        <v>-1.4522821576763543E-2</v>
      </c>
      <c r="O58" s="22">
        <f>IF(ISNUMBER(M58), $B64 * N58, "")</f>
        <v>-2178.4232365145313</v>
      </c>
      <c r="Q58" s="219"/>
      <c r="R58" s="219"/>
      <c r="S58" s="219"/>
    </row>
    <row r="59" spans="1:19" ht="17.25" customHeight="1" thickBot="1">
      <c r="A59" s="125" t="s">
        <v>203</v>
      </c>
      <c r="B59" s="129">
        <v>7.85</v>
      </c>
      <c r="C59" s="80">
        <v>-2.48447205E-2</v>
      </c>
      <c r="D59" s="106">
        <v>7.58</v>
      </c>
      <c r="E59" s="107">
        <f>IF(ISNUMBER(D59), (D59 - $B59) / $B59, "")</f>
        <v>-3.439490445859867E-2</v>
      </c>
      <c r="F59" s="108">
        <f>IF(ISNUMBER(D59), $B64 * E59, "")</f>
        <v>-5159.2356687898009</v>
      </c>
      <c r="G59" s="109">
        <v>7.74</v>
      </c>
      <c r="H59" s="107">
        <f>IF(ISNUMBER(G59), (G59 - $B59) / $B59, "")</f>
        <v>-1.4012738853503112E-2</v>
      </c>
      <c r="I59" s="110">
        <f>IF(ISNUMBER(G59), $B64 * H59, "")</f>
        <v>-2101.9108280254668</v>
      </c>
      <c r="J59" s="106">
        <v>7.77</v>
      </c>
      <c r="K59" s="107">
        <f>IF(ISNUMBER(J59), (J59 - $B59) / $B59, "")</f>
        <v>-1.0191082802547781E-2</v>
      </c>
      <c r="L59" s="108">
        <f>IF(ISNUMBER(J59), $B64 * K59, "")</f>
        <v>-1528.6624203821671</v>
      </c>
      <c r="M59" s="109">
        <v>7.63</v>
      </c>
      <c r="N59" s="107">
        <f>IF(ISNUMBER(M59), (M59 - $B59) / $B59, "")</f>
        <v>-2.8025477707006339E-2</v>
      </c>
      <c r="O59" s="108">
        <f>IF(ISNUMBER(M59), $B64 * N59, "")</f>
        <v>-4203.8216560509509</v>
      </c>
      <c r="Q59" s="209"/>
      <c r="R59" s="209"/>
      <c r="S59" s="209"/>
    </row>
    <row r="60" spans="1:19" ht="17.25" customHeight="1" thickBot="1">
      <c r="A60" s="125" t="s">
        <v>140</v>
      </c>
      <c r="B60" s="126">
        <v>86.1</v>
      </c>
      <c r="C60" s="77">
        <v>-2.4915062299999999E-2</v>
      </c>
      <c r="D60" s="15">
        <v>83.2</v>
      </c>
      <c r="E60" s="32">
        <f t="shared" ref="E60:E63" si="26">IF(ISNUMBER(D60), (D60 - $B60) / $B60, "")</f>
        <v>-3.3681765389082366E-2</v>
      </c>
      <c r="F60" s="18">
        <f>IF(ISNUMBER(D60), $B64 * E60, "")</f>
        <v>-5052.2648083623553</v>
      </c>
      <c r="G60" s="31">
        <v>84.1</v>
      </c>
      <c r="H60" s="32">
        <f t="shared" ref="H60:H63" si="27">IF(ISNUMBER(G60), (G60 - $B60) / $B60, "")</f>
        <v>-2.3228803716608595E-2</v>
      </c>
      <c r="I60" s="101">
        <f>IF(ISNUMBER(G60), $B64 * H60, "")</f>
        <v>-3484.320557491289</v>
      </c>
      <c r="J60" s="15">
        <v>85.8</v>
      </c>
      <c r="K60" s="32">
        <f t="shared" ref="K60:K63" si="28">IF(ISNUMBER(J60), (J60 - $B60) / $B60, "")</f>
        <v>-3.4843205574912562E-3</v>
      </c>
      <c r="L60" s="18">
        <f>IF(ISNUMBER(J60), $B64 * K60, "")</f>
        <v>-522.64808362368842</v>
      </c>
      <c r="M60" s="31">
        <v>83.9</v>
      </c>
      <c r="N60" s="32">
        <f t="shared" ref="N60:N63" si="29">IF(ISNUMBER(M60), (M60 - $B60) / $B60, "")</f>
        <v>-2.5551684088269324E-2</v>
      </c>
      <c r="O60" s="18">
        <f>IF(ISNUMBER(M60), $B64 * N60, "")</f>
        <v>-3832.7526132403987</v>
      </c>
      <c r="Q60" s="209"/>
      <c r="R60" s="209"/>
      <c r="S60" s="209"/>
    </row>
    <row r="61" spans="1:19" ht="17.25" customHeight="1" thickBot="1">
      <c r="A61" s="125" t="s">
        <v>64</v>
      </c>
      <c r="B61" s="126">
        <v>30.2</v>
      </c>
      <c r="C61" s="77">
        <v>-2.5806451599999999E-2</v>
      </c>
      <c r="D61" s="15">
        <v>29.1</v>
      </c>
      <c r="E61" s="32">
        <f t="shared" si="26"/>
        <v>-3.6423841059602578E-2</v>
      </c>
      <c r="F61" s="18">
        <f>IF(ISNUMBER(D61), $B64 * E61, "")</f>
        <v>-5463.5761589403864</v>
      </c>
      <c r="G61" s="31">
        <v>29.2</v>
      </c>
      <c r="H61" s="32">
        <f t="shared" si="27"/>
        <v>-3.3112582781456956E-2</v>
      </c>
      <c r="I61" s="101">
        <f>IF(ISNUMBER(G61), $B64 * H61, "")</f>
        <v>-4966.8874172185433</v>
      </c>
      <c r="J61" s="15">
        <v>29.5</v>
      </c>
      <c r="K61" s="32">
        <f t="shared" si="28"/>
        <v>-2.3178807947019844E-2</v>
      </c>
      <c r="L61" s="18">
        <f>IF(ISNUMBER(J61), $B64 * K61, "")</f>
        <v>-3476.8211920529766</v>
      </c>
      <c r="M61" s="31">
        <v>29</v>
      </c>
      <c r="N61" s="32">
        <f t="shared" si="29"/>
        <v>-3.9735099337748318E-2</v>
      </c>
      <c r="O61" s="18">
        <f>IF(ISNUMBER(M61), $B64 * N61, "")</f>
        <v>-5960.2649006622478</v>
      </c>
      <c r="Q61" s="209"/>
      <c r="R61" s="209"/>
      <c r="S61" s="209"/>
    </row>
    <row r="62" spans="1:19" ht="17.25" customHeight="1">
      <c r="A62" s="125" t="s">
        <v>229</v>
      </c>
      <c r="B62" s="126">
        <v>52.8</v>
      </c>
      <c r="C62" s="77">
        <v>-3.47349177E-2</v>
      </c>
      <c r="D62" s="15">
        <v>51.5</v>
      </c>
      <c r="E62" s="32">
        <f t="shared" si="26"/>
        <v>-2.4621212121212068E-2</v>
      </c>
      <c r="F62" s="18">
        <f>IF(ISNUMBER(D62), $B64 * E62, "")</f>
        <v>-3693.1818181818103</v>
      </c>
      <c r="G62" s="31">
        <v>51.8</v>
      </c>
      <c r="H62" s="32">
        <f t="shared" si="27"/>
        <v>-1.893939393939394E-2</v>
      </c>
      <c r="I62" s="101">
        <f>IF(ISNUMBER(G62), $B64 * H62, "")</f>
        <v>-2840.909090909091</v>
      </c>
      <c r="J62" s="15">
        <v>52.2</v>
      </c>
      <c r="K62" s="32">
        <f t="shared" si="28"/>
        <v>-1.1363636363636256E-2</v>
      </c>
      <c r="L62" s="18">
        <f>IF(ISNUMBER(J62), $B64 * K62, "")</f>
        <v>-1704.5454545454384</v>
      </c>
      <c r="M62" s="31">
        <v>51.5</v>
      </c>
      <c r="N62" s="32">
        <f t="shared" si="29"/>
        <v>-2.4621212121212068E-2</v>
      </c>
      <c r="O62" s="18">
        <f>IF(ISNUMBER(M62), $B64 * N62, "")</f>
        <v>-3693.1818181818103</v>
      </c>
      <c r="Q62" s="198"/>
      <c r="R62" s="199"/>
      <c r="S62" s="200"/>
    </row>
    <row r="63" spans="1:19" ht="17.25" customHeight="1" thickBot="1">
      <c r="A63" s="130" t="s">
        <v>211</v>
      </c>
      <c r="B63" s="131">
        <v>7.49</v>
      </c>
      <c r="C63" s="79">
        <v>-3.4793814399999998E-2</v>
      </c>
      <c r="D63" s="24">
        <v>7.25</v>
      </c>
      <c r="E63" s="25">
        <f t="shared" si="26"/>
        <v>-3.2042723631508709E-2</v>
      </c>
      <c r="F63" s="104">
        <f>IF(ISNUMBER(D63), $B64 * E63, "")</f>
        <v>-4806.408544726306</v>
      </c>
      <c r="G63" s="102">
        <v>7.33</v>
      </c>
      <c r="H63" s="25">
        <f t="shared" si="27"/>
        <v>-2.1361815754339136E-2</v>
      </c>
      <c r="I63" s="103">
        <f>IF(ISNUMBER(G63), $B64 * H63, "")</f>
        <v>-3204.2723631508702</v>
      </c>
      <c r="J63" s="24">
        <v>7.48</v>
      </c>
      <c r="K63" s="25">
        <f t="shared" si="28"/>
        <v>-1.3351134846461665E-3</v>
      </c>
      <c r="L63" s="104">
        <f>IF(ISNUMBER(J63), $B64 * K63, "")</f>
        <v>-200.26702269692498</v>
      </c>
      <c r="M63" s="102">
        <v>7.32</v>
      </c>
      <c r="N63" s="25">
        <f t="shared" si="29"/>
        <v>-2.2696929238985305E-2</v>
      </c>
      <c r="O63" s="104">
        <f>IF(ISNUMBER(M63), $B64 * N63, "")</f>
        <v>-3404.5393858477955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-3.1609673912745273E-2</v>
      </c>
      <c r="F64" s="28">
        <f>SUM(F44:F63)</f>
        <v>-94829.021738235795</v>
      </c>
      <c r="G64" s="26" t="s">
        <v>266</v>
      </c>
      <c r="H64" s="27">
        <f>IF(COUNT(H44:H63), SUM(H44:H63) / COUNT(H44:H63), 0)</f>
        <v>-1.9463708783639629E-2</v>
      </c>
      <c r="I64" s="28">
        <f>SUM(I44:I63)</f>
        <v>-58391.126350918879</v>
      </c>
      <c r="J64" s="26" t="s">
        <v>266</v>
      </c>
      <c r="K64" s="27">
        <f>IF(COUNT(K44:K63), SUM(K44:K63) / COUNT(K44:K63), 0)</f>
        <v>-1.1959328162021008E-2</v>
      </c>
      <c r="L64" s="28">
        <f>SUM(L44:L63)</f>
        <v>-35877.984486063026</v>
      </c>
      <c r="M64" s="26" t="s">
        <v>266</v>
      </c>
      <c r="N64" s="27">
        <f>IF(COUNT(N44:N63), SUM(N44:N63) / COUNT(N44:N63), 0)</f>
        <v>-2.6058401113260111E-2</v>
      </c>
      <c r="O64" s="28">
        <f>SUM(O44:O63)</f>
        <v>-78175.203339780346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57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2022-03-04(금) 오전 00:00</v>
      </c>
      <c r="C69" s="261"/>
      <c r="D69" s="233" t="str">
        <f>TEXT($G$1, "[$-ko-KR]yyyy-mm-dd(ddd) ") &amp; "오후 14:00"</f>
        <v>2022-03-04(금) 오후 14:00</v>
      </c>
      <c r="E69" s="234"/>
      <c r="F69" s="235"/>
      <c r="G69" s="233" t="str">
        <f>TEXT($G$1, "[$-ko-KR]yyyy-mm-dd(ddd) ") &amp; "오후 19:00"</f>
        <v>2022-03-04(금) 오후 19:00</v>
      </c>
      <c r="H69" s="234"/>
      <c r="I69" s="235"/>
      <c r="J69" s="233" t="str">
        <f>TEXT($G$1, "[$-ko-KR]yyyy-mm-dd(ddd) ") &amp; "오후 21:00"</f>
        <v>2022-03-04(금) 오후 21:00</v>
      </c>
      <c r="K69" s="234"/>
      <c r="L69" s="235"/>
      <c r="M69" s="233" t="str">
        <f>TEXT($G$1+1, "[$-ko-KR]yyyy-mm-dd(ddd) ") &amp; "오전 00:00"</f>
        <v>2022-03-05(토)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107</v>
      </c>
      <c r="B71" s="124">
        <v>114</v>
      </c>
      <c r="C71" s="76">
        <v>4.58715596E-2</v>
      </c>
      <c r="D71" s="13">
        <v>111</v>
      </c>
      <c r="E71" s="14">
        <f>IF(ISNUMBER(D71), (D71 - $B71) / $B71, "")</f>
        <v>-2.6315789473684209E-2</v>
      </c>
      <c r="F71" s="16">
        <f>IF(ISNUMBER(D71), $B91 * E71, "")</f>
        <v>-3947.3684210526312</v>
      </c>
      <c r="G71" s="29">
        <v>113</v>
      </c>
      <c r="H71" s="14">
        <f>IF(ISNUMBER(G71), (G71 - $B71) / $B71, "")</f>
        <v>-8.771929824561403E-3</v>
      </c>
      <c r="I71" s="100">
        <f>IF(ISNUMBER(G71), $B91 * H71, "")</f>
        <v>-1315.7894736842104</v>
      </c>
      <c r="J71" s="13">
        <v>114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-1.7543859649122806E-2</v>
      </c>
      <c r="O71" s="16">
        <f>IF(ISNUMBER(M71), $B91 * N71, "")</f>
        <v>-2631.5789473684208</v>
      </c>
      <c r="Q71" s="219"/>
      <c r="R71" s="219"/>
      <c r="S71" s="219"/>
    </row>
    <row r="72" spans="1:19" ht="17.25" thickBot="1">
      <c r="A72" s="125" t="s">
        <v>195</v>
      </c>
      <c r="B72" s="126">
        <v>131</v>
      </c>
      <c r="C72" s="77">
        <v>7.6923076999999996E-3</v>
      </c>
      <c r="D72" s="15">
        <v>127</v>
      </c>
      <c r="E72" s="32">
        <f t="shared" ref="E72:E75" si="30">IF(ISNUMBER(D72), (D72 - $B72) / $B72, "")</f>
        <v>-3.0534351145038167E-2</v>
      </c>
      <c r="F72" s="18">
        <f>IF(ISNUMBER(D72), $B91 * E72, "")</f>
        <v>-4580.1526717557254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-4580.1526717557254</v>
      </c>
      <c r="J72" s="15">
        <v>128</v>
      </c>
      <c r="K72" s="32">
        <f t="shared" ref="K72:K75" si="32">IF(ISNUMBER(J72), (J72 - $B72) / $B72, "")</f>
        <v>-2.2900763358778626E-2</v>
      </c>
      <c r="L72" s="18">
        <f>IF(ISNUMBER(J72), $B91 * K72, "")</f>
        <v>-3435.1145038167938</v>
      </c>
      <c r="M72" s="31">
        <v>126</v>
      </c>
      <c r="N72" s="32">
        <f t="shared" ref="N72:N75" si="33">IF(ISNUMBER(M72), (M72 - $B72) / $B72, "")</f>
        <v>-3.8167938931297711E-2</v>
      </c>
      <c r="O72" s="18">
        <f>IF(ISNUMBER(M72), $B91 * N72, "")</f>
        <v>-5725.1908396946565</v>
      </c>
      <c r="Q72" s="219"/>
      <c r="R72" s="219"/>
      <c r="S72" s="219"/>
    </row>
    <row r="73" spans="1:19" ht="17.25" thickBot="1">
      <c r="A73" s="125" t="s">
        <v>101</v>
      </c>
      <c r="B73" s="126">
        <v>699</v>
      </c>
      <c r="C73" s="77">
        <v>7.2046109999999997E-3</v>
      </c>
      <c r="D73" s="15">
        <v>672</v>
      </c>
      <c r="E73" s="32">
        <f t="shared" si="30"/>
        <v>-3.8626609442060089E-2</v>
      </c>
      <c r="F73" s="18">
        <f>IF(ISNUMBER(D73), $B91 * E73, "")</f>
        <v>-5793.9914163090134</v>
      </c>
      <c r="G73" s="31">
        <v>677</v>
      </c>
      <c r="H73" s="32">
        <f t="shared" si="31"/>
        <v>-3.1473533619456366E-2</v>
      </c>
      <c r="I73" s="101">
        <f>IF(ISNUMBER(G73), $B91 * H73, "")</f>
        <v>-4721.0300429184554</v>
      </c>
      <c r="J73" s="15">
        <v>684</v>
      </c>
      <c r="K73" s="32">
        <f t="shared" si="32"/>
        <v>-2.1459227467811159E-2</v>
      </c>
      <c r="L73" s="18">
        <f>IF(ISNUMBER(J73), $B91 * K73, "")</f>
        <v>-3218.8841201716737</v>
      </c>
      <c r="M73" s="31">
        <v>678</v>
      </c>
      <c r="N73" s="32">
        <f t="shared" si="33"/>
        <v>-3.0042918454935622E-2</v>
      </c>
      <c r="O73" s="18">
        <f>IF(ISNUMBER(M73), $B91 * N73, "")</f>
        <v>-4506.4377682403438</v>
      </c>
      <c r="Q73" s="209"/>
      <c r="R73" s="209"/>
      <c r="S73" s="209"/>
    </row>
    <row r="74" spans="1:19" ht="17.25" thickBot="1">
      <c r="A74" s="125" t="s">
        <v>233</v>
      </c>
      <c r="B74" s="126">
        <v>103</v>
      </c>
      <c r="C74" s="77">
        <v>0</v>
      </c>
      <c r="D74" s="15">
        <v>98.7</v>
      </c>
      <c r="E74" s="32">
        <f t="shared" si="30"/>
        <v>-4.174757281553395E-2</v>
      </c>
      <c r="F74" s="18">
        <f>IF(ISNUMBER(D74), $B91 * E74, "")</f>
        <v>-6262.1359223300924</v>
      </c>
      <c r="G74" s="31">
        <v>100</v>
      </c>
      <c r="H74" s="32">
        <f t="shared" si="31"/>
        <v>-2.9126213592233011E-2</v>
      </c>
      <c r="I74" s="101">
        <f>IF(ISNUMBER(G74), $B91 * H74, "")</f>
        <v>-4368.9320388349515</v>
      </c>
      <c r="J74" s="15">
        <v>101</v>
      </c>
      <c r="K74" s="32">
        <f t="shared" si="32"/>
        <v>-1.9417475728155338E-2</v>
      </c>
      <c r="L74" s="18">
        <f>IF(ISNUMBER(J74), $B91 * K74, "")</f>
        <v>-2912.6213592233007</v>
      </c>
      <c r="M74" s="31">
        <v>99.5</v>
      </c>
      <c r="N74" s="32">
        <f t="shared" si="33"/>
        <v>-3.3980582524271843E-2</v>
      </c>
      <c r="O74" s="18">
        <f>IF(ISNUMBER(M74), $B91 * N74, "")</f>
        <v>-5097.0873786407765</v>
      </c>
      <c r="Q74" s="209"/>
      <c r="R74" s="209"/>
      <c r="S74" s="209"/>
    </row>
    <row r="75" spans="1:19" ht="17.25" thickBot="1">
      <c r="A75" s="127" t="s">
        <v>338</v>
      </c>
      <c r="B75" s="128">
        <v>272</v>
      </c>
      <c r="C75" s="78">
        <v>0</v>
      </c>
      <c r="D75" s="20">
        <v>261</v>
      </c>
      <c r="E75" s="21">
        <f t="shared" si="30"/>
        <v>-4.0441176470588237E-2</v>
      </c>
      <c r="F75" s="22">
        <f>IF(ISNUMBER(D75), $B91 * E75, "")</f>
        <v>-6066.176470588236</v>
      </c>
      <c r="G75" s="30">
        <v>263</v>
      </c>
      <c r="H75" s="21">
        <f t="shared" si="31"/>
        <v>-3.3088235294117647E-2</v>
      </c>
      <c r="I75" s="105">
        <f>IF(ISNUMBER(G75), $B91 * H75, "")</f>
        <v>-4963.2352941176468</v>
      </c>
      <c r="J75" s="20">
        <v>266</v>
      </c>
      <c r="K75" s="21">
        <f t="shared" si="32"/>
        <v>-2.2058823529411766E-2</v>
      </c>
      <c r="L75" s="22">
        <f>IF(ISNUMBER(J75), $B91 * K75, "")</f>
        <v>-3308.8235294117649</v>
      </c>
      <c r="M75" s="30">
        <v>260</v>
      </c>
      <c r="N75" s="21">
        <f t="shared" si="33"/>
        <v>-4.4117647058823532E-2</v>
      </c>
      <c r="O75" s="22">
        <f>IF(ISNUMBER(M75), $B91 * N75, "")</f>
        <v>-6617.6470588235297</v>
      </c>
      <c r="Q75" s="209"/>
      <c r="R75" s="209"/>
      <c r="S75" s="209"/>
    </row>
    <row r="76" spans="1:19" ht="17.25" thickBot="1">
      <c r="A76" s="125" t="s">
        <v>331</v>
      </c>
      <c r="B76" s="129">
        <v>999</v>
      </c>
      <c r="C76" s="80">
        <v>0</v>
      </c>
      <c r="D76" s="106">
        <v>955</v>
      </c>
      <c r="E76" s="107">
        <f>IF(ISNUMBER(D76), (D76 - $B76) / $B76, "")</f>
        <v>-4.4044044044044044E-2</v>
      </c>
      <c r="F76" s="108">
        <f>IF(ISNUMBER(D76), $B91 * E76, "")</f>
        <v>-6606.6066066066069</v>
      </c>
      <c r="G76" s="109">
        <v>968</v>
      </c>
      <c r="H76" s="107">
        <f>IF(ISNUMBER(G76), (G76 - $B76) / $B76, "")</f>
        <v>-3.1031031031031032E-2</v>
      </c>
      <c r="I76" s="110">
        <f>IF(ISNUMBER(G76), $B91 * H76, "")</f>
        <v>-4654.6546546546551</v>
      </c>
      <c r="J76" s="106">
        <v>987</v>
      </c>
      <c r="K76" s="107">
        <f>IF(ISNUMBER(J76), (J76 - $B76) / $B76, "")</f>
        <v>-1.2012012012012012E-2</v>
      </c>
      <c r="L76" s="108">
        <f>IF(ISNUMBER(J76), $B91 * K76, "")</f>
        <v>-1801.8018018018017</v>
      </c>
      <c r="M76" s="109">
        <v>978</v>
      </c>
      <c r="N76" s="107">
        <f>IF(ISNUMBER(M76), (M76 - $B76) / $B76, "")</f>
        <v>-2.1021021021021023E-2</v>
      </c>
      <c r="O76" s="108">
        <f>IF(ISNUMBER(M76), $B91 * N76, "")</f>
        <v>-3153.1531531531532</v>
      </c>
      <c r="Q76" s="209"/>
      <c r="R76" s="209"/>
      <c r="S76" s="209"/>
    </row>
    <row r="77" spans="1:19" ht="17.25" thickBot="1">
      <c r="A77" s="125" t="s">
        <v>89</v>
      </c>
      <c r="B77" s="126">
        <v>934</v>
      </c>
      <c r="C77" s="77">
        <v>-2.1367521E-3</v>
      </c>
      <c r="D77" s="15">
        <v>911</v>
      </c>
      <c r="E77" s="32">
        <f t="shared" ref="E77:E80" si="34">IF(ISNUMBER(D77), (D77 - $B77) / $B77, "")</f>
        <v>-2.4625267665952889E-2</v>
      </c>
      <c r="F77" s="18">
        <f>IF(ISNUMBER(D77), $B91 * E77, "")</f>
        <v>-3693.7901498929332</v>
      </c>
      <c r="G77" s="31">
        <v>905</v>
      </c>
      <c r="H77" s="32">
        <f t="shared" ref="H77:H80" si="35">IF(ISNUMBER(G77), (G77 - $B77) / $B77, "")</f>
        <v>-3.1049250535331904E-2</v>
      </c>
      <c r="I77" s="101">
        <f>IF(ISNUMBER(G77), $B91 * H77, "")</f>
        <v>-4657.3875802997854</v>
      </c>
      <c r="J77" s="15">
        <v>912</v>
      </c>
      <c r="K77" s="32">
        <f t="shared" ref="K77:K80" si="36">IF(ISNUMBER(J77), (J77 - $B77) / $B77, "")</f>
        <v>-2.3554603854389723E-2</v>
      </c>
      <c r="L77" s="18">
        <f>IF(ISNUMBER(J77), $B91 * K77, "")</f>
        <v>-3533.1905781584583</v>
      </c>
      <c r="M77" s="31">
        <v>902</v>
      </c>
      <c r="N77" s="32">
        <f t="shared" ref="N77:N80" si="37">IF(ISNUMBER(M77), (M77 - $B77) / $B77, "")</f>
        <v>-3.4261241970021415E-2</v>
      </c>
      <c r="O77" s="18">
        <f>IF(ISNUMBER(M77), $B91 * N77, "")</f>
        <v>-5139.186295503212</v>
      </c>
      <c r="Q77" s="209"/>
      <c r="R77" s="209"/>
      <c r="S77" s="209"/>
    </row>
    <row r="78" spans="1:19" ht="17.25" thickBot="1">
      <c r="A78" s="125" t="s">
        <v>85</v>
      </c>
      <c r="B78" s="126">
        <v>238</v>
      </c>
      <c r="C78" s="77">
        <v>-4.1841003999999998E-3</v>
      </c>
      <c r="D78" s="15">
        <v>239</v>
      </c>
      <c r="E78" s="32">
        <f t="shared" si="34"/>
        <v>4.2016806722689074E-3</v>
      </c>
      <c r="F78" s="18">
        <f>IF(ISNUMBER(D78), $B91 * E78, "")</f>
        <v>630.25210084033608</v>
      </c>
      <c r="G78" s="31">
        <v>247</v>
      </c>
      <c r="H78" s="32">
        <f t="shared" si="35"/>
        <v>3.7815126050420166E-2</v>
      </c>
      <c r="I78" s="101">
        <f>IF(ISNUMBER(G78), $B91 * H78, "")</f>
        <v>5672.2689075630251</v>
      </c>
      <c r="J78" s="15">
        <v>249</v>
      </c>
      <c r="K78" s="32">
        <f t="shared" si="36"/>
        <v>4.6218487394957986E-2</v>
      </c>
      <c r="L78" s="18">
        <f>IF(ISNUMBER(J78), $B91 * K78, "")</f>
        <v>6932.7731092436979</v>
      </c>
      <c r="M78" s="31">
        <v>246</v>
      </c>
      <c r="N78" s="32">
        <f t="shared" si="37"/>
        <v>3.3613445378151259E-2</v>
      </c>
      <c r="O78" s="18">
        <f>IF(ISNUMBER(M78), $B91 * N78, "")</f>
        <v>5042.0168067226887</v>
      </c>
      <c r="Q78" s="209"/>
      <c r="R78" s="209"/>
      <c r="S78" s="209"/>
    </row>
    <row r="79" spans="1:19" ht="17.25" thickBot="1">
      <c r="A79" s="125" t="s">
        <v>56</v>
      </c>
      <c r="B79" s="126">
        <v>128</v>
      </c>
      <c r="C79" s="77">
        <v>-7.7519379999999999E-3</v>
      </c>
      <c r="D79" s="15">
        <v>123</v>
      </c>
      <c r="E79" s="32">
        <f t="shared" si="34"/>
        <v>-3.90625E-2</v>
      </c>
      <c r="F79" s="18">
        <f>IF(ISNUMBER(D79), $B91 * E79, "")</f>
        <v>-5859.375</v>
      </c>
      <c r="G79" s="31">
        <v>123</v>
      </c>
      <c r="H79" s="32">
        <f t="shared" si="35"/>
        <v>-3.90625E-2</v>
      </c>
      <c r="I79" s="101">
        <f>IF(ISNUMBER(G79), $B91 * H79, "")</f>
        <v>-5859.375</v>
      </c>
      <c r="J79" s="15">
        <v>125</v>
      </c>
      <c r="K79" s="32">
        <f t="shared" si="36"/>
        <v>-2.34375E-2</v>
      </c>
      <c r="L79" s="18">
        <f>IF(ISNUMBER(J79), $B91 * K79, "")</f>
        <v>-3515.625</v>
      </c>
      <c r="M79" s="31">
        <v>123</v>
      </c>
      <c r="N79" s="32">
        <f t="shared" si="37"/>
        <v>-3.90625E-2</v>
      </c>
      <c r="O79" s="18">
        <f>IF(ISNUMBER(M79), $B91 * N79, "")</f>
        <v>-5859.375</v>
      </c>
      <c r="Q79" s="33"/>
      <c r="R79" s="33"/>
    </row>
    <row r="80" spans="1:19" ht="17.25" thickBot="1">
      <c r="A80" s="130" t="s">
        <v>261</v>
      </c>
      <c r="B80" s="131">
        <v>160</v>
      </c>
      <c r="C80" s="79">
        <v>-1.2345679E-2</v>
      </c>
      <c r="D80" s="24">
        <v>155</v>
      </c>
      <c r="E80" s="25">
        <f t="shared" si="34"/>
        <v>-3.125E-2</v>
      </c>
      <c r="F80" s="104">
        <f>IF(ISNUMBER(D80), $B91 * E80, "")</f>
        <v>-4687.5</v>
      </c>
      <c r="G80" s="102">
        <v>156</v>
      </c>
      <c r="H80" s="25">
        <f t="shared" si="35"/>
        <v>-2.5000000000000001E-2</v>
      </c>
      <c r="I80" s="103">
        <f>IF(ISNUMBER(G80), $B91 * H80, "")</f>
        <v>-3750</v>
      </c>
      <c r="J80" s="24">
        <v>157</v>
      </c>
      <c r="K80" s="25">
        <f t="shared" si="36"/>
        <v>-1.8749999999999999E-2</v>
      </c>
      <c r="L80" s="104">
        <f>IF(ISNUMBER(J80), $B91 * K80, "")</f>
        <v>-2812.5</v>
      </c>
      <c r="M80" s="102">
        <v>156</v>
      </c>
      <c r="N80" s="25">
        <f t="shared" si="37"/>
        <v>-2.5000000000000001E-2</v>
      </c>
      <c r="O80" s="104">
        <f>IF(ISNUMBER(M80), $B91 * N80, "")</f>
        <v>-3750</v>
      </c>
      <c r="Q80" s="210"/>
      <c r="R80" s="211"/>
      <c r="S80" s="212"/>
    </row>
    <row r="81" spans="1:19">
      <c r="A81" s="123" t="s">
        <v>213</v>
      </c>
      <c r="B81" s="124">
        <v>287</v>
      </c>
      <c r="C81" s="76">
        <v>-1.3745704500000001E-2</v>
      </c>
      <c r="D81" s="13">
        <v>278</v>
      </c>
      <c r="E81" s="14">
        <f>IF(ISNUMBER(D81), (D81 - $B81) / $B81, "")</f>
        <v>-3.1358885017421602E-2</v>
      </c>
      <c r="F81" s="16">
        <f>IF(ISNUMBER(D81), $B91 * E81, "")</f>
        <v>-4703.8327526132407</v>
      </c>
      <c r="G81" s="29">
        <v>284</v>
      </c>
      <c r="H81" s="14">
        <f>IF(ISNUMBER(G81), (G81 - $B81) / $B81, "")</f>
        <v>-1.0452961672473868E-2</v>
      </c>
      <c r="I81" s="100">
        <f>IF(ISNUMBER(G81), $B91 * H81, "")</f>
        <v>-1567.9442508710802</v>
      </c>
      <c r="J81" s="13">
        <v>284</v>
      </c>
      <c r="K81" s="14">
        <f>IF(ISNUMBER(J81), (J81 - $B81) / $B81, "")</f>
        <v>-1.0452961672473868E-2</v>
      </c>
      <c r="L81" s="16">
        <f>IF(ISNUMBER(J81), $B91 * K81, "")</f>
        <v>-1567.9442508710802</v>
      </c>
      <c r="M81" s="29">
        <v>280</v>
      </c>
      <c r="N81" s="14">
        <f>IF(ISNUMBER(M81), (M81 - $B81) / $B81, "")</f>
        <v>-2.4390243902439025E-2</v>
      </c>
      <c r="O81" s="16">
        <f>IF(ISNUMBER(M81), $B91 * N81, "")</f>
        <v>-3658.5365853658536</v>
      </c>
      <c r="Q81" s="213"/>
      <c r="R81" s="214"/>
      <c r="S81" s="215"/>
    </row>
    <row r="82" spans="1:19" ht="17.25" thickBot="1">
      <c r="A82" s="125" t="s">
        <v>249</v>
      </c>
      <c r="B82" s="126">
        <v>237</v>
      </c>
      <c r="C82" s="77">
        <v>-1.6597510400000001E-2</v>
      </c>
      <c r="D82" s="15">
        <v>230</v>
      </c>
      <c r="E82" s="32">
        <f t="shared" ref="E82:E85" si="38">IF(ISNUMBER(D82), (D82 - $B82) / $B82, "")</f>
        <v>-2.9535864978902954E-2</v>
      </c>
      <c r="F82" s="18">
        <f>IF(ISNUMBER(D82), $B91 * E82, "")</f>
        <v>-4430.3797468354433</v>
      </c>
      <c r="G82" s="31">
        <v>240</v>
      </c>
      <c r="H82" s="32">
        <f t="shared" ref="H82:H85" si="39">IF(ISNUMBER(G82), (G82 - $B82) / $B82, "")</f>
        <v>1.2658227848101266E-2</v>
      </c>
      <c r="I82" s="101">
        <f>IF(ISNUMBER(G82), $B91 * H82, "")</f>
        <v>1898.7341772151899</v>
      </c>
      <c r="J82" s="15">
        <v>239</v>
      </c>
      <c r="K82" s="32">
        <f t="shared" ref="K82:K85" si="40">IF(ISNUMBER(J82), (J82 - $B82) / $B82, "")</f>
        <v>8.4388185654008432E-3</v>
      </c>
      <c r="L82" s="18">
        <f>IF(ISNUMBER(J82), $B91 * K82, "")</f>
        <v>1265.8227848101264</v>
      </c>
      <c r="M82" s="31">
        <v>238</v>
      </c>
      <c r="N82" s="32">
        <f t="shared" ref="N82:N85" si="41">IF(ISNUMBER(M82), (M82 - $B82) / $B82, "")</f>
        <v>4.2194092827004216E-3</v>
      </c>
      <c r="O82" s="18">
        <f>IF(ISNUMBER(M82), $B91 * N82, "")</f>
        <v>632.91139240506322</v>
      </c>
      <c r="Q82" s="216"/>
      <c r="R82" s="217"/>
      <c r="S82" s="218"/>
    </row>
    <row r="83" spans="1:19" ht="17.25" thickBot="1">
      <c r="A83" s="125" t="s">
        <v>51</v>
      </c>
      <c r="B83" s="126">
        <v>232</v>
      </c>
      <c r="C83" s="77">
        <v>-1.6949152499999998E-2</v>
      </c>
      <c r="D83" s="15">
        <v>224</v>
      </c>
      <c r="E83" s="32">
        <f t="shared" si="38"/>
        <v>-3.4482758620689655E-2</v>
      </c>
      <c r="F83" s="18">
        <f>IF(ISNUMBER(D83), $B91 * E83, "")</f>
        <v>-5172.4137931034484</v>
      </c>
      <c r="G83" s="31">
        <v>225</v>
      </c>
      <c r="H83" s="32">
        <f t="shared" si="39"/>
        <v>-3.017241379310345E-2</v>
      </c>
      <c r="I83" s="101">
        <f>IF(ISNUMBER(G83), $B91 * H83, "")</f>
        <v>-4525.8620689655172</v>
      </c>
      <c r="J83" s="15">
        <v>227</v>
      </c>
      <c r="K83" s="32">
        <f t="shared" si="40"/>
        <v>-2.1551724137931036E-2</v>
      </c>
      <c r="L83" s="18">
        <f>IF(ISNUMBER(J83), $B91 * K83, "")</f>
        <v>-3232.7586206896553</v>
      </c>
      <c r="M83" s="31">
        <v>224</v>
      </c>
      <c r="N83" s="32">
        <f t="shared" si="41"/>
        <v>-3.4482758620689655E-2</v>
      </c>
      <c r="O83" s="18">
        <f>IF(ISNUMBER(M83), $B91 * N83, "")</f>
        <v>-5172.4137931034484</v>
      </c>
      <c r="Q83" s="209"/>
      <c r="R83" s="209"/>
      <c r="S83" s="209"/>
    </row>
    <row r="84" spans="1:19" ht="17.25" thickBot="1">
      <c r="A84" s="125" t="s">
        <v>79</v>
      </c>
      <c r="B84" s="126">
        <v>870</v>
      </c>
      <c r="C84" s="77">
        <v>-2.1372328499999999E-2</v>
      </c>
      <c r="D84" s="15">
        <v>836</v>
      </c>
      <c r="E84" s="32">
        <f t="shared" si="38"/>
        <v>-3.9080459770114942E-2</v>
      </c>
      <c r="F84" s="18">
        <f>IF(ISNUMBER(D84), $B91 * E84, "")</f>
        <v>-5862.0689655172409</v>
      </c>
      <c r="G84" s="31">
        <v>845</v>
      </c>
      <c r="H84" s="32">
        <f t="shared" si="39"/>
        <v>-2.8735632183908046E-2</v>
      </c>
      <c r="I84" s="101">
        <f>IF(ISNUMBER(G84), $B91 * H84, "")</f>
        <v>-4310.3448275862065</v>
      </c>
      <c r="J84" s="15">
        <v>855</v>
      </c>
      <c r="K84" s="32">
        <f t="shared" si="40"/>
        <v>-1.7241379310344827E-2</v>
      </c>
      <c r="L84" s="18">
        <f>IF(ISNUMBER(J84), $B91 * K84, "")</f>
        <v>-2586.2068965517242</v>
      </c>
      <c r="M84" s="31">
        <v>838</v>
      </c>
      <c r="N84" s="32">
        <f t="shared" si="41"/>
        <v>-3.6781609195402298E-2</v>
      </c>
      <c r="O84" s="18">
        <f>IF(ISNUMBER(M84), $B91 * N84, "")</f>
        <v>-5517.2413793103451</v>
      </c>
      <c r="Q84" s="219"/>
      <c r="R84" s="219"/>
      <c r="S84" s="219"/>
    </row>
    <row r="85" spans="1:19" ht="17.25" thickBot="1">
      <c r="A85" s="127" t="s">
        <v>160</v>
      </c>
      <c r="B85" s="128">
        <v>408</v>
      </c>
      <c r="C85" s="78">
        <v>-2.15827338E-2</v>
      </c>
      <c r="D85" s="20">
        <v>391</v>
      </c>
      <c r="E85" s="21">
        <f t="shared" si="38"/>
        <v>-4.1666666666666664E-2</v>
      </c>
      <c r="F85" s="22">
        <f>IF(ISNUMBER(D85), $B91 * E85, "")</f>
        <v>-6250</v>
      </c>
      <c r="G85" s="30">
        <v>431</v>
      </c>
      <c r="H85" s="21">
        <f t="shared" si="39"/>
        <v>5.6372549019607844E-2</v>
      </c>
      <c r="I85" s="105">
        <f>IF(ISNUMBER(G85), $B91 * H85, "")</f>
        <v>8455.8823529411766</v>
      </c>
      <c r="J85" s="20">
        <v>419</v>
      </c>
      <c r="K85" s="21">
        <f t="shared" si="40"/>
        <v>2.6960784313725492E-2</v>
      </c>
      <c r="L85" s="22">
        <f>IF(ISNUMBER(J85), $B91 * K85, "")</f>
        <v>4044.1176470588239</v>
      </c>
      <c r="M85" s="30">
        <v>413</v>
      </c>
      <c r="N85" s="21">
        <f t="shared" si="41"/>
        <v>1.2254901960784314E-2</v>
      </c>
      <c r="O85" s="22">
        <f>IF(ISNUMBER(M85), $B91 * N85, "")</f>
        <v>1838.2352941176471</v>
      </c>
      <c r="Q85" s="219"/>
      <c r="R85" s="219"/>
      <c r="S85" s="219"/>
    </row>
    <row r="86" spans="1:19" ht="17.25" thickBot="1">
      <c r="A86" s="125" t="s">
        <v>339</v>
      </c>
      <c r="B86" s="129">
        <v>530</v>
      </c>
      <c r="C86" s="80">
        <v>-2.21402214E-2</v>
      </c>
      <c r="D86" s="106">
        <v>512</v>
      </c>
      <c r="E86" s="107">
        <f>IF(ISNUMBER(D86), (D86 - $B86) / $B86, "")</f>
        <v>-3.3962264150943396E-2</v>
      </c>
      <c r="F86" s="108">
        <f>IF(ISNUMBER(D86), $B91 * E86, "")</f>
        <v>-5094.3396226415098</v>
      </c>
      <c r="G86" s="109">
        <v>517</v>
      </c>
      <c r="H86" s="107">
        <f>IF(ISNUMBER(G86), (G86 - $B86) / $B86, "")</f>
        <v>-2.4528301886792454E-2</v>
      </c>
      <c r="I86" s="110">
        <f>IF(ISNUMBER(G86), $B91 * H86, "")</f>
        <v>-3679.2452830188681</v>
      </c>
      <c r="J86" s="106">
        <v>517</v>
      </c>
      <c r="K86" s="107">
        <f>IF(ISNUMBER(J86), (J86 - $B86) / $B86, "")</f>
        <v>-2.4528301886792454E-2</v>
      </c>
      <c r="L86" s="108">
        <f>IF(ISNUMBER(J86), $B91 * K86, "")</f>
        <v>-3679.2452830188681</v>
      </c>
      <c r="M86" s="109">
        <v>510</v>
      </c>
      <c r="N86" s="107">
        <f>IF(ISNUMBER(M86), (M86 - $B86) / $B86, "")</f>
        <v>-3.7735849056603772E-2</v>
      </c>
      <c r="O86" s="108">
        <f>IF(ISNUMBER(M86), $B91 * N86, "")</f>
        <v>-5660.3773584905657</v>
      </c>
      <c r="Q86" s="209"/>
      <c r="R86" s="209"/>
      <c r="S86" s="209"/>
    </row>
    <row r="87" spans="1:19" ht="17.25" thickBot="1">
      <c r="A87" s="125" t="s">
        <v>180</v>
      </c>
      <c r="B87" s="126">
        <v>922</v>
      </c>
      <c r="C87" s="77">
        <v>-2.22693531E-2</v>
      </c>
      <c r="D87" s="15">
        <v>902</v>
      </c>
      <c r="E87" s="32">
        <f t="shared" ref="E87:E90" si="42">IF(ISNUMBER(D87), (D87 - $B87) / $B87, "")</f>
        <v>-2.1691973969631236E-2</v>
      </c>
      <c r="F87" s="18">
        <f>IF(ISNUMBER(D87), $B91 * E87, "")</f>
        <v>-3253.7960954446853</v>
      </c>
      <c r="G87" s="31">
        <v>914</v>
      </c>
      <c r="H87" s="32">
        <f t="shared" ref="H87:H90" si="43">IF(ISNUMBER(G87), (G87 - $B87) / $B87, "")</f>
        <v>-8.6767895878524948E-3</v>
      </c>
      <c r="I87" s="101">
        <f>IF(ISNUMBER(G87), $B91 * H87, "")</f>
        <v>-1301.5184381778743</v>
      </c>
      <c r="J87" s="15">
        <v>917</v>
      </c>
      <c r="K87" s="32">
        <f t="shared" ref="K87:K90" si="44">IF(ISNUMBER(J87), (J87 - $B87) / $B87, "")</f>
        <v>-5.4229934924078091E-3</v>
      </c>
      <c r="L87" s="18">
        <f>IF(ISNUMBER(J87), $B91 * K87, "")</f>
        <v>-813.44902386117133</v>
      </c>
      <c r="M87" s="31">
        <v>909</v>
      </c>
      <c r="N87" s="32">
        <f t="shared" ref="N87:N90" si="45">IF(ISNUMBER(M87), (M87 - $B87) / $B87, "")</f>
        <v>-1.4099783080260303E-2</v>
      </c>
      <c r="O87" s="18">
        <f>IF(ISNUMBER(M87), $B91 * N87, "")</f>
        <v>-2114.9674620390456</v>
      </c>
      <c r="Q87" s="209"/>
      <c r="R87" s="209"/>
      <c r="S87" s="209"/>
    </row>
    <row r="88" spans="1:19" ht="17.25" thickBot="1">
      <c r="A88" s="125" t="s">
        <v>172</v>
      </c>
      <c r="B88" s="126">
        <v>938</v>
      </c>
      <c r="C88" s="77">
        <v>-2.2916666700000001E-2</v>
      </c>
      <c r="D88" s="15">
        <v>912</v>
      </c>
      <c r="E88" s="32">
        <f t="shared" si="42"/>
        <v>-2.7718550106609809E-2</v>
      </c>
      <c r="F88" s="18">
        <f>IF(ISNUMBER(D88), $B91 * E88, "")</f>
        <v>-4157.782515991471</v>
      </c>
      <c r="G88" s="31">
        <v>922</v>
      </c>
      <c r="H88" s="32">
        <f t="shared" si="43"/>
        <v>-1.7057569296375266E-2</v>
      </c>
      <c r="I88" s="101">
        <f>IF(ISNUMBER(G88), $B91 * H88, "")</f>
        <v>-2558.6353944562898</v>
      </c>
      <c r="J88" s="15">
        <v>928</v>
      </c>
      <c r="K88" s="32">
        <f t="shared" si="44"/>
        <v>-1.0660980810234541E-2</v>
      </c>
      <c r="L88" s="18">
        <f>IF(ISNUMBER(J88), $B91 * K88, "")</f>
        <v>-1599.1471215351812</v>
      </c>
      <c r="M88" s="31">
        <v>916</v>
      </c>
      <c r="N88" s="32">
        <f t="shared" si="45"/>
        <v>-2.3454157782515993E-2</v>
      </c>
      <c r="O88" s="18">
        <f>IF(ISNUMBER(M88), $B91 * N88, "")</f>
        <v>-3518.1236673773988</v>
      </c>
      <c r="Q88" s="209"/>
      <c r="R88" s="209"/>
      <c r="S88" s="209"/>
    </row>
    <row r="89" spans="1:19">
      <c r="A89" s="125" t="s">
        <v>221</v>
      </c>
      <c r="B89" s="126">
        <v>934</v>
      </c>
      <c r="C89" s="77">
        <v>-2.6068821700000001E-2</v>
      </c>
      <c r="D89" s="15">
        <v>905</v>
      </c>
      <c r="E89" s="32">
        <f t="shared" si="42"/>
        <v>-3.1049250535331904E-2</v>
      </c>
      <c r="F89" s="18">
        <f>IF(ISNUMBER(D89), $B91 * E89, "")</f>
        <v>-4657.3875802997854</v>
      </c>
      <c r="G89" s="31">
        <v>913</v>
      </c>
      <c r="H89" s="32">
        <f t="shared" si="43"/>
        <v>-2.2483940042826552E-2</v>
      </c>
      <c r="I89" s="101">
        <f>IF(ISNUMBER(G89), $B91 * H89, "")</f>
        <v>-3372.5910064239829</v>
      </c>
      <c r="J89" s="15">
        <v>921</v>
      </c>
      <c r="K89" s="32">
        <f t="shared" si="44"/>
        <v>-1.3918629550321198E-2</v>
      </c>
      <c r="L89" s="18">
        <f>IF(ISNUMBER(J89), $B91 * K89, "")</f>
        <v>-2087.7944325481799</v>
      </c>
      <c r="M89" s="31">
        <v>905</v>
      </c>
      <c r="N89" s="32">
        <f t="shared" si="45"/>
        <v>-3.1049250535331904E-2</v>
      </c>
      <c r="O89" s="18">
        <f>IF(ISNUMBER(M89), $B91 * N89, "")</f>
        <v>-4657.3875802997854</v>
      </c>
      <c r="Q89" s="198"/>
      <c r="R89" s="199"/>
      <c r="S89" s="200"/>
    </row>
    <row r="90" spans="1:19" ht="17.25" thickBot="1">
      <c r="A90" s="130" t="s">
        <v>187</v>
      </c>
      <c r="B90" s="131">
        <v>245</v>
      </c>
      <c r="C90" s="79">
        <v>-2.77777778E-2</v>
      </c>
      <c r="D90" s="24">
        <v>249</v>
      </c>
      <c r="E90" s="25">
        <f t="shared" si="42"/>
        <v>1.6326530612244899E-2</v>
      </c>
      <c r="F90" s="104">
        <f>IF(ISNUMBER(D90), $B91 * E90, "")</f>
        <v>2448.9795918367349</v>
      </c>
      <c r="G90" s="102">
        <v>262</v>
      </c>
      <c r="H90" s="25">
        <f t="shared" si="43"/>
        <v>6.9387755102040816E-2</v>
      </c>
      <c r="I90" s="103">
        <f>IF(ISNUMBER(G90), $B91 * H90, "")</f>
        <v>10408.163265306122</v>
      </c>
      <c r="J90" s="24">
        <v>261</v>
      </c>
      <c r="K90" s="25">
        <f t="shared" si="44"/>
        <v>6.5306122448979598E-2</v>
      </c>
      <c r="L90" s="104">
        <f>IF(ISNUMBER(J90), $B91 * K90, "")</f>
        <v>9795.9183673469397</v>
      </c>
      <c r="M90" s="102">
        <v>251</v>
      </c>
      <c r="N90" s="25">
        <f t="shared" si="45"/>
        <v>2.4489795918367346E-2</v>
      </c>
      <c r="O90" s="104">
        <f>IF(ISNUMBER(M90), $B91 * N90, "")</f>
        <v>3673.4693877551017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-2.9333288679435004E-2</v>
      </c>
      <c r="F91" s="28">
        <f>SUM(F71:F90)</f>
        <v>-87999.866038304986</v>
      </c>
      <c r="G91" s="26" t="s">
        <v>266</v>
      </c>
      <c r="H91" s="27">
        <f>IF(COUNT(H71:H90), SUM(H71:H90) / COUNT(H71:H90), 0)</f>
        <v>-1.1250549774246577E-2</v>
      </c>
      <c r="I91" s="28">
        <f>SUM(I71:I90)</f>
        <v>-33751.64932273973</v>
      </c>
      <c r="J91" s="26" t="s">
        <v>266</v>
      </c>
      <c r="K91" s="27">
        <f>IF(COUNT(K71:K90), SUM(K71:K90) / COUNT(K71:K90), 0)</f>
        <v>-6.02215820440002E-3</v>
      </c>
      <c r="L91" s="28">
        <f>SUM(L71:L90)</f>
        <v>-18066.474613200066</v>
      </c>
      <c r="M91" s="26" t="s">
        <v>266</v>
      </c>
      <c r="N91" s="27">
        <f>IF(COUNT(N71:N90), SUM(N71:N90) / COUNT(N71:N90), 0)</f>
        <v>-2.0530690462136673E-2</v>
      </c>
      <c r="O91" s="28">
        <f>SUM(O71:O90)</f>
        <v>-61592.071386410018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57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2022-03-04(금) 오전 00:00</v>
      </c>
      <c r="C96" s="261"/>
      <c r="D96" s="233" t="str">
        <f>TEXT($G$1, "[$-ko-KR]yyyy-mm-dd(ddd) ") &amp; "오후 14:00"</f>
        <v>2022-03-04(금) 오후 14:00</v>
      </c>
      <c r="E96" s="234"/>
      <c r="F96" s="235"/>
      <c r="G96" s="233" t="str">
        <f>TEXT($G$1, "[$-ko-KR]yyyy-mm-dd(ddd) ") &amp; "오후 19:00"</f>
        <v>2022-03-04(금) 오후 19:00</v>
      </c>
      <c r="H96" s="234"/>
      <c r="I96" s="235"/>
      <c r="J96" s="233" t="str">
        <f>TEXT($G$1, "[$-ko-KR]yyyy-mm-dd(ddd) ") &amp; "오후 21:00"</f>
        <v>2022-03-04(금) 오후 21:00</v>
      </c>
      <c r="K96" s="234"/>
      <c r="L96" s="235"/>
      <c r="M96" s="233" t="str">
        <f>TEXT($G$1+1, "[$-ko-KR]yyyy-mm-dd(ddd) ") &amp; "오전 00:00"</f>
        <v>2022-03-05(토)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178</v>
      </c>
      <c r="B98" s="124">
        <v>51460</v>
      </c>
      <c r="C98" s="76">
        <v>6.54244306E-2</v>
      </c>
      <c r="D98" s="13">
        <v>48910</v>
      </c>
      <c r="E98" s="14">
        <f>IF(ISNUMBER(D98), (D98 - $B98) / $B98, "")</f>
        <v>-4.9553050913330746E-2</v>
      </c>
      <c r="F98" s="16">
        <f>IF(ISNUMBER(D98), $B118 * E98, "")</f>
        <v>-7432.9576369996121</v>
      </c>
      <c r="G98" s="29">
        <v>49280</v>
      </c>
      <c r="H98" s="14">
        <f>IF(ISNUMBER(G98), (G98 - $B98) / $B98, "")</f>
        <v>-4.236300038865138E-2</v>
      </c>
      <c r="I98" s="100">
        <f>IF(ISNUMBER(G98), $B118 * H98, "")</f>
        <v>-6354.4500582977071</v>
      </c>
      <c r="J98" s="13">
        <v>50330</v>
      </c>
      <c r="K98" s="14">
        <f>IF(ISNUMBER(J98), (J98 - $B98) / $B98, "")</f>
        <v>-2.1958802953750484E-2</v>
      </c>
      <c r="L98" s="16">
        <f>IF(ISNUMBER(J98), $B118 * K98, "")</f>
        <v>-3293.8204430625728</v>
      </c>
      <c r="M98" s="29">
        <v>49030</v>
      </c>
      <c r="N98" s="14">
        <f>IF(ISNUMBER(M98), (M98 - $B98) / $B98, "")</f>
        <v>-4.7221142635056355E-2</v>
      </c>
      <c r="O98" s="16">
        <f>IF(ISNUMBER(M98), $B118 * N98, "")</f>
        <v>-7083.1713952584532</v>
      </c>
      <c r="Q98" s="219"/>
      <c r="R98" s="219"/>
      <c r="S98" s="219"/>
    </row>
    <row r="99" spans="1:19" ht="17.25" thickBot="1">
      <c r="A99" s="125" t="s">
        <v>124</v>
      </c>
      <c r="B99" s="126">
        <v>67.7</v>
      </c>
      <c r="C99" s="77">
        <v>5.1242235999999997E-2</v>
      </c>
      <c r="D99" s="15">
        <v>63.9</v>
      </c>
      <c r="E99" s="32">
        <f t="shared" ref="E99:E102" si="46">IF(ISNUMBER(D99), (D99 - $B99) / $B99, "")</f>
        <v>-5.6129985228951317E-2</v>
      </c>
      <c r="F99" s="18">
        <f>IF(ISNUMBER(D99), $B118 * E99, "")</f>
        <v>-8419.4977843426968</v>
      </c>
      <c r="G99" s="31">
        <v>64.900000000000006</v>
      </c>
      <c r="H99" s="32">
        <f t="shared" ref="H99:H102" si="47">IF(ISNUMBER(G99), (G99 - $B99) / $B99, "")</f>
        <v>-4.1358936484490356E-2</v>
      </c>
      <c r="I99" s="101">
        <f>IF(ISNUMBER(G99), $B118 * H99, "")</f>
        <v>-6203.8404726735534</v>
      </c>
      <c r="J99" s="15">
        <v>65.2</v>
      </c>
      <c r="K99" s="32">
        <f t="shared" ref="K99:K102" si="48">IF(ISNUMBER(J99), (J99 - $B99) / $B99, "")</f>
        <v>-3.6927621861152143E-2</v>
      </c>
      <c r="L99" s="18">
        <f>IF(ISNUMBER(J99), $B118 * K99, "")</f>
        <v>-5539.1432791728212</v>
      </c>
      <c r="M99" s="31">
        <v>63.7</v>
      </c>
      <c r="N99" s="32">
        <f t="shared" ref="N99:N102" si="49">IF(ISNUMBER(M99), (M99 - $B99) / $B99, "")</f>
        <v>-5.9084194977843424E-2</v>
      </c>
      <c r="O99" s="18">
        <f>IF(ISNUMBER(M99), $B118 * N99, "")</f>
        <v>-8862.6292466765135</v>
      </c>
      <c r="Q99" s="219"/>
      <c r="R99" s="219"/>
      <c r="S99" s="219"/>
    </row>
    <row r="100" spans="1:19" ht="17.25" thickBot="1">
      <c r="A100" s="125" t="s">
        <v>107</v>
      </c>
      <c r="B100" s="126">
        <v>114</v>
      </c>
      <c r="C100" s="77">
        <v>4.58715596E-2</v>
      </c>
      <c r="D100" s="15">
        <v>111</v>
      </c>
      <c r="E100" s="32">
        <f t="shared" si="46"/>
        <v>-2.6315789473684209E-2</v>
      </c>
      <c r="F100" s="18">
        <f>IF(ISNUMBER(D100), $B118 * E100, "")</f>
        <v>-3947.3684210526312</v>
      </c>
      <c r="G100" s="31">
        <v>113</v>
      </c>
      <c r="H100" s="32">
        <f t="shared" si="47"/>
        <v>-8.771929824561403E-3</v>
      </c>
      <c r="I100" s="101">
        <f>IF(ISNUMBER(G100), $B118 * H100, "")</f>
        <v>-1315.7894736842104</v>
      </c>
      <c r="J100" s="15">
        <v>114</v>
      </c>
      <c r="K100" s="32">
        <f t="shared" si="48"/>
        <v>0</v>
      </c>
      <c r="L100" s="18">
        <f>IF(ISNUMBER(J100), $B118 * K100, "")</f>
        <v>0</v>
      </c>
      <c r="M100" s="31">
        <v>112</v>
      </c>
      <c r="N100" s="32">
        <f t="shared" si="49"/>
        <v>-1.7543859649122806E-2</v>
      </c>
      <c r="O100" s="18">
        <f>IF(ISNUMBER(M100), $B118 * N100, "")</f>
        <v>-2631.5789473684208</v>
      </c>
      <c r="Q100" s="209"/>
      <c r="R100" s="209"/>
      <c r="S100" s="209"/>
    </row>
    <row r="101" spans="1:19" ht="17.25" thickBot="1">
      <c r="A101" s="125" t="s">
        <v>154</v>
      </c>
      <c r="B101" s="126">
        <v>22490</v>
      </c>
      <c r="C101" s="77">
        <v>3.3073036299999997E-2</v>
      </c>
      <c r="D101" s="15">
        <v>25380</v>
      </c>
      <c r="E101" s="32">
        <f t="shared" si="46"/>
        <v>0.12850155624722098</v>
      </c>
      <c r="F101" s="18">
        <f>IF(ISNUMBER(D101), $B118 * E101, "")</f>
        <v>19275.233437083149</v>
      </c>
      <c r="G101" s="31">
        <v>23870</v>
      </c>
      <c r="H101" s="32">
        <f t="shared" si="47"/>
        <v>6.1360604713205869E-2</v>
      </c>
      <c r="I101" s="101">
        <f>IF(ISNUMBER(G101), $B118 * H101, "")</f>
        <v>9204.09070698088</v>
      </c>
      <c r="J101" s="15">
        <v>23280</v>
      </c>
      <c r="K101" s="32">
        <f t="shared" si="48"/>
        <v>3.5126722987994664E-2</v>
      </c>
      <c r="L101" s="18">
        <f>IF(ISNUMBER(J101), $B118 * K101, "")</f>
        <v>5269.0084481991998</v>
      </c>
      <c r="M101" s="31">
        <v>23550</v>
      </c>
      <c r="N101" s="32">
        <f t="shared" si="49"/>
        <v>4.7132058692752332E-2</v>
      </c>
      <c r="O101" s="18">
        <f>IF(ISNUMBER(M101), $B118 * N101, "")</f>
        <v>7069.8088039128497</v>
      </c>
      <c r="Q101" s="209"/>
      <c r="R101" s="209"/>
      <c r="S101" s="209"/>
    </row>
    <row r="102" spans="1:19" ht="17.25" thickBot="1">
      <c r="A102" s="127" t="s">
        <v>99</v>
      </c>
      <c r="B102" s="128">
        <v>36880</v>
      </c>
      <c r="C102" s="78">
        <v>2.6154702299999999E-2</v>
      </c>
      <c r="D102" s="20">
        <v>36100</v>
      </c>
      <c r="E102" s="21">
        <f t="shared" si="46"/>
        <v>-2.1149674620390455E-2</v>
      </c>
      <c r="F102" s="22">
        <f>IF(ISNUMBER(D102), $B118 * E102, "")</f>
        <v>-3172.4511930585682</v>
      </c>
      <c r="G102" s="30">
        <v>35700</v>
      </c>
      <c r="H102" s="21">
        <f t="shared" si="47"/>
        <v>-3.1995661605206074E-2</v>
      </c>
      <c r="I102" s="105">
        <f>IF(ISNUMBER(G102), $B118 * H102, "")</f>
        <v>-4799.3492407809108</v>
      </c>
      <c r="J102" s="20">
        <v>36160</v>
      </c>
      <c r="K102" s="21">
        <f t="shared" si="48"/>
        <v>-1.9522776572668113E-2</v>
      </c>
      <c r="L102" s="22">
        <f>IF(ISNUMBER(J102), $B118 * K102, "")</f>
        <v>-2928.4164859002171</v>
      </c>
      <c r="M102" s="30">
        <v>35540</v>
      </c>
      <c r="N102" s="21">
        <f t="shared" si="49"/>
        <v>-3.6334056399132321E-2</v>
      </c>
      <c r="O102" s="22">
        <f>IF(ISNUMBER(M102), $B118 * N102, "")</f>
        <v>-5450.108459869848</v>
      </c>
      <c r="Q102" s="209"/>
      <c r="R102" s="209"/>
      <c r="S102" s="209"/>
    </row>
    <row r="103" spans="1:19" ht="17.25" thickBot="1">
      <c r="A103" s="125" t="s">
        <v>122</v>
      </c>
      <c r="B103" s="129">
        <v>137300</v>
      </c>
      <c r="C103" s="80">
        <v>2.2718808199999999E-2</v>
      </c>
      <c r="D103" s="106">
        <v>131000</v>
      </c>
      <c r="E103" s="107">
        <f>IF(ISNUMBER(D103), (D103 - $B103) / $B103, "")</f>
        <v>-4.5884923525127456E-2</v>
      </c>
      <c r="F103" s="108">
        <f>IF(ISNUMBER(D103), $B118 * E103, "")</f>
        <v>-6882.7385287691186</v>
      </c>
      <c r="G103" s="109">
        <v>131300</v>
      </c>
      <c r="H103" s="107">
        <f>IF(ISNUMBER(G103), (G103 - $B103) / $B103, "")</f>
        <v>-4.3699927166788055E-2</v>
      </c>
      <c r="I103" s="110">
        <f>IF(ISNUMBER(G103), $B118 * H103, "")</f>
        <v>-6554.9890750182085</v>
      </c>
      <c r="J103" s="106">
        <v>132350</v>
      </c>
      <c r="K103" s="107">
        <f>IF(ISNUMBER(J103), (J103 - $B103) / $B103, "")</f>
        <v>-3.6052439912600147E-2</v>
      </c>
      <c r="L103" s="108">
        <f>IF(ISNUMBER(J103), $B118 * K103, "")</f>
        <v>-5407.8659868900222</v>
      </c>
      <c r="M103" s="109">
        <v>129950</v>
      </c>
      <c r="N103" s="107">
        <f>IF(ISNUMBER(M103), (M103 - $B103) / $B103, "")</f>
        <v>-5.3532410779315365E-2</v>
      </c>
      <c r="O103" s="108">
        <f>IF(ISNUMBER(M103), $B118 * N103, "")</f>
        <v>-8029.8616168973049</v>
      </c>
      <c r="Q103" s="209"/>
      <c r="R103" s="209"/>
      <c r="S103" s="209"/>
    </row>
    <row r="104" spans="1:19" ht="17.25" thickBot="1">
      <c r="A104" s="125" t="s">
        <v>132</v>
      </c>
      <c r="B104" s="126">
        <v>3425</v>
      </c>
      <c r="C104" s="77">
        <v>2.2388059700000001E-2</v>
      </c>
      <c r="D104" s="15">
        <v>3510</v>
      </c>
      <c r="E104" s="32">
        <f t="shared" ref="E104:E107" si="50">IF(ISNUMBER(D104), (D104 - $B104) / $B104, "")</f>
        <v>2.4817518248175182E-2</v>
      </c>
      <c r="F104" s="18">
        <f>IF(ISNUMBER(D104), $B118 * E104, "")</f>
        <v>3722.6277372262771</v>
      </c>
      <c r="G104" s="31">
        <v>3400</v>
      </c>
      <c r="H104" s="32">
        <f t="shared" ref="H104:H107" si="51">IF(ISNUMBER(G104), (G104 - $B104) / $B104, "")</f>
        <v>-7.2992700729927005E-3</v>
      </c>
      <c r="I104" s="101">
        <f>IF(ISNUMBER(G104), $B118 * H104, "")</f>
        <v>-1094.8905109489051</v>
      </c>
      <c r="J104" s="15">
        <v>3290</v>
      </c>
      <c r="K104" s="32">
        <f t="shared" ref="K104:K107" si="52">IF(ISNUMBER(J104), (J104 - $B104) / $B104, "")</f>
        <v>-3.9416058394160583E-2</v>
      </c>
      <c r="L104" s="18">
        <f>IF(ISNUMBER(J104), $B118 * K104, "")</f>
        <v>-5912.4087591240877</v>
      </c>
      <c r="M104" s="31">
        <v>3250</v>
      </c>
      <c r="N104" s="32">
        <f t="shared" ref="N104:N107" si="53">IF(ISNUMBER(M104), (M104 - $B104) / $B104, "")</f>
        <v>-5.1094890510948905E-2</v>
      </c>
      <c r="O104" s="18">
        <f>IF(ISNUMBER(M104), $B118 * N104, "")</f>
        <v>-7664.2335766423357</v>
      </c>
      <c r="Q104" s="209"/>
      <c r="R104" s="209"/>
      <c r="S104" s="209"/>
    </row>
    <row r="105" spans="1:19" ht="17.25" thickBot="1">
      <c r="A105" s="125" t="s">
        <v>223</v>
      </c>
      <c r="B105" s="126">
        <v>1005</v>
      </c>
      <c r="C105" s="77">
        <v>1.6177957499999999E-2</v>
      </c>
      <c r="D105" s="15">
        <v>991</v>
      </c>
      <c r="E105" s="32">
        <f t="shared" si="50"/>
        <v>-1.3930348258706468E-2</v>
      </c>
      <c r="F105" s="18">
        <f>IF(ISNUMBER(D105), $B118 * E105, "")</f>
        <v>-2089.5522388059703</v>
      </c>
      <c r="G105" s="31">
        <v>1015</v>
      </c>
      <c r="H105" s="32">
        <f t="shared" si="51"/>
        <v>9.9502487562189053E-3</v>
      </c>
      <c r="I105" s="101">
        <f>IF(ISNUMBER(G105), $B118 * H105, "")</f>
        <v>1492.5373134328358</v>
      </c>
      <c r="J105" s="15">
        <v>1005</v>
      </c>
      <c r="K105" s="32">
        <f t="shared" si="52"/>
        <v>0</v>
      </c>
      <c r="L105" s="18">
        <f>IF(ISNUMBER(J105), $B118 * K105, "")</f>
        <v>0</v>
      </c>
      <c r="M105" s="31">
        <v>998</v>
      </c>
      <c r="N105" s="32">
        <f t="shared" si="53"/>
        <v>-6.965174129353234E-3</v>
      </c>
      <c r="O105" s="18">
        <f>IF(ISNUMBER(M105), $B118 * N105, "")</f>
        <v>-1044.7761194029852</v>
      </c>
      <c r="Q105" s="209"/>
      <c r="R105" s="209"/>
      <c r="S105" s="209"/>
    </row>
    <row r="106" spans="1:19" ht="17.25" thickBot="1">
      <c r="A106" s="125" t="s">
        <v>142</v>
      </c>
      <c r="B106" s="126">
        <v>1715</v>
      </c>
      <c r="C106" s="77">
        <v>1.47928994E-2</v>
      </c>
      <c r="D106" s="15">
        <v>1710</v>
      </c>
      <c r="E106" s="32">
        <f t="shared" si="50"/>
        <v>-2.9154518950437317E-3</v>
      </c>
      <c r="F106" s="18">
        <f>IF(ISNUMBER(D106), $B118 * E106, "")</f>
        <v>-437.31778425655978</v>
      </c>
      <c r="G106" s="31">
        <v>1775</v>
      </c>
      <c r="H106" s="32">
        <f t="shared" si="51"/>
        <v>3.4985422740524783E-2</v>
      </c>
      <c r="I106" s="101">
        <f>IF(ISNUMBER(G106), $B118 * H106, "")</f>
        <v>5247.8134110787178</v>
      </c>
      <c r="J106" s="15">
        <v>1780</v>
      </c>
      <c r="K106" s="32">
        <f t="shared" si="52"/>
        <v>3.7900874635568516E-2</v>
      </c>
      <c r="L106" s="18">
        <f>IF(ISNUMBER(J106), $B118 * K106, "")</f>
        <v>5685.131195335277</v>
      </c>
      <c r="M106" s="31">
        <v>1760</v>
      </c>
      <c r="N106" s="32">
        <f t="shared" si="53"/>
        <v>2.6239067055393587E-2</v>
      </c>
      <c r="O106" s="18">
        <f>IF(ISNUMBER(M106), $B118 * N106, "")</f>
        <v>3935.8600583090379</v>
      </c>
      <c r="Q106" s="33"/>
      <c r="R106" s="33"/>
    </row>
    <row r="107" spans="1:19" ht="17.25" thickBot="1">
      <c r="A107" s="130" t="s">
        <v>126</v>
      </c>
      <c r="B107" s="131">
        <v>87.7</v>
      </c>
      <c r="C107" s="79">
        <v>1.03686636E-2</v>
      </c>
      <c r="D107" s="24">
        <v>85.9</v>
      </c>
      <c r="E107" s="25">
        <f t="shared" si="50"/>
        <v>-2.0524515393386511E-2</v>
      </c>
      <c r="F107" s="104">
        <f>IF(ISNUMBER(D107), $B118 * E107, "")</f>
        <v>-3078.6773090079769</v>
      </c>
      <c r="G107" s="102">
        <v>86.6</v>
      </c>
      <c r="H107" s="25">
        <f t="shared" si="51"/>
        <v>-1.2542759407069653E-2</v>
      </c>
      <c r="I107" s="103">
        <f>IF(ISNUMBER(G107), $B118 * H107, "")</f>
        <v>-1881.4139110604478</v>
      </c>
      <c r="J107" s="24">
        <v>87.3</v>
      </c>
      <c r="K107" s="25">
        <f t="shared" si="52"/>
        <v>-4.5610034207526299E-3</v>
      </c>
      <c r="L107" s="104">
        <f>IF(ISNUMBER(J107), $B118 * K107, "")</f>
        <v>-684.15051311289449</v>
      </c>
      <c r="M107" s="102">
        <v>85.7</v>
      </c>
      <c r="N107" s="25">
        <f t="shared" si="53"/>
        <v>-2.2805017103762829E-2</v>
      </c>
      <c r="O107" s="104">
        <f>IF(ISNUMBER(M107), $B118 * N107, "")</f>
        <v>-3420.7525655644245</v>
      </c>
      <c r="Q107" s="210"/>
      <c r="R107" s="211"/>
      <c r="S107" s="212"/>
    </row>
    <row r="108" spans="1:19">
      <c r="A108" s="123" t="s">
        <v>73</v>
      </c>
      <c r="B108" s="124">
        <v>39540</v>
      </c>
      <c r="C108" s="76">
        <v>8.9308497000000001E-3</v>
      </c>
      <c r="D108" s="13">
        <v>41850</v>
      </c>
      <c r="E108" s="14">
        <f>IF(ISNUMBER(D108), (D108 - $B108) / $B108, "")</f>
        <v>5.8421851289833078E-2</v>
      </c>
      <c r="F108" s="16">
        <f>IF(ISNUMBER(D108), $B118 * E108, "")</f>
        <v>8763.2776934749618</v>
      </c>
      <c r="G108" s="29">
        <v>41800</v>
      </c>
      <c r="H108" s="14">
        <f>IF(ISNUMBER(G108), (G108 - $B108) / $B108, "")</f>
        <v>5.7157309054122404E-2</v>
      </c>
      <c r="I108" s="100">
        <f>IF(ISNUMBER(G108), $B118 * H108, "")</f>
        <v>8573.5963581183605</v>
      </c>
      <c r="J108" s="13">
        <v>41280</v>
      </c>
      <c r="K108" s="14">
        <f>IF(ISNUMBER(J108), (J108 - $B108) / $B108, "")</f>
        <v>4.4006069802731411E-2</v>
      </c>
      <c r="L108" s="16">
        <f>IF(ISNUMBER(J108), $B118 * K108, "")</f>
        <v>6600.9104704097117</v>
      </c>
      <c r="M108" s="29">
        <v>41320</v>
      </c>
      <c r="N108" s="14">
        <f>IF(ISNUMBER(M108), (M108 - $B108) / $B108, "")</f>
        <v>4.5017703591299953E-2</v>
      </c>
      <c r="O108" s="16">
        <f>IF(ISNUMBER(M108), $B118 * N108, "")</f>
        <v>6752.6555386949931</v>
      </c>
      <c r="Q108" s="213"/>
      <c r="R108" s="214"/>
      <c r="S108" s="215"/>
    </row>
    <row r="109" spans="1:19" ht="17.25" thickBot="1">
      <c r="A109" s="125" t="s">
        <v>176</v>
      </c>
      <c r="B109" s="126">
        <v>7970</v>
      </c>
      <c r="C109" s="77">
        <v>8.2226438999999998E-3</v>
      </c>
      <c r="D109" s="15">
        <v>7625</v>
      </c>
      <c r="E109" s="32">
        <f t="shared" ref="E109:E112" si="54">IF(ISNUMBER(D109), (D109 - $B109) / $B109, "")</f>
        <v>-4.3287327478042661E-2</v>
      </c>
      <c r="F109" s="18">
        <f>IF(ISNUMBER(D109), $B118 * E109, "")</f>
        <v>-6493.0991217063993</v>
      </c>
      <c r="G109" s="31">
        <v>7685</v>
      </c>
      <c r="H109" s="32">
        <f t="shared" ref="H109:H112" si="55">IF(ISNUMBER(G109), (G109 - $B109) / $B109, "")</f>
        <v>-3.5759096612296114E-2</v>
      </c>
      <c r="I109" s="101">
        <f>IF(ISNUMBER(G109), $B118 * H109, "")</f>
        <v>-5363.864491844417</v>
      </c>
      <c r="J109" s="15">
        <v>7735</v>
      </c>
      <c r="K109" s="32">
        <f t="shared" ref="K109:K112" si="56">IF(ISNUMBER(J109), (J109 - $B109) / $B109, "")</f>
        <v>-2.9485570890840654E-2</v>
      </c>
      <c r="L109" s="18">
        <f>IF(ISNUMBER(J109), $B118 * K109, "")</f>
        <v>-4422.8356336260977</v>
      </c>
      <c r="M109" s="31">
        <v>7645</v>
      </c>
      <c r="N109" s="32">
        <f t="shared" ref="N109:N112" si="57">IF(ISNUMBER(M109), (M109 - $B109) / $B109, "")</f>
        <v>-4.0777917189460479E-2</v>
      </c>
      <c r="O109" s="18">
        <f>IF(ISNUMBER(M109), $B118 * N109, "")</f>
        <v>-6116.6875784190715</v>
      </c>
      <c r="Q109" s="216"/>
      <c r="R109" s="217"/>
      <c r="S109" s="218"/>
    </row>
    <row r="110" spans="1:19" ht="17.25" thickBot="1">
      <c r="A110" s="125" t="s">
        <v>337</v>
      </c>
      <c r="B110" s="126">
        <v>13610</v>
      </c>
      <c r="C110" s="77">
        <v>8.1481481000000005E-3</v>
      </c>
      <c r="D110" s="15">
        <v>13700</v>
      </c>
      <c r="E110" s="32">
        <f t="shared" si="54"/>
        <v>6.6127847171197646E-3</v>
      </c>
      <c r="F110" s="18">
        <f>IF(ISNUMBER(D110), $B118 * E110, "")</f>
        <v>991.91770756796473</v>
      </c>
      <c r="G110" s="31">
        <v>13890</v>
      </c>
      <c r="H110" s="32">
        <f t="shared" si="55"/>
        <v>2.0573108008817047E-2</v>
      </c>
      <c r="I110" s="101">
        <f>IF(ISNUMBER(G110), $B118 * H110, "")</f>
        <v>3085.966201322557</v>
      </c>
      <c r="J110" s="15">
        <v>14290</v>
      </c>
      <c r="K110" s="32">
        <f t="shared" si="56"/>
        <v>4.996326230712711E-2</v>
      </c>
      <c r="L110" s="18">
        <f>IF(ISNUMBER(J110), $B118 * K110, "")</f>
        <v>7494.4893460690664</v>
      </c>
      <c r="M110" s="31">
        <v>14000</v>
      </c>
      <c r="N110" s="32">
        <f t="shared" si="57"/>
        <v>2.8655400440852314E-2</v>
      </c>
      <c r="O110" s="18">
        <f>IF(ISNUMBER(M110), $B118 * N110, "")</f>
        <v>4298.3100661278468</v>
      </c>
      <c r="Q110" s="209"/>
      <c r="R110" s="209"/>
      <c r="S110" s="209"/>
    </row>
    <row r="111" spans="1:19" ht="17.25" thickBot="1">
      <c r="A111" s="125" t="s">
        <v>195</v>
      </c>
      <c r="B111" s="126">
        <v>131</v>
      </c>
      <c r="C111" s="77">
        <v>7.6923076999999996E-3</v>
      </c>
      <c r="D111" s="15">
        <v>127</v>
      </c>
      <c r="E111" s="32">
        <f t="shared" si="54"/>
        <v>-3.0534351145038167E-2</v>
      </c>
      <c r="F111" s="18">
        <f>IF(ISNUMBER(D111), $B118 * E111, "")</f>
        <v>-4580.1526717557254</v>
      </c>
      <c r="G111" s="31">
        <v>127</v>
      </c>
      <c r="H111" s="32">
        <f t="shared" si="55"/>
        <v>-3.0534351145038167E-2</v>
      </c>
      <c r="I111" s="101">
        <f>IF(ISNUMBER(G111), $B118 * H111, "")</f>
        <v>-4580.1526717557254</v>
      </c>
      <c r="J111" s="15">
        <v>128</v>
      </c>
      <c r="K111" s="32">
        <f t="shared" si="56"/>
        <v>-2.2900763358778626E-2</v>
      </c>
      <c r="L111" s="18">
        <f>IF(ISNUMBER(J111), $B118 * K111, "")</f>
        <v>-3435.1145038167938</v>
      </c>
      <c r="M111" s="31">
        <v>126</v>
      </c>
      <c r="N111" s="32">
        <f t="shared" si="57"/>
        <v>-3.8167938931297711E-2</v>
      </c>
      <c r="O111" s="18">
        <f>IF(ISNUMBER(M111), $B118 * N111, "")</f>
        <v>-5725.1908396946565</v>
      </c>
      <c r="Q111" s="219"/>
      <c r="R111" s="219"/>
      <c r="S111" s="219"/>
    </row>
    <row r="112" spans="1:19" ht="17.25" thickBot="1">
      <c r="A112" s="127" t="s">
        <v>101</v>
      </c>
      <c r="B112" s="128">
        <v>699</v>
      </c>
      <c r="C112" s="78">
        <v>7.2046109999999997E-3</v>
      </c>
      <c r="D112" s="20">
        <v>672</v>
      </c>
      <c r="E112" s="21">
        <f t="shared" si="54"/>
        <v>-3.8626609442060089E-2</v>
      </c>
      <c r="F112" s="22">
        <f>IF(ISNUMBER(D112), $B118 * E112, "")</f>
        <v>-5793.9914163090134</v>
      </c>
      <c r="G112" s="30">
        <v>677</v>
      </c>
      <c r="H112" s="21">
        <f t="shared" si="55"/>
        <v>-3.1473533619456366E-2</v>
      </c>
      <c r="I112" s="105">
        <f>IF(ISNUMBER(G112), $B118 * H112, "")</f>
        <v>-4721.0300429184554</v>
      </c>
      <c r="J112" s="20">
        <v>684</v>
      </c>
      <c r="K112" s="21">
        <f t="shared" si="56"/>
        <v>-2.1459227467811159E-2</v>
      </c>
      <c r="L112" s="22">
        <f>IF(ISNUMBER(J112), $B118 * K112, "")</f>
        <v>-3218.8841201716737</v>
      </c>
      <c r="M112" s="30">
        <v>678</v>
      </c>
      <c r="N112" s="21">
        <f t="shared" si="57"/>
        <v>-3.0042918454935622E-2</v>
      </c>
      <c r="O112" s="22">
        <f>IF(ISNUMBER(M112), $B118 * N112, "")</f>
        <v>-4506.4377682403438</v>
      </c>
      <c r="Q112" s="219"/>
      <c r="R112" s="219"/>
      <c r="S112" s="219"/>
    </row>
    <row r="113" spans="1:19" ht="17.25" thickBot="1">
      <c r="A113" s="125" t="s">
        <v>62</v>
      </c>
      <c r="B113" s="129">
        <v>29220</v>
      </c>
      <c r="C113" s="80">
        <v>1.7140898000000001E-3</v>
      </c>
      <c r="D113" s="106">
        <v>27850</v>
      </c>
      <c r="E113" s="107">
        <f>IF(ISNUMBER(D113), (D113 - $B113) / $B113, "")</f>
        <v>-4.6885694729637238E-2</v>
      </c>
      <c r="F113" s="108">
        <f>IF(ISNUMBER(D113), $B118 * E113, "")</f>
        <v>-7032.8542094455861</v>
      </c>
      <c r="G113" s="109">
        <v>27980</v>
      </c>
      <c r="H113" s="107">
        <f>IF(ISNUMBER(G113), (G113 - $B113) / $B113, "")</f>
        <v>-4.2436687200547572E-2</v>
      </c>
      <c r="I113" s="110">
        <f>IF(ISNUMBER(G113), $B118 * H113, "")</f>
        <v>-6365.503080082136</v>
      </c>
      <c r="J113" s="106">
        <v>28300</v>
      </c>
      <c r="K113" s="107">
        <f>IF(ISNUMBER(J113), (J113 - $B113) / $B113, "")</f>
        <v>-3.1485284052019162E-2</v>
      </c>
      <c r="L113" s="108">
        <f>IF(ISNUMBER(J113), $B118 * K113, "")</f>
        <v>-4722.792607802874</v>
      </c>
      <c r="M113" s="109">
        <v>27640</v>
      </c>
      <c r="N113" s="107">
        <f>IF(ISNUMBER(M113), (M113 - $B113) / $B113, "")</f>
        <v>-5.4072553045859E-2</v>
      </c>
      <c r="O113" s="108">
        <f>IF(ISNUMBER(M113), $B118 * N113, "")</f>
        <v>-8110.8829568788497</v>
      </c>
      <c r="Q113" s="209"/>
      <c r="R113" s="209"/>
      <c r="S113" s="209"/>
    </row>
    <row r="114" spans="1:19" ht="17.25" thickBot="1">
      <c r="A114" s="125" t="s">
        <v>233</v>
      </c>
      <c r="B114" s="126">
        <v>103</v>
      </c>
      <c r="C114" s="77">
        <v>0</v>
      </c>
      <c r="D114" s="15">
        <v>98.7</v>
      </c>
      <c r="E114" s="32">
        <f t="shared" ref="E114:E117" si="58">IF(ISNUMBER(D114), (D114 - $B114) / $B114, "")</f>
        <v>-4.174757281553395E-2</v>
      </c>
      <c r="F114" s="18">
        <f>IF(ISNUMBER(D114), $B118 * E114, "")</f>
        <v>-6262.1359223300924</v>
      </c>
      <c r="G114" s="31">
        <v>100</v>
      </c>
      <c r="H114" s="32">
        <f t="shared" ref="H114:H117" si="59">IF(ISNUMBER(G114), (G114 - $B114) / $B114, "")</f>
        <v>-2.9126213592233011E-2</v>
      </c>
      <c r="I114" s="101">
        <f>IF(ISNUMBER(G114), $B118 * H114, "")</f>
        <v>-4368.9320388349515</v>
      </c>
      <c r="J114" s="15">
        <v>101</v>
      </c>
      <c r="K114" s="32">
        <f t="shared" ref="K114:K117" si="60">IF(ISNUMBER(J114), (J114 - $B114) / $B114, "")</f>
        <v>-1.9417475728155338E-2</v>
      </c>
      <c r="L114" s="18">
        <f>IF(ISNUMBER(J114), $B118 * K114, "")</f>
        <v>-2912.6213592233007</v>
      </c>
      <c r="M114" s="31">
        <v>99.5</v>
      </c>
      <c r="N114" s="32">
        <f t="shared" ref="N114:N117" si="61">IF(ISNUMBER(M114), (M114 - $B114) / $B114, "")</f>
        <v>-3.3980582524271843E-2</v>
      </c>
      <c r="O114" s="18">
        <f>IF(ISNUMBER(M114), $B118 * N114, "")</f>
        <v>-5097.0873786407765</v>
      </c>
      <c r="Q114" s="209"/>
      <c r="R114" s="209"/>
      <c r="S114" s="209"/>
    </row>
    <row r="115" spans="1:19" ht="17.25" thickBot="1">
      <c r="A115" s="125" t="s">
        <v>338</v>
      </c>
      <c r="B115" s="126">
        <v>272</v>
      </c>
      <c r="C115" s="77">
        <v>0</v>
      </c>
      <c r="D115" s="15">
        <v>261</v>
      </c>
      <c r="E115" s="32">
        <f t="shared" si="58"/>
        <v>-4.0441176470588237E-2</v>
      </c>
      <c r="F115" s="18">
        <f>IF(ISNUMBER(D115), $B118 * E115, "")</f>
        <v>-6066.176470588236</v>
      </c>
      <c r="G115" s="31">
        <v>263</v>
      </c>
      <c r="H115" s="32">
        <f t="shared" si="59"/>
        <v>-3.3088235294117647E-2</v>
      </c>
      <c r="I115" s="101">
        <f>IF(ISNUMBER(G115), $B118 * H115, "")</f>
        <v>-4963.2352941176468</v>
      </c>
      <c r="J115" s="15">
        <v>266</v>
      </c>
      <c r="K115" s="32">
        <f t="shared" si="60"/>
        <v>-2.2058823529411766E-2</v>
      </c>
      <c r="L115" s="18">
        <f>IF(ISNUMBER(J115), $B118 * K115, "")</f>
        <v>-3308.8235294117649</v>
      </c>
      <c r="M115" s="31">
        <v>260</v>
      </c>
      <c r="N115" s="32">
        <f t="shared" si="61"/>
        <v>-4.4117647058823532E-2</v>
      </c>
      <c r="O115" s="18">
        <f>IF(ISNUMBER(M115), $B118 * N115, "")</f>
        <v>-6617.6470588235297</v>
      </c>
      <c r="Q115" s="209"/>
      <c r="R115" s="209"/>
      <c r="S115" s="209"/>
    </row>
    <row r="116" spans="1:19">
      <c r="A116" s="125" t="s">
        <v>331</v>
      </c>
      <c r="B116" s="126">
        <v>999</v>
      </c>
      <c r="C116" s="77">
        <v>0</v>
      </c>
      <c r="D116" s="15">
        <v>955</v>
      </c>
      <c r="E116" s="32">
        <f t="shared" si="58"/>
        <v>-4.4044044044044044E-2</v>
      </c>
      <c r="F116" s="18">
        <f>IF(ISNUMBER(D116), $B118 * E116, "")</f>
        <v>-6606.6066066066069</v>
      </c>
      <c r="G116" s="31">
        <v>968</v>
      </c>
      <c r="H116" s="32">
        <f t="shared" si="59"/>
        <v>-3.1031031031031032E-2</v>
      </c>
      <c r="I116" s="101">
        <f>IF(ISNUMBER(G116), $B118 * H116, "")</f>
        <v>-4654.6546546546551</v>
      </c>
      <c r="J116" s="15">
        <v>987</v>
      </c>
      <c r="K116" s="32">
        <f t="shared" si="60"/>
        <v>-1.2012012012012012E-2</v>
      </c>
      <c r="L116" s="18">
        <f>IF(ISNUMBER(J116), $B118 * K116, "")</f>
        <v>-1801.8018018018017</v>
      </c>
      <c r="M116" s="31">
        <v>978</v>
      </c>
      <c r="N116" s="32">
        <f t="shared" si="61"/>
        <v>-2.1021021021021023E-2</v>
      </c>
      <c r="O116" s="18">
        <f>IF(ISNUMBER(M116), $B118 * N116, "")</f>
        <v>-3153.1531531531532</v>
      </c>
      <c r="Q116" s="198"/>
      <c r="R116" s="199"/>
      <c r="S116" s="200"/>
    </row>
    <row r="117" spans="1:19" ht="17.25" thickBot="1">
      <c r="A117" s="130" t="s">
        <v>89</v>
      </c>
      <c r="B117" s="131">
        <v>934</v>
      </c>
      <c r="C117" s="79">
        <v>-2.1367521E-3</v>
      </c>
      <c r="D117" s="24">
        <v>911</v>
      </c>
      <c r="E117" s="25">
        <f t="shared" si="58"/>
        <v>-2.4625267665952889E-2</v>
      </c>
      <c r="F117" s="104">
        <f>IF(ISNUMBER(D117), $B118 * E117, "")</f>
        <v>-3693.7901498929332</v>
      </c>
      <c r="G117" s="102">
        <v>905</v>
      </c>
      <c r="H117" s="25">
        <f t="shared" si="59"/>
        <v>-3.1049250535331904E-2</v>
      </c>
      <c r="I117" s="103">
        <f>IF(ISNUMBER(G117), $B118 * H117, "")</f>
        <v>-4657.3875802997854</v>
      </c>
      <c r="J117" s="24">
        <v>912</v>
      </c>
      <c r="K117" s="25">
        <f t="shared" si="60"/>
        <v>-2.3554603854389723E-2</v>
      </c>
      <c r="L117" s="104">
        <f>IF(ISNUMBER(J117), $B118 * K117, "")</f>
        <v>-3533.1905781584583</v>
      </c>
      <c r="M117" s="102">
        <v>902</v>
      </c>
      <c r="N117" s="25">
        <f t="shared" si="61"/>
        <v>-3.4261241970021415E-2</v>
      </c>
      <c r="O117" s="104">
        <f>IF(ISNUMBER(M117), $B118 * N117, "")</f>
        <v>-5139.186295503212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-1.6412103629858461E-2</v>
      </c>
      <c r="F118" s="28">
        <f>SUM(F98:F117)</f>
        <v>-49236.310889575376</v>
      </c>
      <c r="G118" s="26" t="s">
        <v>266</v>
      </c>
      <c r="H118" s="27">
        <f>IF(COUNT(H98:H117), SUM(H98:H117) / COUNT(H98:H117), 0)</f>
        <v>-1.3425159535346121E-2</v>
      </c>
      <c r="I118" s="28">
        <f>SUM(I98:I117)</f>
        <v>-40275.478606038363</v>
      </c>
      <c r="J118" s="26" t="s">
        <v>266</v>
      </c>
      <c r="K118" s="27">
        <f>IF(COUNT(K98:K117), SUM(K98:K117) / COUNT(K98:K117), 0)</f>
        <v>-8.6907767137540427E-3</v>
      </c>
      <c r="L118" s="28">
        <f>SUM(L98:L117)</f>
        <v>-26072.330141262122</v>
      </c>
      <c r="M118" s="26" t="s">
        <v>266</v>
      </c>
      <c r="N118" s="27">
        <f>IF(COUNT(N98:N117), SUM(N98:N117) / COUNT(N98:N117), 0)</f>
        <v>-2.2198916829996383E-2</v>
      </c>
      <c r="O118" s="28">
        <f>SUM(O98:O117)</f>
        <v>-66596.75048998915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57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2022-03-04(금) 오전 00:00</v>
      </c>
      <c r="C123" s="261"/>
      <c r="D123" s="233" t="str">
        <f>TEXT($G$1, "[$-ko-KR]yyyy-mm-dd(ddd) ") &amp; "오후 14:00"</f>
        <v>2022-03-04(금) 오후 14:00</v>
      </c>
      <c r="E123" s="234"/>
      <c r="F123" s="235"/>
      <c r="G123" s="233" t="str">
        <f>TEXT($G$1, "[$-ko-KR]yyyy-mm-dd(ddd) ") &amp; "오후 19:00"</f>
        <v>2022-03-04(금) 오후 19:00</v>
      </c>
      <c r="H123" s="234"/>
      <c r="I123" s="235"/>
      <c r="J123" s="233" t="str">
        <f>TEXT($G$1, "[$-ko-KR]yyyy-mm-dd(ddd) ") &amp; "오후 21:00"</f>
        <v>2022-03-04(금) 오후 21:00</v>
      </c>
      <c r="K123" s="234"/>
      <c r="L123" s="235"/>
      <c r="M123" s="233" t="str">
        <f>TEXT($G$1+1, "[$-ko-KR]yyyy-mm-dd(ddd) ") &amp; "오전 00:00"</f>
        <v>2022-03-05(토)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341</v>
      </c>
      <c r="B125" s="124">
        <v>9.1600000000000001E-2</v>
      </c>
      <c r="C125" s="76">
        <v>-9.7297297000000001E-3</v>
      </c>
      <c r="D125" s="13">
        <v>8.9499999999999996E-2</v>
      </c>
      <c r="E125" s="14">
        <f>IF(ISNUMBER(D125), (D125 - $B125) / $B125, "")</f>
        <v>-2.2925764192139788E-2</v>
      </c>
      <c r="F125" s="16">
        <f>IF(ISNUMBER(D125), $B145 * E125, "")</f>
        <v>-3438.8646288209684</v>
      </c>
      <c r="G125" s="29">
        <v>9.0200000000000002E-2</v>
      </c>
      <c r="H125" s="14">
        <f>IF(ISNUMBER(G125), (G125 - $B125) / $B125, "")</f>
        <v>-1.5283842794759809E-2</v>
      </c>
      <c r="I125" s="100">
        <f>IF(ISNUMBER(G125), $B145 * H125, "")</f>
        <v>-2292.5764192139713</v>
      </c>
      <c r="J125" s="13">
        <v>9.0800000000000006E-2</v>
      </c>
      <c r="K125" s="14">
        <f>IF(ISNUMBER(J125), (J125 - $B125) / $B125, "")</f>
        <v>-8.7336244541484191E-3</v>
      </c>
      <c r="L125" s="16">
        <f>IF(ISNUMBER(J125), $B145 * K125, "")</f>
        <v>-1310.0436681222629</v>
      </c>
      <c r="M125" s="29">
        <v>9.0200000000000002E-2</v>
      </c>
      <c r="N125" s="14">
        <f>IF(ISNUMBER(M125), (M125 - $B125) / $B125, "")</f>
        <v>-1.5283842794759809E-2</v>
      </c>
      <c r="O125" s="16">
        <f>IF(ISNUMBER(M125), $B145 * N125, "")</f>
        <v>-2292.5764192139713</v>
      </c>
      <c r="Q125" s="219"/>
      <c r="R125" s="219"/>
      <c r="S125" s="219"/>
    </row>
    <row r="126" spans="1:19" ht="17.25" thickBot="1">
      <c r="A126" s="125" t="s">
        <v>148</v>
      </c>
      <c r="B126" s="126">
        <v>74</v>
      </c>
      <c r="C126" s="77">
        <v>-1.0695187199999999E-2</v>
      </c>
      <c r="D126" s="15">
        <v>72.3</v>
      </c>
      <c r="E126" s="32">
        <f t="shared" ref="E126:E129" si="62">IF(ISNUMBER(D126), (D126 - $B126) / $B126, "")</f>
        <v>-2.2972972972973012E-2</v>
      </c>
      <c r="F126" s="18">
        <f>IF(ISNUMBER(D126), $B145 * E126, "")</f>
        <v>-3445.9459459459517</v>
      </c>
      <c r="G126" s="31">
        <v>72.400000000000006</v>
      </c>
      <c r="H126" s="32">
        <f t="shared" ref="H126:H129" si="63">IF(ISNUMBER(G126), (G126 - $B126) / $B126, "")</f>
        <v>-2.1621621621621546E-2</v>
      </c>
      <c r="I126" s="101">
        <f>IF(ISNUMBER(G126), $B145 * H126, "")</f>
        <v>-3243.243243243232</v>
      </c>
      <c r="J126" s="15">
        <v>73.3</v>
      </c>
      <c r="K126" s="32">
        <f t="shared" ref="K126:K129" si="64">IF(ISNUMBER(J126), (J126 - $B126) / $B126, "")</f>
        <v>-9.4594594594594981E-3</v>
      </c>
      <c r="L126" s="18">
        <f>IF(ISNUMBER(J126), $B145 * K126, "")</f>
        <v>-1418.9189189189246</v>
      </c>
      <c r="M126" s="31">
        <v>72.2</v>
      </c>
      <c r="N126" s="32">
        <f t="shared" ref="N126:N129" si="65">IF(ISNUMBER(M126), (M126 - $B126) / $B126, "")</f>
        <v>-2.4324324324324288E-2</v>
      </c>
      <c r="O126" s="18">
        <f>IF(ISNUMBER(M126), $B145 * N126, "")</f>
        <v>-3648.6486486486433</v>
      </c>
      <c r="Q126" s="219"/>
      <c r="R126" s="219"/>
      <c r="S126" s="219"/>
    </row>
    <row r="127" spans="1:19" ht="17.25" thickBot="1">
      <c r="A127" s="125" t="s">
        <v>205</v>
      </c>
      <c r="B127" s="126">
        <v>11.8</v>
      </c>
      <c r="C127" s="77">
        <v>-1.6666666699999999E-2</v>
      </c>
      <c r="D127" s="15">
        <v>11.3</v>
      </c>
      <c r="E127" s="32">
        <f t="shared" si="62"/>
        <v>-4.2372881355932202E-2</v>
      </c>
      <c r="F127" s="18">
        <f>IF(ISNUMBER(D127), $B145 * E127, "")</f>
        <v>-6355.9322033898306</v>
      </c>
      <c r="G127" s="31">
        <v>11.5</v>
      </c>
      <c r="H127" s="32">
        <f t="shared" si="63"/>
        <v>-2.5423728813559379E-2</v>
      </c>
      <c r="I127" s="101">
        <f>IF(ISNUMBER(G127), $B145 * H127, "")</f>
        <v>-3813.5593220339069</v>
      </c>
      <c r="J127" s="15">
        <v>11.4</v>
      </c>
      <c r="K127" s="32">
        <f t="shared" si="64"/>
        <v>-3.389830508474579E-2</v>
      </c>
      <c r="L127" s="18">
        <f>IF(ISNUMBER(J127), $B145 * K127, "")</f>
        <v>-5084.7457627118683</v>
      </c>
      <c r="M127" s="31">
        <v>11.5</v>
      </c>
      <c r="N127" s="32">
        <f t="shared" si="65"/>
        <v>-2.5423728813559379E-2</v>
      </c>
      <c r="O127" s="18">
        <f>IF(ISNUMBER(M127), $B145 * N127, "")</f>
        <v>-3813.5593220339069</v>
      </c>
      <c r="Q127" s="209"/>
      <c r="R127" s="209"/>
      <c r="S127" s="209"/>
    </row>
    <row r="128" spans="1:19" ht="17.25" thickBot="1">
      <c r="A128" s="125" t="s">
        <v>199</v>
      </c>
      <c r="B128" s="126">
        <v>11.6</v>
      </c>
      <c r="C128" s="77">
        <v>-1.6949152499999998E-2</v>
      </c>
      <c r="D128" s="15">
        <v>11.2</v>
      </c>
      <c r="E128" s="32">
        <f t="shared" si="62"/>
        <v>-3.4482758620689689E-2</v>
      </c>
      <c r="F128" s="18">
        <f>IF(ISNUMBER(D128), $B145 * E128, "")</f>
        <v>-5172.4137931034538</v>
      </c>
      <c r="G128" s="31">
        <v>11.4</v>
      </c>
      <c r="H128" s="32">
        <f t="shared" si="63"/>
        <v>-1.7241379310344768E-2</v>
      </c>
      <c r="I128" s="101">
        <f>IF(ISNUMBER(G128), $B145 * H128, "")</f>
        <v>-2586.2068965517151</v>
      </c>
      <c r="J128" s="15">
        <v>11.4</v>
      </c>
      <c r="K128" s="32">
        <f t="shared" si="64"/>
        <v>-1.7241379310344768E-2</v>
      </c>
      <c r="L128" s="18">
        <f>IF(ISNUMBER(J128), $B145 * K128, "")</f>
        <v>-2586.2068965517151</v>
      </c>
      <c r="M128" s="31">
        <v>11.2</v>
      </c>
      <c r="N128" s="32">
        <f t="shared" si="65"/>
        <v>-3.4482758620689689E-2</v>
      </c>
      <c r="O128" s="18">
        <f>IF(ISNUMBER(M128), $B145 * N128, "")</f>
        <v>-5172.4137931034538</v>
      </c>
      <c r="Q128" s="209"/>
      <c r="R128" s="209"/>
      <c r="S128" s="209"/>
    </row>
    <row r="129" spans="1:19" ht="17.25" thickBot="1">
      <c r="A129" s="127" t="s">
        <v>144</v>
      </c>
      <c r="B129" s="128">
        <v>11.4</v>
      </c>
      <c r="C129" s="78">
        <v>-1.7241379300000002E-2</v>
      </c>
      <c r="D129" s="20">
        <v>10.8</v>
      </c>
      <c r="E129" s="21">
        <f t="shared" si="62"/>
        <v>-5.263157894736839E-2</v>
      </c>
      <c r="F129" s="22">
        <f>IF(ISNUMBER(D129), $B145 * E129, "")</f>
        <v>-7894.7368421052588</v>
      </c>
      <c r="G129" s="30">
        <v>10.9</v>
      </c>
      <c r="H129" s="21">
        <f t="shared" si="63"/>
        <v>-4.3859649122807015E-2</v>
      </c>
      <c r="I129" s="105">
        <f>IF(ISNUMBER(G129), $B145 * H129, "")</f>
        <v>-6578.9473684210525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10.7</v>
      </c>
      <c r="N129" s="21">
        <f t="shared" si="65"/>
        <v>-6.1403508771929918E-2</v>
      </c>
      <c r="O129" s="22">
        <f>IF(ISNUMBER(M129), $B145 * N129, "")</f>
        <v>-9210.5263157894879</v>
      </c>
      <c r="Q129" s="209"/>
      <c r="R129" s="209"/>
      <c r="S129" s="209"/>
    </row>
    <row r="130" spans="1:19" ht="17.25" thickBot="1">
      <c r="A130" s="125" t="s">
        <v>245</v>
      </c>
      <c r="B130" s="129">
        <v>58.6</v>
      </c>
      <c r="C130" s="80">
        <v>-1.8425460599999999E-2</v>
      </c>
      <c r="D130" s="106">
        <v>57.1</v>
      </c>
      <c r="E130" s="107">
        <f>IF(ISNUMBER(D130), (D130 - $B130) / $B130, "")</f>
        <v>-2.5597269624573378E-2</v>
      </c>
      <c r="F130" s="108">
        <f>IF(ISNUMBER(D130), $B145 * E130, "")</f>
        <v>-3839.5904436860069</v>
      </c>
      <c r="G130" s="109">
        <v>58.2</v>
      </c>
      <c r="H130" s="107">
        <f>IF(ISNUMBER(G130), (G130 - $B130) / $B130, "")</f>
        <v>-6.8259385665528768E-3</v>
      </c>
      <c r="I130" s="110">
        <f>IF(ISNUMBER(G130), $B145 * H130, "")</f>
        <v>-1023.8907849829316</v>
      </c>
      <c r="J130" s="106">
        <v>58.7</v>
      </c>
      <c r="K130" s="107">
        <f>IF(ISNUMBER(J130), (J130 - $B130) / $B130, "")</f>
        <v>1.7064846416382496E-3</v>
      </c>
      <c r="L130" s="108">
        <f>IF(ISNUMBER(J130), $B145 * K130, "")</f>
        <v>255.97269624573744</v>
      </c>
      <c r="M130" s="109">
        <v>57.9</v>
      </c>
      <c r="N130" s="107">
        <f>IF(ISNUMBER(M130), (M130 - $B130) / $B130, "")</f>
        <v>-1.1945392491467624E-2</v>
      </c>
      <c r="O130" s="108">
        <f>IF(ISNUMBER(M130), $B145 * N130, "")</f>
        <v>-1791.8088737201438</v>
      </c>
      <c r="Q130" s="209"/>
      <c r="R130" s="209"/>
      <c r="S130" s="209"/>
    </row>
    <row r="131" spans="1:19" ht="17.25" thickBot="1">
      <c r="A131" s="125" t="s">
        <v>189</v>
      </c>
      <c r="B131" s="126">
        <v>89.9</v>
      </c>
      <c r="C131" s="77">
        <v>-1.8558952E-2</v>
      </c>
      <c r="D131" s="15">
        <v>86.6</v>
      </c>
      <c r="E131" s="32">
        <f t="shared" ref="E131:E134" si="66">IF(ISNUMBER(D131), (D131 - $B131) / $B131, "")</f>
        <v>-3.6707452725250403E-2</v>
      </c>
      <c r="F131" s="18">
        <f>IF(ISNUMBER(D131), $B145 * E131, "")</f>
        <v>-5506.1179087875607</v>
      </c>
      <c r="G131" s="31">
        <v>87.8</v>
      </c>
      <c r="H131" s="32">
        <f t="shared" ref="H131:H134" si="67">IF(ISNUMBER(G131), (G131 - $B131) / $B131, "")</f>
        <v>-2.3359288097886635E-2</v>
      </c>
      <c r="I131" s="101">
        <f>IF(ISNUMBER(G131), $B145 * H131, "")</f>
        <v>-3503.8932146829952</v>
      </c>
      <c r="J131" s="15">
        <v>88</v>
      </c>
      <c r="K131" s="32">
        <f t="shared" ref="K131:K134" si="68">IF(ISNUMBER(J131), (J131 - $B131) / $B131, "")</f>
        <v>-2.1134593993325981E-2</v>
      </c>
      <c r="L131" s="18">
        <f>IF(ISNUMBER(J131), $B145 * K131, "")</f>
        <v>-3170.189098998897</v>
      </c>
      <c r="M131" s="31">
        <v>87.9</v>
      </c>
      <c r="N131" s="32">
        <f t="shared" ref="N131:N134" si="69">IF(ISNUMBER(M131), (M131 - $B131) / $B131, "")</f>
        <v>-2.2246941045606226E-2</v>
      </c>
      <c r="O131" s="18">
        <f>IF(ISNUMBER(M131), $B145 * N131, "")</f>
        <v>-3337.041156840934</v>
      </c>
      <c r="Q131" s="209"/>
      <c r="R131" s="209"/>
      <c r="S131" s="209"/>
    </row>
    <row r="132" spans="1:19" ht="17.25" thickBot="1">
      <c r="A132" s="125" t="s">
        <v>158</v>
      </c>
      <c r="B132" s="126">
        <v>68.099999999999994</v>
      </c>
      <c r="C132" s="77">
        <v>-1.8731988500000001E-2</v>
      </c>
      <c r="D132" s="15">
        <v>66.400000000000006</v>
      </c>
      <c r="E132" s="32">
        <f t="shared" si="66"/>
        <v>-2.4963289280469734E-2</v>
      </c>
      <c r="F132" s="18">
        <f>IF(ISNUMBER(D132), $B145 * E132, "")</f>
        <v>-3744.4933920704602</v>
      </c>
      <c r="G132" s="31">
        <v>68.5</v>
      </c>
      <c r="H132" s="32">
        <f t="shared" si="67"/>
        <v>5.8737151248165302E-3</v>
      </c>
      <c r="I132" s="101">
        <f>IF(ISNUMBER(G132), $B145 * H132, "")</f>
        <v>881.05726872247953</v>
      </c>
      <c r="J132" s="15">
        <v>69.599999999999994</v>
      </c>
      <c r="K132" s="32">
        <f t="shared" si="68"/>
        <v>2.2026431718061675E-2</v>
      </c>
      <c r="L132" s="18">
        <f>IF(ISNUMBER(J132), $B145 * K132, "")</f>
        <v>3303.9647577092514</v>
      </c>
      <c r="M132" s="31">
        <v>68</v>
      </c>
      <c r="N132" s="32">
        <f t="shared" si="69"/>
        <v>-1.4684287812040283E-3</v>
      </c>
      <c r="O132" s="18">
        <f>IF(ISNUMBER(M132), $B145 * N132, "")</f>
        <v>-220.26431718060425</v>
      </c>
      <c r="Q132" s="209"/>
      <c r="R132" s="209"/>
      <c r="S132" s="209"/>
    </row>
    <row r="133" spans="1:19" ht="17.25" thickBot="1">
      <c r="A133" s="125" t="s">
        <v>185</v>
      </c>
      <c r="B133" s="126">
        <v>10.3</v>
      </c>
      <c r="C133" s="77">
        <v>-1.9047618999999998E-2</v>
      </c>
      <c r="D133" s="15">
        <v>10.1</v>
      </c>
      <c r="E133" s="32">
        <f t="shared" si="66"/>
        <v>-1.9417475728155442E-2</v>
      </c>
      <c r="F133" s="18">
        <f>IF(ISNUMBER(D133), $B145 * E133, "")</f>
        <v>-2912.6213592233162</v>
      </c>
      <c r="G133" s="31">
        <v>10.199999999999999</v>
      </c>
      <c r="H133" s="32">
        <f t="shared" si="67"/>
        <v>-9.7087378640778078E-3</v>
      </c>
      <c r="I133" s="101">
        <f>IF(ISNUMBER(G133), $B145 * H133, "")</f>
        <v>-1456.3106796116713</v>
      </c>
      <c r="J133" s="15">
        <v>10.199999999999999</v>
      </c>
      <c r="K133" s="32">
        <f t="shared" si="68"/>
        <v>-9.7087378640778078E-3</v>
      </c>
      <c r="L133" s="18">
        <f>IF(ISNUMBER(J133), $B145 * K133, "")</f>
        <v>-1456.3106796116713</v>
      </c>
      <c r="M133" s="31">
        <v>10.1</v>
      </c>
      <c r="N133" s="32">
        <f t="shared" si="69"/>
        <v>-1.9417475728155442E-2</v>
      </c>
      <c r="O133" s="18">
        <f>IF(ISNUMBER(M133), $B145 * N133, "")</f>
        <v>-2912.6213592233162</v>
      </c>
      <c r="Q133" s="33"/>
      <c r="R133" s="33"/>
    </row>
    <row r="134" spans="1:19" ht="17.25" thickBot="1">
      <c r="A134" s="130" t="s">
        <v>146</v>
      </c>
      <c r="B134" s="131">
        <v>8.6999999999999993</v>
      </c>
      <c r="C134" s="79">
        <v>-2.02702703E-2</v>
      </c>
      <c r="D134" s="24">
        <v>8.3699999999999992</v>
      </c>
      <c r="E134" s="25">
        <f t="shared" si="66"/>
        <v>-3.7931034482758634E-2</v>
      </c>
      <c r="F134" s="104">
        <f>IF(ISNUMBER(D134), $B145 * E134, "")</f>
        <v>-5689.6551724137953</v>
      </c>
      <c r="G134" s="102">
        <v>8.49</v>
      </c>
      <c r="H134" s="25">
        <f t="shared" si="67"/>
        <v>-2.4137931034482654E-2</v>
      </c>
      <c r="I134" s="103">
        <f>IF(ISNUMBER(G134), $B145 * H134, "")</f>
        <v>-3620.689655172398</v>
      </c>
      <c r="J134" s="24">
        <v>8.6199999999999992</v>
      </c>
      <c r="K134" s="25">
        <f t="shared" si="68"/>
        <v>-9.1954022988505833E-3</v>
      </c>
      <c r="L134" s="104">
        <f>IF(ISNUMBER(J134), $B145 * K134, "")</f>
        <v>-1379.3103448275874</v>
      </c>
      <c r="M134" s="102">
        <v>8.49</v>
      </c>
      <c r="N134" s="25">
        <f t="shared" si="69"/>
        <v>-2.4137931034482654E-2</v>
      </c>
      <c r="O134" s="104">
        <f>IF(ISNUMBER(M134), $B145 * N134, "")</f>
        <v>-3620.689655172398</v>
      </c>
      <c r="Q134" s="210"/>
      <c r="R134" s="211"/>
      <c r="S134" s="212"/>
    </row>
    <row r="135" spans="1:19">
      <c r="A135" s="123" t="s">
        <v>197</v>
      </c>
      <c r="B135" s="124">
        <v>48.2</v>
      </c>
      <c r="C135" s="76">
        <v>-2.2312373199999999E-2</v>
      </c>
      <c r="D135" s="13">
        <v>47.2</v>
      </c>
      <c r="E135" s="14">
        <f>IF(ISNUMBER(D135), (D135 - $B135) / $B135, "")</f>
        <v>-2.0746887966804978E-2</v>
      </c>
      <c r="F135" s="16">
        <f>IF(ISNUMBER(D135), $B145 * E135, "")</f>
        <v>-3112.0331950207469</v>
      </c>
      <c r="G135" s="29">
        <v>47.7</v>
      </c>
      <c r="H135" s="14">
        <f>IF(ISNUMBER(G135), (G135 - $B135) / $B135, "")</f>
        <v>-1.0373443983402489E-2</v>
      </c>
      <c r="I135" s="100">
        <f>IF(ISNUMBER(G135), $B145 * H135, "")</f>
        <v>-1556.0165975103735</v>
      </c>
      <c r="J135" s="13">
        <v>47.9</v>
      </c>
      <c r="K135" s="14">
        <f>IF(ISNUMBER(J135), (J135 - $B135) / $B135, "")</f>
        <v>-6.2240663900415818E-3</v>
      </c>
      <c r="L135" s="16">
        <f>IF(ISNUMBER(J135), $B145 * K135, "")</f>
        <v>-933.60995850623726</v>
      </c>
      <c r="M135" s="29">
        <v>47.5</v>
      </c>
      <c r="N135" s="14">
        <f>IF(ISNUMBER(M135), (M135 - $B135) / $B135, "")</f>
        <v>-1.4522821576763543E-2</v>
      </c>
      <c r="O135" s="16">
        <f>IF(ISNUMBER(M135), $B145 * N135, "")</f>
        <v>-2178.4232365145313</v>
      </c>
      <c r="Q135" s="213"/>
      <c r="R135" s="214"/>
      <c r="S135" s="215"/>
    </row>
    <row r="136" spans="1:19" ht="17.25" thickBot="1">
      <c r="A136" s="125" t="s">
        <v>203</v>
      </c>
      <c r="B136" s="126">
        <v>7.85</v>
      </c>
      <c r="C136" s="77">
        <v>-2.48447205E-2</v>
      </c>
      <c r="D136" s="15">
        <v>7.58</v>
      </c>
      <c r="E136" s="32">
        <f t="shared" ref="E136:E139" si="70">IF(ISNUMBER(D136), (D136 - $B136) / $B136, "")</f>
        <v>-3.439490445859867E-2</v>
      </c>
      <c r="F136" s="18">
        <f>IF(ISNUMBER(D136), $B145 * E136, "")</f>
        <v>-5159.2356687898009</v>
      </c>
      <c r="G136" s="31">
        <v>7.74</v>
      </c>
      <c r="H136" s="32">
        <f t="shared" ref="H136:H139" si="71">IF(ISNUMBER(G136), (G136 - $B136) / $B136, "")</f>
        <v>-1.4012738853503112E-2</v>
      </c>
      <c r="I136" s="101">
        <f>IF(ISNUMBER(G136), $B145 * H136, "")</f>
        <v>-2101.9108280254668</v>
      </c>
      <c r="J136" s="15">
        <v>7.77</v>
      </c>
      <c r="K136" s="32">
        <f t="shared" ref="K136:K139" si="72">IF(ISNUMBER(J136), (J136 - $B136) / $B136, "")</f>
        <v>-1.0191082802547781E-2</v>
      </c>
      <c r="L136" s="18">
        <f>IF(ISNUMBER(J136), $B145 * K136, "")</f>
        <v>-1528.6624203821671</v>
      </c>
      <c r="M136" s="31">
        <v>7.63</v>
      </c>
      <c r="N136" s="32">
        <f t="shared" ref="N136:N139" si="73">IF(ISNUMBER(M136), (M136 - $B136) / $B136, "")</f>
        <v>-2.8025477707006339E-2</v>
      </c>
      <c r="O136" s="18">
        <f>IF(ISNUMBER(M136), $B145 * N136, "")</f>
        <v>-4203.8216560509509</v>
      </c>
      <c r="Q136" s="216"/>
      <c r="R136" s="217"/>
      <c r="S136" s="218"/>
    </row>
    <row r="137" spans="1:19" ht="17.25" thickBot="1">
      <c r="A137" s="125" t="s">
        <v>140</v>
      </c>
      <c r="B137" s="126">
        <v>86.1</v>
      </c>
      <c r="C137" s="77">
        <v>-2.4915062299999999E-2</v>
      </c>
      <c r="D137" s="15">
        <v>83.2</v>
      </c>
      <c r="E137" s="32">
        <f t="shared" si="70"/>
        <v>-3.3681765389082366E-2</v>
      </c>
      <c r="F137" s="18">
        <f>IF(ISNUMBER(D137), $B145 * E137, "")</f>
        <v>-5052.2648083623553</v>
      </c>
      <c r="G137" s="31">
        <v>84.1</v>
      </c>
      <c r="H137" s="32">
        <f t="shared" si="71"/>
        <v>-2.3228803716608595E-2</v>
      </c>
      <c r="I137" s="101">
        <f>IF(ISNUMBER(G137), $B145 * H137, "")</f>
        <v>-3484.320557491289</v>
      </c>
      <c r="J137" s="15">
        <v>85.8</v>
      </c>
      <c r="K137" s="32">
        <f t="shared" si="72"/>
        <v>-3.4843205574912562E-3</v>
      </c>
      <c r="L137" s="18">
        <f>IF(ISNUMBER(J137), $B145 * K137, "")</f>
        <v>-522.64808362368842</v>
      </c>
      <c r="M137" s="31">
        <v>83.9</v>
      </c>
      <c r="N137" s="32">
        <f t="shared" si="73"/>
        <v>-2.5551684088269324E-2</v>
      </c>
      <c r="O137" s="18">
        <f>IF(ISNUMBER(M137), $B145 * N137, "")</f>
        <v>-3832.7526132403987</v>
      </c>
      <c r="Q137" s="209"/>
      <c r="R137" s="209"/>
      <c r="S137" s="209"/>
    </row>
    <row r="138" spans="1:19" ht="17.25" thickBot="1">
      <c r="A138" s="125" t="s">
        <v>64</v>
      </c>
      <c r="B138" s="126">
        <v>30.2</v>
      </c>
      <c r="C138" s="77">
        <v>-2.5806451599999999E-2</v>
      </c>
      <c r="D138" s="15">
        <v>29.1</v>
      </c>
      <c r="E138" s="32">
        <f t="shared" si="70"/>
        <v>-3.6423841059602578E-2</v>
      </c>
      <c r="F138" s="18">
        <f>IF(ISNUMBER(D138), $B145 * E138, "")</f>
        <v>-5463.5761589403864</v>
      </c>
      <c r="G138" s="31">
        <v>29.2</v>
      </c>
      <c r="H138" s="32">
        <f t="shared" si="71"/>
        <v>-3.3112582781456956E-2</v>
      </c>
      <c r="I138" s="101">
        <f>IF(ISNUMBER(G138), $B145 * H138, "")</f>
        <v>-4966.8874172185433</v>
      </c>
      <c r="J138" s="15">
        <v>29.5</v>
      </c>
      <c r="K138" s="32">
        <f t="shared" si="72"/>
        <v>-2.3178807947019844E-2</v>
      </c>
      <c r="L138" s="18">
        <f>IF(ISNUMBER(J138), $B145 * K138, "")</f>
        <v>-3476.8211920529766</v>
      </c>
      <c r="M138" s="31">
        <v>29</v>
      </c>
      <c r="N138" s="32">
        <f t="shared" si="73"/>
        <v>-3.9735099337748318E-2</v>
      </c>
      <c r="O138" s="18">
        <f>IF(ISNUMBER(M138), $B145 * N138, "")</f>
        <v>-5960.2649006622478</v>
      </c>
      <c r="Q138" s="219"/>
      <c r="R138" s="219"/>
      <c r="S138" s="219"/>
    </row>
    <row r="139" spans="1:19" ht="17.25" thickBot="1">
      <c r="A139" s="127" t="s">
        <v>229</v>
      </c>
      <c r="B139" s="128">
        <v>52.8</v>
      </c>
      <c r="C139" s="78">
        <v>-3.47349177E-2</v>
      </c>
      <c r="D139" s="20">
        <v>51.5</v>
      </c>
      <c r="E139" s="21">
        <f t="shared" si="70"/>
        <v>-2.4621212121212068E-2</v>
      </c>
      <c r="F139" s="22">
        <f>IF(ISNUMBER(D139), $B145 * E139, "")</f>
        <v>-3693.1818181818103</v>
      </c>
      <c r="G139" s="30">
        <v>51.8</v>
      </c>
      <c r="H139" s="21">
        <f t="shared" si="71"/>
        <v>-1.893939393939394E-2</v>
      </c>
      <c r="I139" s="105">
        <f>IF(ISNUMBER(G139), $B145 * H139, "")</f>
        <v>-2840.909090909091</v>
      </c>
      <c r="J139" s="20">
        <v>52.2</v>
      </c>
      <c r="K139" s="21">
        <f t="shared" si="72"/>
        <v>-1.1363636363636256E-2</v>
      </c>
      <c r="L139" s="22">
        <f>IF(ISNUMBER(J139), $B145 * K139, "")</f>
        <v>-1704.5454545454384</v>
      </c>
      <c r="M139" s="30">
        <v>51.5</v>
      </c>
      <c r="N139" s="21">
        <f t="shared" si="73"/>
        <v>-2.4621212121212068E-2</v>
      </c>
      <c r="O139" s="22">
        <f>IF(ISNUMBER(M139), $B145 * N139, "")</f>
        <v>-3693.1818181818103</v>
      </c>
      <c r="Q139" s="219"/>
      <c r="R139" s="219"/>
      <c r="S139" s="219"/>
    </row>
    <row r="140" spans="1:19" ht="17.25" thickBot="1">
      <c r="A140" s="125" t="s">
        <v>211</v>
      </c>
      <c r="B140" s="129">
        <v>7.49</v>
      </c>
      <c r="C140" s="80">
        <v>-3.4793814399999998E-2</v>
      </c>
      <c r="D140" s="106">
        <v>7.25</v>
      </c>
      <c r="E140" s="107">
        <f>IF(ISNUMBER(D140), (D140 - $B140) / $B140, "")</f>
        <v>-3.2042723631508709E-2</v>
      </c>
      <c r="F140" s="108">
        <f>IF(ISNUMBER(D140), $B145 * E140, "")</f>
        <v>-4806.408544726306</v>
      </c>
      <c r="G140" s="109">
        <v>7.33</v>
      </c>
      <c r="H140" s="107">
        <f>IF(ISNUMBER(G140), (G140 - $B140) / $B140, "")</f>
        <v>-2.1361815754339136E-2</v>
      </c>
      <c r="I140" s="110">
        <f>IF(ISNUMBER(G140), $B145 * H140, "")</f>
        <v>-3204.2723631508702</v>
      </c>
      <c r="J140" s="106">
        <v>7.48</v>
      </c>
      <c r="K140" s="107">
        <f>IF(ISNUMBER(J140), (J140 - $B140) / $B140, "")</f>
        <v>-1.3351134846461665E-3</v>
      </c>
      <c r="L140" s="108">
        <f>IF(ISNUMBER(J140), $B145 * K140, "")</f>
        <v>-200.26702269692498</v>
      </c>
      <c r="M140" s="109">
        <v>7.32</v>
      </c>
      <c r="N140" s="107">
        <f>IF(ISNUMBER(M140), (M140 - $B140) / $B140, "")</f>
        <v>-2.2696929238985305E-2</v>
      </c>
      <c r="O140" s="108">
        <f>IF(ISNUMBER(M140), $B145 * N140, "")</f>
        <v>-3404.5393858477955</v>
      </c>
      <c r="Q140" s="209"/>
      <c r="R140" s="209"/>
      <c r="S140" s="209"/>
    </row>
    <row r="141" spans="1:19" ht="17.25" thickBot="1">
      <c r="A141" s="125" t="s">
        <v>174</v>
      </c>
      <c r="B141" s="126">
        <v>10.9</v>
      </c>
      <c r="C141" s="77">
        <v>-3.5398230099999997E-2</v>
      </c>
      <c r="D141" s="15">
        <v>10.4</v>
      </c>
      <c r="E141" s="32">
        <f t="shared" ref="E141:E144" si="74">IF(ISNUMBER(D141), (D141 - $B141) / $B141, "")</f>
        <v>-4.5871559633027519E-2</v>
      </c>
      <c r="F141" s="18">
        <f>IF(ISNUMBER(D141), $B145 * E141, "")</f>
        <v>-6880.7339449541278</v>
      </c>
      <c r="G141" s="31">
        <v>10.4</v>
      </c>
      <c r="H141" s="32">
        <f t="shared" ref="H141:H144" si="75">IF(ISNUMBER(G141), (G141 - $B141) / $B141, "")</f>
        <v>-4.5871559633027519E-2</v>
      </c>
      <c r="I141" s="101">
        <f>IF(ISNUMBER(G141), $B145 * H141, "")</f>
        <v>-6880.7339449541278</v>
      </c>
      <c r="J141" s="15">
        <v>10.5</v>
      </c>
      <c r="K141" s="32">
        <f t="shared" ref="K141:K144" si="76">IF(ISNUMBER(J141), (J141 - $B141) / $B141, "")</f>
        <v>-3.6697247706422048E-2</v>
      </c>
      <c r="L141" s="18">
        <f>IF(ISNUMBER(J141), $B145 * K141, "")</f>
        <v>-5504.5871559633069</v>
      </c>
      <c r="M141" s="31">
        <v>10.4</v>
      </c>
      <c r="N141" s="32">
        <f t="shared" ref="N141:N144" si="77">IF(ISNUMBER(M141), (M141 - $B141) / $B141, "")</f>
        <v>-4.5871559633027519E-2</v>
      </c>
      <c r="O141" s="18">
        <f>IF(ISNUMBER(M141), $B145 * N141, "")</f>
        <v>-6880.7339449541278</v>
      </c>
      <c r="Q141" s="209"/>
      <c r="R141" s="209"/>
      <c r="S141" s="209"/>
    </row>
    <row r="142" spans="1:19" ht="17.25" thickBot="1">
      <c r="A142" s="125" t="s">
        <v>346</v>
      </c>
      <c r="B142" s="126">
        <v>9.5299999999999994</v>
      </c>
      <c r="C142" s="77">
        <v>-3.5425101200000003E-2</v>
      </c>
      <c r="D142" s="15">
        <v>9.25</v>
      </c>
      <c r="E142" s="32">
        <f t="shared" si="74"/>
        <v>-2.9380902413431203E-2</v>
      </c>
      <c r="F142" s="18">
        <f>IF(ISNUMBER(D142), $B145 * E142, "")</f>
        <v>-4407.1353620146801</v>
      </c>
      <c r="G142" s="31">
        <v>9.25</v>
      </c>
      <c r="H142" s="32">
        <f t="shared" si="75"/>
        <v>-2.9380902413431203E-2</v>
      </c>
      <c r="I142" s="101">
        <f>IF(ISNUMBER(G142), $B145 * H142, "")</f>
        <v>-4407.1353620146801</v>
      </c>
      <c r="J142" s="15">
        <v>9.4</v>
      </c>
      <c r="K142" s="32">
        <f t="shared" si="76"/>
        <v>-1.3641133263378701E-2</v>
      </c>
      <c r="L142" s="18">
        <f>IF(ISNUMBER(J142), $B145 * K142, "")</f>
        <v>-2046.169989506805</v>
      </c>
      <c r="M142" s="31">
        <v>9.26</v>
      </c>
      <c r="N142" s="32">
        <f t="shared" si="77"/>
        <v>-2.8331584470094397E-2</v>
      </c>
      <c r="O142" s="18">
        <f>IF(ISNUMBER(M142), $B145 * N142, "")</f>
        <v>-4249.7376705141596</v>
      </c>
      <c r="Q142" s="209"/>
      <c r="R142" s="209"/>
      <c r="S142" s="209"/>
    </row>
    <row r="143" spans="1:19">
      <c r="A143" s="125" t="s">
        <v>97</v>
      </c>
      <c r="B143" s="126">
        <v>2.3E-3</v>
      </c>
      <c r="C143" s="77">
        <v>-4.16666667E-2</v>
      </c>
      <c r="D143" s="15">
        <v>2.3999999999999998E-3</v>
      </c>
      <c r="E143" s="32">
        <f t="shared" si="74"/>
        <v>4.3478260869565147E-2</v>
      </c>
      <c r="F143" s="18">
        <f>IF(ISNUMBER(D143), $B145 * E143, "")</f>
        <v>6521.7391304347721</v>
      </c>
      <c r="G143" s="31">
        <v>2.3999999999999998E-3</v>
      </c>
      <c r="H143" s="32">
        <f t="shared" si="75"/>
        <v>4.3478260869565147E-2</v>
      </c>
      <c r="I143" s="101">
        <f>IF(ISNUMBER(G143), $B145 * H143, "")</f>
        <v>6521.7391304347721</v>
      </c>
      <c r="J143" s="15">
        <v>2.3999999999999998E-3</v>
      </c>
      <c r="K143" s="32">
        <f t="shared" si="76"/>
        <v>4.3478260869565147E-2</v>
      </c>
      <c r="L143" s="18">
        <f>IF(ISNUMBER(J143), $B145 * K143, "")</f>
        <v>6521.7391304347721</v>
      </c>
      <c r="M143" s="31">
        <v>2.3E-3</v>
      </c>
      <c r="N143" s="32">
        <f t="shared" si="77"/>
        <v>0</v>
      </c>
      <c r="O143" s="18">
        <f>IF(ISNUMBER(M143), $B145 * N143, "")</f>
        <v>0</v>
      </c>
      <c r="Q143" s="198"/>
      <c r="R143" s="199"/>
      <c r="S143" s="200"/>
    </row>
    <row r="144" spans="1:19" ht="17.25" thickBot="1">
      <c r="A144" s="130" t="s">
        <v>71</v>
      </c>
      <c r="B144" s="131">
        <v>19.899999999999999</v>
      </c>
      <c r="C144" s="79">
        <v>-4.3269230800000003E-2</v>
      </c>
      <c r="D144" s="24">
        <v>18.899999999999999</v>
      </c>
      <c r="E144" s="25">
        <f t="shared" si="74"/>
        <v>-5.0251256281407038E-2</v>
      </c>
      <c r="F144" s="104">
        <f>IF(ISNUMBER(D144), $B145 * E144, "")</f>
        <v>-7537.6884422110561</v>
      </c>
      <c r="G144" s="102">
        <v>19</v>
      </c>
      <c r="H144" s="25">
        <f t="shared" si="75"/>
        <v>-4.5226130653266264E-2</v>
      </c>
      <c r="I144" s="103">
        <f>IF(ISNUMBER(G144), $B145 * H144, "")</f>
        <v>-6783.9195979899396</v>
      </c>
      <c r="J144" s="24">
        <v>19.2</v>
      </c>
      <c r="K144" s="25">
        <f t="shared" si="76"/>
        <v>-3.517587939698489E-2</v>
      </c>
      <c r="L144" s="104">
        <f>IF(ISNUMBER(J144), $B145 * K144, "")</f>
        <v>-5276.3819095477338</v>
      </c>
      <c r="M144" s="102">
        <v>19.3</v>
      </c>
      <c r="N144" s="25">
        <f t="shared" si="77"/>
        <v>-3.0150753768844116E-2</v>
      </c>
      <c r="O144" s="104">
        <f>IF(ISNUMBER(M144), $B145 * N144, "")</f>
        <v>-4522.6130653266173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-2.9196963500771021E-2</v>
      </c>
      <c r="F145" s="28">
        <f>SUM(F125:F144)</f>
        <v>-87590.890502313123</v>
      </c>
      <c r="G145" s="26" t="s">
        <v>266</v>
      </c>
      <c r="H145" s="27">
        <f>IF(COUNT(H125:H144), SUM(H125:H144) / COUNT(H125:H144), 0)</f>
        <v>-1.8980875648007E-2</v>
      </c>
      <c r="I145" s="28">
        <f>SUM(I125:I144)</f>
        <v>-56942.626944021002</v>
      </c>
      <c r="J145" s="26" t="s">
        <v>266</v>
      </c>
      <c r="K145" s="27">
        <f>IF(COUNT(K125:K144), SUM(K125:K144) / COUNT(K125:K144), 0)</f>
        <v>-1.0926966622305096E-2</v>
      </c>
      <c r="L145" s="28">
        <f>SUM(L125:L144)</f>
        <v>-32780.899866915286</v>
      </c>
      <c r="M145" s="26" t="s">
        <v>266</v>
      </c>
      <c r="N145" s="27">
        <f>IF(COUNT(N125:N144), SUM(N125:N144) / COUNT(N125:N144), 0)</f>
        <v>-2.49820727174065E-2</v>
      </c>
      <c r="O145" s="28">
        <f>SUM(O125:O144)</f>
        <v>-74946.218152219502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57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2022-03-04(금) 오전 00:00</v>
      </c>
      <c r="C150" s="261"/>
      <c r="D150" s="233" t="str">
        <f>TEXT($G$1, "[$-ko-KR]yyyy-mm-dd(ddd) ") &amp; "오후 14:00"</f>
        <v>2022-03-04(금) 오후 14:00</v>
      </c>
      <c r="E150" s="234"/>
      <c r="F150" s="235"/>
      <c r="G150" s="233" t="str">
        <f>TEXT($G$1, "[$-ko-KR]yyyy-mm-dd(ddd) ") &amp; "오후 19:00"</f>
        <v>2022-03-04(금) 오후 19:00</v>
      </c>
      <c r="H150" s="234"/>
      <c r="I150" s="235"/>
      <c r="J150" s="233" t="str">
        <f>TEXT($G$1, "[$-ko-KR]yyyy-mm-dd(ddd) ") &amp; "오후 21:00"</f>
        <v>2022-03-04(금) 오후 21:00</v>
      </c>
      <c r="K150" s="234"/>
      <c r="L150" s="235"/>
      <c r="M150" s="233" t="str">
        <f>TEXT($G$1+1, "[$-ko-KR]yyyy-mm-dd(ddd) ") &amp; "오전 00:00"</f>
        <v>2022-03-05(토)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339</v>
      </c>
      <c r="B152" s="124">
        <v>530</v>
      </c>
      <c r="C152" s="76">
        <v>-2.21402214E-2</v>
      </c>
      <c r="D152" s="13">
        <v>512</v>
      </c>
      <c r="E152" s="14">
        <f>IF(ISNUMBER(D152), (D152 - $B152) / $B152, "")</f>
        <v>-3.3962264150943396E-2</v>
      </c>
      <c r="F152" s="16">
        <f>IF(ISNUMBER(D152), $B172 * E152, "")</f>
        <v>-5094.3396226415098</v>
      </c>
      <c r="G152" s="29">
        <v>517</v>
      </c>
      <c r="H152" s="14">
        <f>IF(ISNUMBER(G152), (G152 - $B152) / $B152, "")</f>
        <v>-2.4528301886792454E-2</v>
      </c>
      <c r="I152" s="100">
        <f>IF(ISNUMBER(G152), $B172 * H152, "")</f>
        <v>-3679.2452830188681</v>
      </c>
      <c r="J152" s="13">
        <v>517</v>
      </c>
      <c r="K152" s="14">
        <f>IF(ISNUMBER(J152), (J152 - $B152) / $B152, "")</f>
        <v>-2.4528301886792454E-2</v>
      </c>
      <c r="L152" s="16">
        <f>IF(ISNUMBER(J152), $B172 * K152, "")</f>
        <v>-3679.2452830188681</v>
      </c>
      <c r="M152" s="29">
        <v>510</v>
      </c>
      <c r="N152" s="14">
        <f>IF(ISNUMBER(M152), (M152 - $B152) / $B152, "")</f>
        <v>-3.7735849056603772E-2</v>
      </c>
      <c r="O152" s="16">
        <f>IF(ISNUMBER(M152), $B172 * N152, "")</f>
        <v>-5660.3773584905657</v>
      </c>
      <c r="Q152" s="219"/>
      <c r="R152" s="219"/>
      <c r="S152" s="219"/>
    </row>
    <row r="153" spans="1:19" ht="17.25" thickBot="1">
      <c r="A153" s="125" t="s">
        <v>180</v>
      </c>
      <c r="B153" s="126">
        <v>922</v>
      </c>
      <c r="C153" s="77">
        <v>-2.22693531E-2</v>
      </c>
      <c r="D153" s="15">
        <v>902</v>
      </c>
      <c r="E153" s="32">
        <f t="shared" ref="E153:E156" si="78">IF(ISNUMBER(D153), (D153 - $B153) / $B153, "")</f>
        <v>-2.1691973969631236E-2</v>
      </c>
      <c r="F153" s="18">
        <f>IF(ISNUMBER(D153), $B172 * E153, "")</f>
        <v>-3253.7960954446853</v>
      </c>
      <c r="G153" s="31">
        <v>914</v>
      </c>
      <c r="H153" s="32">
        <f t="shared" ref="H153:H156" si="79">IF(ISNUMBER(G153), (G153 - $B153) / $B153, "")</f>
        <v>-8.6767895878524948E-3</v>
      </c>
      <c r="I153" s="101">
        <f>IF(ISNUMBER(G153), $B172 * H153, "")</f>
        <v>-1301.5184381778743</v>
      </c>
      <c r="J153" s="15">
        <v>917</v>
      </c>
      <c r="K153" s="32">
        <f t="shared" ref="K153:K156" si="80">IF(ISNUMBER(J153), (J153 - $B153) / $B153, "")</f>
        <v>-5.4229934924078091E-3</v>
      </c>
      <c r="L153" s="18">
        <f>IF(ISNUMBER(J153), $B172 * K153, "")</f>
        <v>-813.44902386117133</v>
      </c>
      <c r="M153" s="31">
        <v>909</v>
      </c>
      <c r="N153" s="32">
        <f t="shared" ref="N153:N156" si="81">IF(ISNUMBER(M153), (M153 - $B153) / $B153, "")</f>
        <v>-1.4099783080260303E-2</v>
      </c>
      <c r="O153" s="18">
        <f>IF(ISNUMBER(M153), $B172 * N153, "")</f>
        <v>-2114.9674620390456</v>
      </c>
      <c r="Q153" s="219"/>
      <c r="R153" s="219"/>
      <c r="S153" s="219"/>
    </row>
    <row r="154" spans="1:19" ht="17.25" thickBot="1">
      <c r="A154" s="125" t="s">
        <v>172</v>
      </c>
      <c r="B154" s="126">
        <v>938</v>
      </c>
      <c r="C154" s="77">
        <v>-2.2916666700000001E-2</v>
      </c>
      <c r="D154" s="15">
        <v>912</v>
      </c>
      <c r="E154" s="32">
        <f t="shared" si="78"/>
        <v>-2.7718550106609809E-2</v>
      </c>
      <c r="F154" s="18">
        <f>IF(ISNUMBER(D154), $B172 * E154, "")</f>
        <v>-4157.782515991471</v>
      </c>
      <c r="G154" s="31">
        <v>922</v>
      </c>
      <c r="H154" s="32">
        <f t="shared" si="79"/>
        <v>-1.7057569296375266E-2</v>
      </c>
      <c r="I154" s="101">
        <f>IF(ISNUMBER(G154), $B172 * H154, "")</f>
        <v>-2558.6353944562898</v>
      </c>
      <c r="J154" s="15">
        <v>928</v>
      </c>
      <c r="K154" s="32">
        <f t="shared" si="80"/>
        <v>-1.0660980810234541E-2</v>
      </c>
      <c r="L154" s="18">
        <f>IF(ISNUMBER(J154), $B172 * K154, "")</f>
        <v>-1599.1471215351812</v>
      </c>
      <c r="M154" s="31">
        <v>916</v>
      </c>
      <c r="N154" s="32">
        <f t="shared" si="81"/>
        <v>-2.3454157782515993E-2</v>
      </c>
      <c r="O154" s="18">
        <f>IF(ISNUMBER(M154), $B172 * N154, "")</f>
        <v>-3518.1236673773988</v>
      </c>
      <c r="Q154" s="209"/>
      <c r="R154" s="209"/>
      <c r="S154" s="209"/>
    </row>
    <row r="155" spans="1:19" ht="17.25" thickBot="1">
      <c r="A155" s="125" t="s">
        <v>221</v>
      </c>
      <c r="B155" s="126">
        <v>934</v>
      </c>
      <c r="C155" s="77">
        <v>-2.6068821700000001E-2</v>
      </c>
      <c r="D155" s="15">
        <v>905</v>
      </c>
      <c r="E155" s="32">
        <f t="shared" si="78"/>
        <v>-3.1049250535331904E-2</v>
      </c>
      <c r="F155" s="18">
        <f>IF(ISNUMBER(D155), $B172 * E155, "")</f>
        <v>-4657.3875802997854</v>
      </c>
      <c r="G155" s="31">
        <v>913</v>
      </c>
      <c r="H155" s="32">
        <f t="shared" si="79"/>
        <v>-2.2483940042826552E-2</v>
      </c>
      <c r="I155" s="101">
        <f>IF(ISNUMBER(G155), $B172 * H155, "")</f>
        <v>-3372.5910064239829</v>
      </c>
      <c r="J155" s="15">
        <v>921</v>
      </c>
      <c r="K155" s="32">
        <f t="shared" si="80"/>
        <v>-1.3918629550321198E-2</v>
      </c>
      <c r="L155" s="18">
        <f>IF(ISNUMBER(J155), $B172 * K155, "")</f>
        <v>-2087.7944325481799</v>
      </c>
      <c r="M155" s="31">
        <v>905</v>
      </c>
      <c r="N155" s="32">
        <f t="shared" si="81"/>
        <v>-3.1049250535331904E-2</v>
      </c>
      <c r="O155" s="18">
        <f>IF(ISNUMBER(M155), $B172 * N155, "")</f>
        <v>-4657.3875802997854</v>
      </c>
      <c r="Q155" s="209"/>
      <c r="R155" s="209"/>
      <c r="S155" s="209"/>
    </row>
    <row r="156" spans="1:19" ht="17.25" thickBot="1">
      <c r="A156" s="127" t="s">
        <v>187</v>
      </c>
      <c r="B156" s="128">
        <v>245</v>
      </c>
      <c r="C156" s="78">
        <v>-2.77777778E-2</v>
      </c>
      <c r="D156" s="20">
        <v>249</v>
      </c>
      <c r="E156" s="21">
        <f t="shared" si="78"/>
        <v>1.6326530612244899E-2</v>
      </c>
      <c r="F156" s="22">
        <f>IF(ISNUMBER(D156), $B172 * E156, "")</f>
        <v>2448.9795918367349</v>
      </c>
      <c r="G156" s="30">
        <v>262</v>
      </c>
      <c r="H156" s="21">
        <f t="shared" si="79"/>
        <v>6.9387755102040816E-2</v>
      </c>
      <c r="I156" s="105">
        <f>IF(ISNUMBER(G156), $B172 * H156, "")</f>
        <v>10408.163265306122</v>
      </c>
      <c r="J156" s="20">
        <v>261</v>
      </c>
      <c r="K156" s="21">
        <f t="shared" si="80"/>
        <v>6.5306122448979598E-2</v>
      </c>
      <c r="L156" s="22">
        <f>IF(ISNUMBER(J156), $B172 * K156, "")</f>
        <v>9795.9183673469397</v>
      </c>
      <c r="M156" s="30">
        <v>251</v>
      </c>
      <c r="N156" s="21">
        <f t="shared" si="81"/>
        <v>2.4489795918367346E-2</v>
      </c>
      <c r="O156" s="22">
        <f>IF(ISNUMBER(M156), $B172 * N156, "")</f>
        <v>3673.4693877551017</v>
      </c>
      <c r="Q156" s="209"/>
      <c r="R156" s="209"/>
      <c r="S156" s="209"/>
    </row>
    <row r="157" spans="1:19" ht="17.25" thickBot="1">
      <c r="A157" s="125" t="s">
        <v>217</v>
      </c>
      <c r="B157" s="129">
        <v>208</v>
      </c>
      <c r="C157" s="80">
        <v>-2.8037383200000002E-2</v>
      </c>
      <c r="D157" s="106">
        <v>201</v>
      </c>
      <c r="E157" s="107">
        <f>IF(ISNUMBER(D157), (D157 - $B157) / $B157, "")</f>
        <v>-3.3653846153846152E-2</v>
      </c>
      <c r="F157" s="108">
        <f>IF(ISNUMBER(D157), $B172 * E157, "")</f>
        <v>-5048.0769230769229</v>
      </c>
      <c r="G157" s="109">
        <v>205</v>
      </c>
      <c r="H157" s="107">
        <f>IF(ISNUMBER(G157), (G157 - $B157) / $B157, "")</f>
        <v>-1.4423076923076924E-2</v>
      </c>
      <c r="I157" s="110">
        <f>IF(ISNUMBER(G157), $B172 * H157, "")</f>
        <v>-2163.4615384615386</v>
      </c>
      <c r="J157" s="106">
        <v>205</v>
      </c>
      <c r="K157" s="107">
        <f>IF(ISNUMBER(J157), (J157 - $B157) / $B157, "")</f>
        <v>-1.4423076923076924E-2</v>
      </c>
      <c r="L157" s="108">
        <f>IF(ISNUMBER(J157), $B172 * K157, "")</f>
        <v>-2163.4615384615386</v>
      </c>
      <c r="M157" s="109">
        <v>202</v>
      </c>
      <c r="N157" s="107">
        <f>IF(ISNUMBER(M157), (M157 - $B157) / $B157, "")</f>
        <v>-2.8846153846153848E-2</v>
      </c>
      <c r="O157" s="108">
        <f>IF(ISNUMBER(M157), $B172 * N157, "")</f>
        <v>-4326.9230769230771</v>
      </c>
      <c r="Q157" s="209"/>
      <c r="R157" s="209"/>
      <c r="S157" s="209"/>
    </row>
    <row r="158" spans="1:19" ht="17.25" thickBot="1">
      <c r="A158" s="125" t="s">
        <v>225</v>
      </c>
      <c r="B158" s="126">
        <v>368</v>
      </c>
      <c r="C158" s="77">
        <v>-2.9023746699999999E-2</v>
      </c>
      <c r="D158" s="15">
        <v>352</v>
      </c>
      <c r="E158" s="32">
        <f t="shared" ref="E158:E161" si="82">IF(ISNUMBER(D158), (D158 - $B158) / $B158, "")</f>
        <v>-4.3478260869565216E-2</v>
      </c>
      <c r="F158" s="18">
        <f>IF(ISNUMBER(D158), $B172 * E158, "")</f>
        <v>-6521.7391304347821</v>
      </c>
      <c r="G158" s="31">
        <v>357</v>
      </c>
      <c r="H158" s="32">
        <f t="shared" ref="H158:H161" si="83">IF(ISNUMBER(G158), (G158 - $B158) / $B158, "")</f>
        <v>-2.9891304347826088E-2</v>
      </c>
      <c r="I158" s="101">
        <f>IF(ISNUMBER(G158), $B172 * H158, "")</f>
        <v>-4483.695652173913</v>
      </c>
      <c r="J158" s="15">
        <v>363</v>
      </c>
      <c r="K158" s="32">
        <f t="shared" ref="K158:K161" si="84">IF(ISNUMBER(J158), (J158 - $B158) / $B158, "")</f>
        <v>-1.358695652173913E-2</v>
      </c>
      <c r="L158" s="18">
        <f>IF(ISNUMBER(J158), $B172 * K158, "")</f>
        <v>-2038.0434782608695</v>
      </c>
      <c r="M158" s="31">
        <v>354</v>
      </c>
      <c r="N158" s="32">
        <f t="shared" ref="N158:N161" si="85">IF(ISNUMBER(M158), (M158 - $B158) / $B158, "")</f>
        <v>-3.8043478260869568E-2</v>
      </c>
      <c r="O158" s="18">
        <f>IF(ISNUMBER(M158), $B172 * N158, "")</f>
        <v>-5706.521739130435</v>
      </c>
      <c r="Q158" s="209"/>
      <c r="R158" s="209"/>
      <c r="S158" s="209"/>
    </row>
    <row r="159" spans="1:19" ht="17.25" thickBot="1">
      <c r="A159" s="125" t="s">
        <v>170</v>
      </c>
      <c r="B159" s="126">
        <v>670</v>
      </c>
      <c r="C159" s="77">
        <v>-3.1791907500000001E-2</v>
      </c>
      <c r="D159" s="15">
        <v>644</v>
      </c>
      <c r="E159" s="32">
        <f t="shared" si="82"/>
        <v>-3.880597014925373E-2</v>
      </c>
      <c r="F159" s="18">
        <f>IF(ISNUMBER(D159), $B172 * E159, "")</f>
        <v>-5820.8955223880594</v>
      </c>
      <c r="G159" s="31">
        <v>667</v>
      </c>
      <c r="H159" s="32">
        <f t="shared" si="83"/>
        <v>-4.4776119402985077E-3</v>
      </c>
      <c r="I159" s="101">
        <f>IF(ISNUMBER(G159), $B172 * H159, "")</f>
        <v>-671.64179104477614</v>
      </c>
      <c r="J159" s="15">
        <v>667</v>
      </c>
      <c r="K159" s="32">
        <f t="shared" si="84"/>
        <v>-4.4776119402985077E-3</v>
      </c>
      <c r="L159" s="18">
        <f>IF(ISNUMBER(J159), $B172 * K159, "")</f>
        <v>-671.64179104477614</v>
      </c>
      <c r="M159" s="31">
        <v>658</v>
      </c>
      <c r="N159" s="32">
        <f t="shared" si="85"/>
        <v>-1.7910447761194031E-2</v>
      </c>
      <c r="O159" s="18">
        <f>IF(ISNUMBER(M159), $B172 * N159, "")</f>
        <v>-2686.5671641791046</v>
      </c>
      <c r="Q159" s="209"/>
      <c r="R159" s="209"/>
      <c r="S159" s="209"/>
    </row>
    <row r="160" spans="1:19" ht="17.25" thickBot="1">
      <c r="A160" s="125" t="s">
        <v>105</v>
      </c>
      <c r="B160" s="126">
        <v>830</v>
      </c>
      <c r="C160" s="77">
        <v>-3.2634032600000001E-2</v>
      </c>
      <c r="D160" s="15">
        <v>798</v>
      </c>
      <c r="E160" s="32">
        <f t="shared" si="82"/>
        <v>-3.8554216867469883E-2</v>
      </c>
      <c r="F160" s="18">
        <f>IF(ISNUMBER(D160), $B172 * E160, "")</f>
        <v>-5783.1325301204824</v>
      </c>
      <c r="G160" s="31">
        <v>816</v>
      </c>
      <c r="H160" s="32">
        <f t="shared" si="83"/>
        <v>-1.6867469879518072E-2</v>
      </c>
      <c r="I160" s="101">
        <f>IF(ISNUMBER(G160), $B172 * H160, "")</f>
        <v>-2530.1204819277109</v>
      </c>
      <c r="J160" s="15">
        <v>826</v>
      </c>
      <c r="K160" s="32">
        <f t="shared" si="84"/>
        <v>-4.8192771084337354E-3</v>
      </c>
      <c r="L160" s="18">
        <f>IF(ISNUMBER(J160), $B172 * K160, "")</f>
        <v>-722.89156626506031</v>
      </c>
      <c r="M160" s="31">
        <v>810</v>
      </c>
      <c r="N160" s="32">
        <f t="shared" si="85"/>
        <v>-2.4096385542168676E-2</v>
      </c>
      <c r="O160" s="18">
        <f>IF(ISNUMBER(M160), $B172 * N160, "")</f>
        <v>-3614.4578313253014</v>
      </c>
      <c r="Q160" s="33"/>
      <c r="R160" s="33"/>
    </row>
    <row r="161" spans="1:19" ht="17.25" thickBot="1">
      <c r="A161" s="130" t="s">
        <v>237</v>
      </c>
      <c r="B161" s="131">
        <v>522</v>
      </c>
      <c r="C161" s="79">
        <v>-3.3333333299999997E-2</v>
      </c>
      <c r="D161" s="24">
        <v>493</v>
      </c>
      <c r="E161" s="25">
        <f t="shared" si="82"/>
        <v>-5.5555555555555552E-2</v>
      </c>
      <c r="F161" s="104">
        <f>IF(ISNUMBER(D161), $B172 * E161, "")</f>
        <v>-8333.3333333333321</v>
      </c>
      <c r="G161" s="102">
        <v>629</v>
      </c>
      <c r="H161" s="25">
        <f t="shared" si="83"/>
        <v>0.2049808429118774</v>
      </c>
      <c r="I161" s="103">
        <f>IF(ISNUMBER(G161), $B172 * H161, "")</f>
        <v>30747.126436781611</v>
      </c>
      <c r="J161" s="24">
        <v>609</v>
      </c>
      <c r="K161" s="25">
        <f t="shared" si="84"/>
        <v>0.16666666666666666</v>
      </c>
      <c r="L161" s="104">
        <f>IF(ISNUMBER(J161), $B172 * K161, "")</f>
        <v>25000</v>
      </c>
      <c r="M161" s="102">
        <v>604</v>
      </c>
      <c r="N161" s="25">
        <f t="shared" si="85"/>
        <v>0.15708812260536398</v>
      </c>
      <c r="O161" s="104">
        <f>IF(ISNUMBER(M161), $B172 * N161, "")</f>
        <v>23563.218390804595</v>
      </c>
      <c r="Q161" s="210"/>
      <c r="R161" s="211"/>
      <c r="S161" s="212"/>
    </row>
    <row r="162" spans="1:19">
      <c r="A162" s="123" t="s">
        <v>235</v>
      </c>
      <c r="B162" s="124">
        <v>114</v>
      </c>
      <c r="C162" s="76">
        <v>-3.3898305099999998E-2</v>
      </c>
      <c r="D162" s="13">
        <v>110</v>
      </c>
      <c r="E162" s="14">
        <f>IF(ISNUMBER(D162), (D162 - $B162) / $B162, "")</f>
        <v>-3.5087719298245612E-2</v>
      </c>
      <c r="F162" s="16">
        <f>IF(ISNUMBER(D162), $B172 * E162, "")</f>
        <v>-5263.1578947368416</v>
      </c>
      <c r="G162" s="29">
        <v>111</v>
      </c>
      <c r="H162" s="14">
        <f>IF(ISNUMBER(G162), (G162 - $B162) / $B162, "")</f>
        <v>-2.6315789473684209E-2</v>
      </c>
      <c r="I162" s="100">
        <f>IF(ISNUMBER(G162), $B172 * H162, "")</f>
        <v>-3947.3684210526312</v>
      </c>
      <c r="J162" s="13">
        <v>113</v>
      </c>
      <c r="K162" s="14">
        <f>IF(ISNUMBER(J162), (J162 - $B162) / $B162, "")</f>
        <v>-8.771929824561403E-3</v>
      </c>
      <c r="L162" s="16">
        <f>IF(ISNUMBER(J162), $B172 * K162, "")</f>
        <v>-1315.7894736842104</v>
      </c>
      <c r="M162" s="29">
        <v>111</v>
      </c>
      <c r="N162" s="14">
        <f>IF(ISNUMBER(M162), (M162 - $B162) / $B162, "")</f>
        <v>-2.6315789473684209E-2</v>
      </c>
      <c r="O162" s="16">
        <f>IF(ISNUMBER(M162), $B172 * N162, "")</f>
        <v>-3947.3684210526312</v>
      </c>
      <c r="Q162" s="213"/>
      <c r="R162" s="214"/>
      <c r="S162" s="215"/>
    </row>
    <row r="163" spans="1:19" ht="17.25" thickBot="1">
      <c r="A163" s="125" t="s">
        <v>231</v>
      </c>
      <c r="B163" s="126">
        <v>392</v>
      </c>
      <c r="C163" s="77">
        <v>-3.4482758600000003E-2</v>
      </c>
      <c r="D163" s="15">
        <v>382</v>
      </c>
      <c r="E163" s="32">
        <f t="shared" ref="E163:E166" si="86">IF(ISNUMBER(D163), (D163 - $B163) / $B163, "")</f>
        <v>-2.5510204081632654E-2</v>
      </c>
      <c r="F163" s="18">
        <f>IF(ISNUMBER(D163), $B172 * E163, "")</f>
        <v>-3826.5306122448978</v>
      </c>
      <c r="G163" s="31">
        <v>390</v>
      </c>
      <c r="H163" s="32">
        <f t="shared" ref="H163:H166" si="87">IF(ISNUMBER(G163), (G163 - $B163) / $B163, "")</f>
        <v>-5.1020408163265302E-3</v>
      </c>
      <c r="I163" s="101">
        <f>IF(ISNUMBER(G163), $B172 * H163, "")</f>
        <v>-765.30612244897952</v>
      </c>
      <c r="J163" s="15">
        <v>395</v>
      </c>
      <c r="K163" s="32">
        <f t="shared" ref="K163:K166" si="88">IF(ISNUMBER(J163), (J163 - $B163) / $B163, "")</f>
        <v>7.6530612244897957E-3</v>
      </c>
      <c r="L163" s="18">
        <f>IF(ISNUMBER(J163), $B172 * K163, "")</f>
        <v>1147.9591836734694</v>
      </c>
      <c r="M163" s="31">
        <v>389</v>
      </c>
      <c r="N163" s="32">
        <f t="shared" ref="N163:N166" si="89">IF(ISNUMBER(M163), (M163 - $B163) / $B163, "")</f>
        <v>-7.6530612244897957E-3</v>
      </c>
      <c r="O163" s="18">
        <f>IF(ISNUMBER(M163), $B172 * N163, "")</f>
        <v>-1147.9591836734694</v>
      </c>
      <c r="Q163" s="216"/>
      <c r="R163" s="217"/>
      <c r="S163" s="218"/>
    </row>
    <row r="164" spans="1:19" ht="17.25" thickBot="1">
      <c r="A164" s="125" t="s">
        <v>201</v>
      </c>
      <c r="B164" s="126">
        <v>520</v>
      </c>
      <c r="C164" s="77">
        <v>-3.52504638E-2</v>
      </c>
      <c r="D164" s="15">
        <v>495</v>
      </c>
      <c r="E164" s="32">
        <f t="shared" si="86"/>
        <v>-4.807692307692308E-2</v>
      </c>
      <c r="F164" s="18">
        <f>IF(ISNUMBER(D164), $B172 * E164, "")</f>
        <v>-7211.5384615384619</v>
      </c>
      <c r="G164" s="31">
        <v>527</v>
      </c>
      <c r="H164" s="32">
        <f t="shared" si="87"/>
        <v>1.3461538461538462E-2</v>
      </c>
      <c r="I164" s="101">
        <f>IF(ISNUMBER(G164), $B172 * H164, "")</f>
        <v>2019.2307692307693</v>
      </c>
      <c r="J164" s="15">
        <v>514</v>
      </c>
      <c r="K164" s="32">
        <f t="shared" si="88"/>
        <v>-1.1538461538461539E-2</v>
      </c>
      <c r="L164" s="18">
        <f>IF(ISNUMBER(J164), $B172 * K164, "")</f>
        <v>-1730.7692307692309</v>
      </c>
      <c r="M164" s="31">
        <v>511</v>
      </c>
      <c r="N164" s="32">
        <f t="shared" si="89"/>
        <v>-1.7307692307692309E-2</v>
      </c>
      <c r="O164" s="18">
        <f>IF(ISNUMBER(M164), $B172 * N164, "")</f>
        <v>-2596.1538461538462</v>
      </c>
      <c r="Q164" s="209"/>
      <c r="R164" s="209"/>
      <c r="S164" s="209"/>
    </row>
    <row r="165" spans="1:19" ht="17.25" thickBot="1">
      <c r="A165" s="125" t="s">
        <v>120</v>
      </c>
      <c r="B165" s="126">
        <v>347</v>
      </c>
      <c r="C165" s="77">
        <v>-3.6111111100000003E-2</v>
      </c>
      <c r="D165" s="15">
        <v>330</v>
      </c>
      <c r="E165" s="32">
        <f t="shared" si="86"/>
        <v>-4.8991354466858789E-2</v>
      </c>
      <c r="F165" s="18">
        <f>IF(ISNUMBER(D165), $B172 * E165, "")</f>
        <v>-7348.703170028818</v>
      </c>
      <c r="G165" s="31">
        <v>342</v>
      </c>
      <c r="H165" s="32">
        <f t="shared" si="87"/>
        <v>-1.4409221902017291E-2</v>
      </c>
      <c r="I165" s="101">
        <f>IF(ISNUMBER(G165), $B172 * H165, "")</f>
        <v>-2161.3832853025938</v>
      </c>
      <c r="J165" s="15">
        <v>345</v>
      </c>
      <c r="K165" s="32">
        <f t="shared" si="88"/>
        <v>-5.763688760806916E-3</v>
      </c>
      <c r="L165" s="18">
        <f>IF(ISNUMBER(J165), $B172 * K165, "")</f>
        <v>-864.55331412103737</v>
      </c>
      <c r="M165" s="31">
        <v>347</v>
      </c>
      <c r="N165" s="32">
        <f t="shared" si="89"/>
        <v>0</v>
      </c>
      <c r="O165" s="18">
        <f>IF(ISNUMBER(M165), $B172 * N165, "")</f>
        <v>0</v>
      </c>
      <c r="Q165" s="219"/>
      <c r="R165" s="219"/>
      <c r="S165" s="219"/>
    </row>
    <row r="166" spans="1:19" ht="17.25" thickBot="1">
      <c r="A166" s="127" t="s">
        <v>134</v>
      </c>
      <c r="B166" s="128">
        <v>205</v>
      </c>
      <c r="C166" s="78">
        <v>-3.75586854E-2</v>
      </c>
      <c r="D166" s="20">
        <v>200</v>
      </c>
      <c r="E166" s="21">
        <f t="shared" si="86"/>
        <v>-2.4390243902439025E-2</v>
      </c>
      <c r="F166" s="22">
        <f>IF(ISNUMBER(D166), $B172 * E166, "")</f>
        <v>-3658.5365853658536</v>
      </c>
      <c r="G166" s="30">
        <v>200</v>
      </c>
      <c r="H166" s="21">
        <f t="shared" si="87"/>
        <v>-2.4390243902439025E-2</v>
      </c>
      <c r="I166" s="105">
        <f>IF(ISNUMBER(G166), $B172 * H166, "")</f>
        <v>-3658.5365853658536</v>
      </c>
      <c r="J166" s="20">
        <v>203</v>
      </c>
      <c r="K166" s="21">
        <f t="shared" si="88"/>
        <v>-9.7560975609756097E-3</v>
      </c>
      <c r="L166" s="22">
        <f>IF(ISNUMBER(J166), $B172 * K166, "")</f>
        <v>-1463.4146341463415</v>
      </c>
      <c r="M166" s="30">
        <v>198</v>
      </c>
      <c r="N166" s="21">
        <f t="shared" si="89"/>
        <v>-3.4146341463414637E-2</v>
      </c>
      <c r="O166" s="22">
        <f>IF(ISNUMBER(M166), $B172 * N166, "")</f>
        <v>-5121.9512195121952</v>
      </c>
      <c r="Q166" s="219"/>
      <c r="R166" s="219"/>
      <c r="S166" s="219"/>
    </row>
    <row r="167" spans="1:19" ht="17.25" thickBot="1">
      <c r="A167" s="125" t="s">
        <v>215</v>
      </c>
      <c r="B167" s="129">
        <v>139</v>
      </c>
      <c r="C167" s="80">
        <v>-4.13793103E-2</v>
      </c>
      <c r="D167" s="106">
        <v>136</v>
      </c>
      <c r="E167" s="107">
        <f>IF(ISNUMBER(D167), (D167 - $B167) / $B167, "")</f>
        <v>-2.1582733812949641E-2</v>
      </c>
      <c r="F167" s="108">
        <f>IF(ISNUMBER(D167), $B172 * E167, "")</f>
        <v>-3237.4100719424464</v>
      </c>
      <c r="G167" s="109">
        <v>138</v>
      </c>
      <c r="H167" s="107">
        <f>IF(ISNUMBER(G167), (G167 - $B167) / $B167, "")</f>
        <v>-7.1942446043165471E-3</v>
      </c>
      <c r="I167" s="110">
        <f>IF(ISNUMBER(G167), $B172 * H167, "")</f>
        <v>-1079.1366906474821</v>
      </c>
      <c r="J167" s="106">
        <v>139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137</v>
      </c>
      <c r="N167" s="107">
        <f>IF(ISNUMBER(M167), (M167 - $B167) / $B167, "")</f>
        <v>-1.4388489208633094E-2</v>
      </c>
      <c r="O167" s="108">
        <f>IF(ISNUMBER(M167), $B172 * N167, "")</f>
        <v>-2158.2733812949641</v>
      </c>
      <c r="Q167" s="209"/>
      <c r="R167" s="209"/>
      <c r="S167" s="209"/>
    </row>
    <row r="168" spans="1:19" ht="17.25" thickBot="1">
      <c r="A168" s="125" t="s">
        <v>247</v>
      </c>
      <c r="B168" s="126">
        <v>744</v>
      </c>
      <c r="C168" s="77">
        <v>-4.6153846200000001E-2</v>
      </c>
      <c r="D168" s="15">
        <v>713</v>
      </c>
      <c r="E168" s="32">
        <f t="shared" ref="E168:E171" si="90">IF(ISNUMBER(D168), (D168 - $B168) / $B168, "")</f>
        <v>-4.1666666666666664E-2</v>
      </c>
      <c r="F168" s="18">
        <f>IF(ISNUMBER(D168), $B172 * E168, "")</f>
        <v>-6250</v>
      </c>
      <c r="G168" s="31">
        <v>722</v>
      </c>
      <c r="H168" s="32">
        <f t="shared" ref="H168:H171" si="91">IF(ISNUMBER(G168), (G168 - $B168) / $B168, "")</f>
        <v>-2.9569892473118281E-2</v>
      </c>
      <c r="I168" s="101">
        <f>IF(ISNUMBER(G168), $B172 * H168, "")</f>
        <v>-4435.4838709677424</v>
      </c>
      <c r="J168" s="15">
        <v>734</v>
      </c>
      <c r="K168" s="32">
        <f t="shared" ref="K168:K171" si="92">IF(ISNUMBER(J168), (J168 - $B168) / $B168, "")</f>
        <v>-1.3440860215053764E-2</v>
      </c>
      <c r="L168" s="18">
        <f>IF(ISNUMBER(J168), $B172 * K168, "")</f>
        <v>-2016.1290322580646</v>
      </c>
      <c r="M168" s="31">
        <v>720</v>
      </c>
      <c r="N168" s="32">
        <f t="shared" ref="N168:N171" si="93">IF(ISNUMBER(M168), (M168 - $B168) / $B168, "")</f>
        <v>-3.2258064516129031E-2</v>
      </c>
      <c r="O168" s="18">
        <f>IF(ISNUMBER(M168), $B172 * N168, "")</f>
        <v>-4838.7096774193551</v>
      </c>
      <c r="Q168" s="209"/>
      <c r="R168" s="209"/>
      <c r="S168" s="209"/>
    </row>
    <row r="169" spans="1:19" ht="17.25" thickBot="1">
      <c r="A169" s="125" t="s">
        <v>103</v>
      </c>
      <c r="B169" s="126">
        <v>660</v>
      </c>
      <c r="C169" s="77">
        <v>-5.4441260700000001E-2</v>
      </c>
      <c r="D169" s="15">
        <v>631</v>
      </c>
      <c r="E169" s="32">
        <f t="shared" si="90"/>
        <v>-4.3939393939393938E-2</v>
      </c>
      <c r="F169" s="18">
        <f>IF(ISNUMBER(D169), $B172 * E169, "")</f>
        <v>-6590.909090909091</v>
      </c>
      <c r="G169" s="31">
        <v>635</v>
      </c>
      <c r="H169" s="32">
        <f t="shared" si="91"/>
        <v>-3.787878787878788E-2</v>
      </c>
      <c r="I169" s="101">
        <f>IF(ISNUMBER(G169), $B172 * H169, "")</f>
        <v>-5681.818181818182</v>
      </c>
      <c r="J169" s="15">
        <v>640</v>
      </c>
      <c r="K169" s="32">
        <f t="shared" si="92"/>
        <v>-3.0303030303030304E-2</v>
      </c>
      <c r="L169" s="18">
        <f>IF(ISNUMBER(J169), $B172 * K169, "")</f>
        <v>-4545.454545454546</v>
      </c>
      <c r="M169" s="31">
        <v>630</v>
      </c>
      <c r="N169" s="32">
        <f t="shared" si="93"/>
        <v>-4.5454545454545456E-2</v>
      </c>
      <c r="O169" s="18">
        <f>IF(ISNUMBER(M169), $B172 * N169, "")</f>
        <v>-6818.181818181818</v>
      </c>
      <c r="Q169" s="209"/>
      <c r="R169" s="209"/>
      <c r="S169" s="209"/>
    </row>
    <row r="170" spans="1:19">
      <c r="A170" s="125" t="s">
        <v>327</v>
      </c>
      <c r="B170" s="126">
        <v>679</v>
      </c>
      <c r="C170" s="77">
        <v>-9.4666666699999999E-2</v>
      </c>
      <c r="D170" s="15">
        <v>619</v>
      </c>
      <c r="E170" s="32">
        <f t="shared" si="90"/>
        <v>-8.8365243004418267E-2</v>
      </c>
      <c r="F170" s="18">
        <f>IF(ISNUMBER(D170), $B172 * E170, "")</f>
        <v>-13254.786450662739</v>
      </c>
      <c r="G170" s="31">
        <v>633</v>
      </c>
      <c r="H170" s="32">
        <f t="shared" si="91"/>
        <v>-6.774668630338733E-2</v>
      </c>
      <c r="I170" s="101">
        <f>IF(ISNUMBER(G170), $B172 * H170, "")</f>
        <v>-10162.0029455081</v>
      </c>
      <c r="J170" s="15">
        <v>680</v>
      </c>
      <c r="K170" s="32">
        <f t="shared" si="92"/>
        <v>1.4727540500736377E-3</v>
      </c>
      <c r="L170" s="18">
        <f>IF(ISNUMBER(J170), $B172 * K170, "")</f>
        <v>220.91310751104564</v>
      </c>
      <c r="M170" s="31">
        <v>649</v>
      </c>
      <c r="N170" s="32">
        <f t="shared" si="93"/>
        <v>-4.4182621502209134E-2</v>
      </c>
      <c r="O170" s="18">
        <f>IF(ISNUMBER(M170), $B172 * N170, "")</f>
        <v>-6627.3932253313696</v>
      </c>
      <c r="Q170" s="198"/>
      <c r="R170" s="199"/>
      <c r="S170" s="200"/>
    </row>
    <row r="171" spans="1:19" ht="17.25" thickBot="1">
      <c r="A171" s="130" t="s">
        <v>348</v>
      </c>
      <c r="B171" s="131">
        <v>209</v>
      </c>
      <c r="C171" s="79">
        <v>-9.9137930999999999E-2</v>
      </c>
      <c r="D171" s="24">
        <v>189</v>
      </c>
      <c r="E171" s="25">
        <f t="shared" si="90"/>
        <v>-9.569377990430622E-2</v>
      </c>
      <c r="F171" s="104">
        <f>IF(ISNUMBER(D171), $B172 * E171, "")</f>
        <v>-14354.066985645934</v>
      </c>
      <c r="G171" s="102">
        <v>191</v>
      </c>
      <c r="H171" s="25">
        <f t="shared" si="91"/>
        <v>-8.6124401913875603E-2</v>
      </c>
      <c r="I171" s="103">
        <f>IF(ISNUMBER(G171), $B172 * H171, "")</f>
        <v>-12918.66028708134</v>
      </c>
      <c r="J171" s="24">
        <v>200</v>
      </c>
      <c r="K171" s="25">
        <f t="shared" si="92"/>
        <v>-4.3062200956937802E-2</v>
      </c>
      <c r="L171" s="104">
        <f>IF(ISNUMBER(J171), $B172 * K171, "")</f>
        <v>-6459.3301435406702</v>
      </c>
      <c r="M171" s="102">
        <v>195</v>
      </c>
      <c r="N171" s="25">
        <f t="shared" si="93"/>
        <v>-6.6985645933014357E-2</v>
      </c>
      <c r="O171" s="104">
        <f>IF(ISNUMBER(M171), $B172 * N171, "")</f>
        <v>-10047.846889952154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-3.9072380994989796E-2</v>
      </c>
      <c r="F172" s="28">
        <f>SUM(F152:F171)</f>
        <v>-117217.14298496937</v>
      </c>
      <c r="G172" s="26" t="s">
        <v>266</v>
      </c>
      <c r="H172" s="27">
        <f>IF(COUNT(H152:H171), SUM(H152:H171) / COUNT(H152:H171), 0)</f>
        <v>-7.4653618348531165E-3</v>
      </c>
      <c r="I172" s="28">
        <f>SUM(I152:I171)</f>
        <v>-22396.085504559356</v>
      </c>
      <c r="J172" s="26" t="s">
        <v>266</v>
      </c>
      <c r="K172" s="27">
        <f>IF(COUNT(K152:K171), SUM(K152:K171) / COUNT(K152:K171), 0)</f>
        <v>1.3312253498539018E-3</v>
      </c>
      <c r="L172" s="28">
        <f>SUM(L152:L171)</f>
        <v>3993.6760495617091</v>
      </c>
      <c r="M172" s="26" t="s">
        <v>266</v>
      </c>
      <c r="N172" s="27">
        <f>IF(COUNT(N152:N171), SUM(N152:N171) / COUNT(N152:N171), 0)</f>
        <v>-1.6117491921258938E-2</v>
      </c>
      <c r="O172" s="28">
        <f>SUM(O152:O171)</f>
        <v>-48352.47576377682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57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2022-03-04(금) 오전 00:00</v>
      </c>
      <c r="C177" s="261"/>
      <c r="D177" s="233" t="str">
        <f>TEXT($G$1, "[$-ko-KR]yyyy-mm-dd(ddd) ") &amp; "오후 14:00"</f>
        <v>2022-03-04(금) 오후 14:00</v>
      </c>
      <c r="E177" s="234"/>
      <c r="F177" s="235"/>
      <c r="G177" s="233" t="str">
        <f>TEXT($G$1, "[$-ko-KR]yyyy-mm-dd(ddd) ") &amp; "오후 19:00"</f>
        <v>2022-03-04(금) 오후 19:00</v>
      </c>
      <c r="H177" s="234"/>
      <c r="I177" s="235"/>
      <c r="J177" s="233" t="str">
        <f>TEXT($G$1, "[$-ko-KR]yyyy-mm-dd(ddd) ") &amp; "오후 21:00"</f>
        <v>2022-03-04(금) 오후 21:00</v>
      </c>
      <c r="K177" s="234"/>
      <c r="L177" s="235"/>
      <c r="M177" s="233" t="str">
        <f>TEXT($G$1+1, "[$-ko-KR]yyyy-mm-dd(ddd) ") &amp; "오전 00:00"</f>
        <v>2022-03-05(토)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346</v>
      </c>
      <c r="B179" s="124">
        <v>9.5299999999999994</v>
      </c>
      <c r="C179" s="76">
        <v>-3.5425101200000003E-2</v>
      </c>
      <c r="D179" s="13">
        <v>9.25</v>
      </c>
      <c r="E179" s="14">
        <f>IF(ISNUMBER(D179), (D179 - $B179) / $B179, "")</f>
        <v>-2.9380902413431203E-2</v>
      </c>
      <c r="F179" s="16">
        <f>IF(ISNUMBER(D179), $B199 * E179, "")</f>
        <v>-4407.1353620146801</v>
      </c>
      <c r="G179" s="29">
        <v>9.25</v>
      </c>
      <c r="H179" s="14">
        <f>IF(ISNUMBER(G179), (G179 - $B179) / $B179, "")</f>
        <v>-2.9380902413431203E-2</v>
      </c>
      <c r="I179" s="100">
        <f>IF(ISNUMBER(G179), $B199 * H179, "")</f>
        <v>-4407.1353620146801</v>
      </c>
      <c r="J179" s="13">
        <v>9.4</v>
      </c>
      <c r="K179" s="14">
        <f>IF(ISNUMBER(J179), (J179 - $B179) / $B179, "")</f>
        <v>-1.3641133263378701E-2</v>
      </c>
      <c r="L179" s="16">
        <f>IF(ISNUMBER(J179), $B199 * K179, "")</f>
        <v>-2046.169989506805</v>
      </c>
      <c r="M179" s="29">
        <v>9.26</v>
      </c>
      <c r="N179" s="14">
        <f>IF(ISNUMBER(M179), (M179 - $B179) / $B179, "")</f>
        <v>-2.8331584470094397E-2</v>
      </c>
      <c r="O179" s="16">
        <f>IF(ISNUMBER(M179), $B199 * N179, "")</f>
        <v>-4249.7376705141596</v>
      </c>
      <c r="Q179" s="219"/>
      <c r="R179" s="219"/>
      <c r="S179" s="219"/>
    </row>
    <row r="180" spans="1:19" ht="17.25" thickBot="1">
      <c r="A180" s="125" t="s">
        <v>120</v>
      </c>
      <c r="B180" s="126">
        <v>347</v>
      </c>
      <c r="C180" s="77">
        <v>-3.6111111100000003E-2</v>
      </c>
      <c r="D180" s="15">
        <v>330</v>
      </c>
      <c r="E180" s="32">
        <f t="shared" ref="E180:E183" si="94">IF(ISNUMBER(D180), (D180 - $B180) / $B180, "")</f>
        <v>-4.8991354466858789E-2</v>
      </c>
      <c r="F180" s="18">
        <f>IF(ISNUMBER(D180), $B199 * E180, "")</f>
        <v>-7348.703170028818</v>
      </c>
      <c r="G180" s="31">
        <v>342</v>
      </c>
      <c r="H180" s="32">
        <f t="shared" ref="H180:H183" si="95">IF(ISNUMBER(G180), (G180 - $B180) / $B180, "")</f>
        <v>-1.4409221902017291E-2</v>
      </c>
      <c r="I180" s="101">
        <f>IF(ISNUMBER(G180), $B199 * H180, "")</f>
        <v>-2161.3832853025938</v>
      </c>
      <c r="J180" s="15">
        <v>345</v>
      </c>
      <c r="K180" s="32">
        <f t="shared" ref="K180:K183" si="96">IF(ISNUMBER(J180), (J180 - $B180) / $B180, "")</f>
        <v>-5.763688760806916E-3</v>
      </c>
      <c r="L180" s="18">
        <f>IF(ISNUMBER(J180), $B199 * K180, "")</f>
        <v>-864.55331412103737</v>
      </c>
      <c r="M180" s="31">
        <v>347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19"/>
      <c r="R180" s="219"/>
      <c r="S180" s="219"/>
    </row>
    <row r="181" spans="1:19" ht="17.25" thickBot="1">
      <c r="A181" s="125" t="s">
        <v>168</v>
      </c>
      <c r="B181" s="126">
        <v>1865</v>
      </c>
      <c r="C181" s="77">
        <v>-3.6175710600000001E-2</v>
      </c>
      <c r="D181" s="15">
        <v>1790</v>
      </c>
      <c r="E181" s="32">
        <f t="shared" si="94"/>
        <v>-4.0214477211796246E-2</v>
      </c>
      <c r="F181" s="18">
        <f>IF(ISNUMBER(D181), $B199 * E181, "")</f>
        <v>-6032.1715817694367</v>
      </c>
      <c r="G181" s="31">
        <v>1825</v>
      </c>
      <c r="H181" s="32">
        <f t="shared" si="95"/>
        <v>-2.1447721179624665E-2</v>
      </c>
      <c r="I181" s="101">
        <f>IF(ISNUMBER(G181), $B199 * H181, "")</f>
        <v>-3217.1581769436998</v>
      </c>
      <c r="J181" s="15">
        <v>1840</v>
      </c>
      <c r="K181" s="32">
        <f t="shared" si="96"/>
        <v>-1.3404825737265416E-2</v>
      </c>
      <c r="L181" s="18">
        <f>IF(ISNUMBER(J181), $B199 * K181, "")</f>
        <v>-2010.7238605898124</v>
      </c>
      <c r="M181" s="31">
        <v>1800</v>
      </c>
      <c r="N181" s="32">
        <f t="shared" si="97"/>
        <v>-3.4852546916890083E-2</v>
      </c>
      <c r="O181" s="18">
        <f>IF(ISNUMBER(M181), $B199 * N181, "")</f>
        <v>-5227.8820375335126</v>
      </c>
      <c r="Q181" s="209"/>
      <c r="R181" s="209"/>
      <c r="S181" s="209"/>
    </row>
    <row r="182" spans="1:19" ht="17.25" thickBot="1">
      <c r="A182" s="125" t="s">
        <v>325</v>
      </c>
      <c r="B182" s="126">
        <v>117950</v>
      </c>
      <c r="C182" s="77">
        <v>-3.6356209200000003E-2</v>
      </c>
      <c r="D182" s="15">
        <v>112700</v>
      </c>
      <c r="E182" s="32">
        <f t="shared" si="94"/>
        <v>-4.4510385756676561E-2</v>
      </c>
      <c r="F182" s="18">
        <f>IF(ISNUMBER(D182), $B199 * E182, "")</f>
        <v>-6676.5578635014845</v>
      </c>
      <c r="G182" s="31">
        <v>113400</v>
      </c>
      <c r="H182" s="32">
        <f t="shared" si="95"/>
        <v>-3.857566765578635E-2</v>
      </c>
      <c r="I182" s="101">
        <f>IF(ISNUMBER(G182), $B199 * H182, "")</f>
        <v>-5786.3501483679529</v>
      </c>
      <c r="J182" s="15">
        <v>114350</v>
      </c>
      <c r="K182" s="32">
        <f t="shared" si="96"/>
        <v>-3.0521407376006782E-2</v>
      </c>
      <c r="L182" s="18">
        <f>IF(ISNUMBER(J182), $B199 * K182, "")</f>
        <v>-4578.2111064010169</v>
      </c>
      <c r="M182" s="31">
        <v>112750</v>
      </c>
      <c r="N182" s="32">
        <f t="shared" si="97"/>
        <v>-4.4086477320898688E-2</v>
      </c>
      <c r="O182" s="18">
        <f>IF(ISNUMBER(M182), $B199 * N182, "")</f>
        <v>-6612.9715981348036</v>
      </c>
      <c r="Q182" s="209"/>
      <c r="R182" s="209"/>
      <c r="S182" s="209"/>
    </row>
    <row r="183" spans="1:19" ht="17.25" thickBot="1">
      <c r="A183" s="127" t="s">
        <v>134</v>
      </c>
      <c r="B183" s="128">
        <v>205</v>
      </c>
      <c r="C183" s="78">
        <v>-3.75586854E-2</v>
      </c>
      <c r="D183" s="20">
        <v>200</v>
      </c>
      <c r="E183" s="21">
        <f t="shared" si="94"/>
        <v>-2.4390243902439025E-2</v>
      </c>
      <c r="F183" s="22">
        <f>IF(ISNUMBER(D183), $B199 * E183, "")</f>
        <v>-3658.5365853658536</v>
      </c>
      <c r="G183" s="30">
        <v>200</v>
      </c>
      <c r="H183" s="21">
        <f t="shared" si="95"/>
        <v>-2.4390243902439025E-2</v>
      </c>
      <c r="I183" s="105">
        <f>IF(ISNUMBER(G183), $B199 * H183, "")</f>
        <v>-3658.5365853658536</v>
      </c>
      <c r="J183" s="20">
        <v>203</v>
      </c>
      <c r="K183" s="21">
        <f t="shared" si="96"/>
        <v>-9.7560975609756097E-3</v>
      </c>
      <c r="L183" s="22">
        <f>IF(ISNUMBER(J183), $B199 * K183, "")</f>
        <v>-1463.4146341463415</v>
      </c>
      <c r="M183" s="30">
        <v>198</v>
      </c>
      <c r="N183" s="21">
        <f t="shared" si="97"/>
        <v>-3.4146341463414637E-2</v>
      </c>
      <c r="O183" s="22">
        <f>IF(ISNUMBER(M183), $B199 * N183, "")</f>
        <v>-5121.9512195121952</v>
      </c>
      <c r="Q183" s="209"/>
      <c r="R183" s="209"/>
      <c r="S183" s="209"/>
    </row>
    <row r="184" spans="1:19" ht="17.25" thickBot="1">
      <c r="A184" s="125" t="s">
        <v>156</v>
      </c>
      <c r="B184" s="129">
        <v>1265</v>
      </c>
      <c r="C184" s="80">
        <v>-3.8022813699999998E-2</v>
      </c>
      <c r="D184" s="106">
        <v>1235</v>
      </c>
      <c r="E184" s="107">
        <f>IF(ISNUMBER(D184), (D184 - $B184) / $B184, "")</f>
        <v>-2.3715415019762844E-2</v>
      </c>
      <c r="F184" s="108">
        <f>IF(ISNUMBER(D184), $B199 * E184, "")</f>
        <v>-3557.3122529644265</v>
      </c>
      <c r="G184" s="109">
        <v>1245</v>
      </c>
      <c r="H184" s="107">
        <f>IF(ISNUMBER(G184), (G184 - $B184) / $B184, "")</f>
        <v>-1.5810276679841896E-2</v>
      </c>
      <c r="I184" s="110">
        <f>IF(ISNUMBER(G184), $B199 * H184, "")</f>
        <v>-2371.5415019762845</v>
      </c>
      <c r="J184" s="106">
        <v>1265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1220</v>
      </c>
      <c r="N184" s="107">
        <f>IF(ISNUMBER(M184), (M184 - $B184) / $B184, "")</f>
        <v>-3.5573122529644272E-2</v>
      </c>
      <c r="O184" s="108">
        <f>IF(ISNUMBER(M184), $B199 * N184, "")</f>
        <v>-5335.9683794466409</v>
      </c>
      <c r="Q184" s="209"/>
      <c r="R184" s="209"/>
      <c r="S184" s="209"/>
    </row>
    <row r="185" spans="1:19" ht="17.25" thickBot="1">
      <c r="A185" s="125" t="s">
        <v>182</v>
      </c>
      <c r="B185" s="126">
        <v>4730</v>
      </c>
      <c r="C185" s="77">
        <v>-3.86178862E-2</v>
      </c>
      <c r="D185" s="15">
        <v>4555</v>
      </c>
      <c r="E185" s="32">
        <f t="shared" ref="E185:E188" si="98">IF(ISNUMBER(D185), (D185 - $B185) / $B185, "")</f>
        <v>-3.699788583509514E-2</v>
      </c>
      <c r="F185" s="18">
        <f>IF(ISNUMBER(D185), $B199 * E185, "")</f>
        <v>-5549.6828752642714</v>
      </c>
      <c r="G185" s="31">
        <v>4625</v>
      </c>
      <c r="H185" s="32">
        <f t="shared" ref="H185:H188" si="99">IF(ISNUMBER(G185), (G185 - $B185) / $B185, "")</f>
        <v>-2.2198731501057084E-2</v>
      </c>
      <c r="I185" s="101">
        <f>IF(ISNUMBER(G185), $B199 * H185, "")</f>
        <v>-3329.8097251585627</v>
      </c>
      <c r="J185" s="15">
        <v>4660</v>
      </c>
      <c r="K185" s="32">
        <f t="shared" ref="K185:K188" si="100">IF(ISNUMBER(J185), (J185 - $B185) / $B185, "")</f>
        <v>-1.4799154334038054E-2</v>
      </c>
      <c r="L185" s="18">
        <f>IF(ISNUMBER(J185), $B199 * K185, "")</f>
        <v>-2219.8731501057082</v>
      </c>
      <c r="M185" s="31">
        <v>4545</v>
      </c>
      <c r="N185" s="32">
        <f t="shared" ref="N185:N188" si="101">IF(ISNUMBER(M185), (M185 - $B185) / $B185, "")</f>
        <v>-3.9112050739957716E-2</v>
      </c>
      <c r="O185" s="18">
        <f>IF(ISNUMBER(M185), $B199 * N185, "")</f>
        <v>-5866.8076109936574</v>
      </c>
      <c r="Q185" s="209"/>
      <c r="R185" s="209"/>
      <c r="S185" s="209"/>
    </row>
    <row r="186" spans="1:19" ht="17.25" thickBot="1">
      <c r="A186" s="125" t="s">
        <v>116</v>
      </c>
      <c r="B186" s="126">
        <v>3180</v>
      </c>
      <c r="C186" s="77">
        <v>-3.9274924500000002E-2</v>
      </c>
      <c r="D186" s="15">
        <v>3105</v>
      </c>
      <c r="E186" s="32">
        <f t="shared" si="98"/>
        <v>-2.358490566037736E-2</v>
      </c>
      <c r="F186" s="18">
        <f>IF(ISNUMBER(D186), $B199 * E186, "")</f>
        <v>-3537.7358490566039</v>
      </c>
      <c r="G186" s="31">
        <v>3135</v>
      </c>
      <c r="H186" s="32">
        <f t="shared" si="99"/>
        <v>-1.4150943396226415E-2</v>
      </c>
      <c r="I186" s="101">
        <f>IF(ISNUMBER(G186), $B199 * H186, "")</f>
        <v>-2122.6415094339623</v>
      </c>
      <c r="J186" s="15">
        <v>3175</v>
      </c>
      <c r="K186" s="32">
        <f t="shared" si="100"/>
        <v>-1.5723270440251573E-3</v>
      </c>
      <c r="L186" s="18">
        <f>IF(ISNUMBER(J186), $B199 * K186, "")</f>
        <v>-235.84905660377359</v>
      </c>
      <c r="M186" s="31">
        <v>3145</v>
      </c>
      <c r="N186" s="32">
        <f t="shared" si="101"/>
        <v>-1.10062893081761E-2</v>
      </c>
      <c r="O186" s="18">
        <f>IF(ISNUMBER(M186), $B199 * N186, "")</f>
        <v>-1650.943396226415</v>
      </c>
      <c r="Q186" s="209"/>
      <c r="R186" s="209"/>
      <c r="S186" s="209"/>
    </row>
    <row r="187" spans="1:19" ht="17.25" thickBot="1">
      <c r="A187" s="125" t="s">
        <v>215</v>
      </c>
      <c r="B187" s="126">
        <v>139</v>
      </c>
      <c r="C187" s="77">
        <v>-4.13793103E-2</v>
      </c>
      <c r="D187" s="15">
        <v>136</v>
      </c>
      <c r="E187" s="32">
        <f t="shared" si="98"/>
        <v>-2.1582733812949641E-2</v>
      </c>
      <c r="F187" s="18">
        <f>IF(ISNUMBER(D187), $B199 * E187, "")</f>
        <v>-3237.4100719424464</v>
      </c>
      <c r="G187" s="31">
        <v>138</v>
      </c>
      <c r="H187" s="32">
        <f t="shared" si="99"/>
        <v>-7.1942446043165471E-3</v>
      </c>
      <c r="I187" s="101">
        <f>IF(ISNUMBER(G187), $B199 * H187, "")</f>
        <v>-1079.1366906474821</v>
      </c>
      <c r="J187" s="15">
        <v>139</v>
      </c>
      <c r="K187" s="32">
        <f t="shared" si="100"/>
        <v>0</v>
      </c>
      <c r="L187" s="18">
        <f>IF(ISNUMBER(J187), $B199 * K187, "")</f>
        <v>0</v>
      </c>
      <c r="M187" s="31">
        <v>137</v>
      </c>
      <c r="N187" s="32">
        <f t="shared" si="101"/>
        <v>-1.4388489208633094E-2</v>
      </c>
      <c r="O187" s="18">
        <f>IF(ISNUMBER(M187), $B199 * N187, "")</f>
        <v>-2158.2733812949641</v>
      </c>
      <c r="Q187" s="33"/>
      <c r="R187" s="33"/>
    </row>
    <row r="188" spans="1:19" ht="17.25" thickBot="1">
      <c r="A188" s="130" t="s">
        <v>97</v>
      </c>
      <c r="B188" s="131">
        <v>2.3E-3</v>
      </c>
      <c r="C188" s="79">
        <v>-4.16666667E-2</v>
      </c>
      <c r="D188" s="24">
        <v>2.3999999999999998E-3</v>
      </c>
      <c r="E188" s="25">
        <f t="shared" si="98"/>
        <v>4.3478260869565147E-2</v>
      </c>
      <c r="F188" s="104">
        <f>IF(ISNUMBER(D188), $B199 * E188, "")</f>
        <v>6521.7391304347721</v>
      </c>
      <c r="G188" s="102">
        <v>2.3999999999999998E-3</v>
      </c>
      <c r="H188" s="25">
        <f t="shared" si="99"/>
        <v>4.3478260869565147E-2</v>
      </c>
      <c r="I188" s="103">
        <f>IF(ISNUMBER(G188), $B199 * H188, "")</f>
        <v>6521.7391304347721</v>
      </c>
      <c r="J188" s="24">
        <v>2.3999999999999998E-3</v>
      </c>
      <c r="K188" s="25">
        <f t="shared" si="100"/>
        <v>4.3478260869565147E-2</v>
      </c>
      <c r="L188" s="104">
        <f>IF(ISNUMBER(J188), $B199 * K188, "")</f>
        <v>6521.7391304347721</v>
      </c>
      <c r="M188" s="102">
        <v>2.3E-3</v>
      </c>
      <c r="N188" s="25">
        <f t="shared" si="101"/>
        <v>0</v>
      </c>
      <c r="O188" s="104">
        <f>IF(ISNUMBER(M188), $B199 * N188, "")</f>
        <v>0</v>
      </c>
      <c r="Q188" s="210"/>
      <c r="R188" s="211"/>
      <c r="S188" s="212"/>
    </row>
    <row r="189" spans="1:19">
      <c r="A189" s="123" t="s">
        <v>166</v>
      </c>
      <c r="B189" s="124">
        <v>17990</v>
      </c>
      <c r="C189" s="76">
        <v>-4.25758382E-2</v>
      </c>
      <c r="D189" s="13">
        <v>17400</v>
      </c>
      <c r="E189" s="14">
        <f>IF(ISNUMBER(D189), (D189 - $B189) / $B189, "")</f>
        <v>-3.2795997776542525E-2</v>
      </c>
      <c r="F189" s="16">
        <f>IF(ISNUMBER(D189), $B199 * E189, "")</f>
        <v>-4919.3996664813785</v>
      </c>
      <c r="G189" s="29">
        <v>17510</v>
      </c>
      <c r="H189" s="14">
        <f>IF(ISNUMBER(G189), (G189 - $B189) / $B189, "")</f>
        <v>-2.6681489716509171E-2</v>
      </c>
      <c r="I189" s="100">
        <f>IF(ISNUMBER(G189), $B199 * H189, "")</f>
        <v>-4002.2234574763756</v>
      </c>
      <c r="J189" s="13">
        <v>17700</v>
      </c>
      <c r="K189" s="14">
        <f>IF(ISNUMBER(J189), (J189 - $B189) / $B189, "")</f>
        <v>-1.6120066703724293E-2</v>
      </c>
      <c r="L189" s="16">
        <f>IF(ISNUMBER(J189), $B199 * K189, "")</f>
        <v>-2418.010005558644</v>
      </c>
      <c r="M189" s="29">
        <v>17390</v>
      </c>
      <c r="N189" s="14">
        <f>IF(ISNUMBER(M189), (M189 - $B189) / $B189, "")</f>
        <v>-3.3351862145636464E-2</v>
      </c>
      <c r="O189" s="16">
        <f>IF(ISNUMBER(M189), $B199 * N189, "")</f>
        <v>-5002.7793218454699</v>
      </c>
      <c r="Q189" s="213"/>
      <c r="R189" s="214"/>
      <c r="S189" s="215"/>
    </row>
    <row r="190" spans="1:19" ht="17.25" thickBot="1">
      <c r="A190" s="125" t="s">
        <v>193</v>
      </c>
      <c r="B190" s="126">
        <v>7465</v>
      </c>
      <c r="C190" s="77">
        <v>-4.2948717900000002E-2</v>
      </c>
      <c r="D190" s="15">
        <v>7130</v>
      </c>
      <c r="E190" s="32">
        <f t="shared" ref="E190:E193" si="102">IF(ISNUMBER(D190), (D190 - $B190) / $B190, "")</f>
        <v>-4.4876088412592094E-2</v>
      </c>
      <c r="F190" s="18">
        <f>IF(ISNUMBER(D190), $B199 * E190, "")</f>
        <v>-6731.4132618888143</v>
      </c>
      <c r="G190" s="31">
        <v>7350</v>
      </c>
      <c r="H190" s="32">
        <f t="shared" ref="H190:H193" si="103">IF(ISNUMBER(G190), (G190 - $B190) / $B190, "")</f>
        <v>-1.5405224380442064E-2</v>
      </c>
      <c r="I190" s="101">
        <f>IF(ISNUMBER(G190), $B199 * H190, "")</f>
        <v>-2310.7836570663094</v>
      </c>
      <c r="J190" s="15">
        <v>7480</v>
      </c>
      <c r="K190" s="32">
        <f t="shared" ref="K190:K193" si="104">IF(ISNUMBER(J190), (J190 - $B190) / $B190, "")</f>
        <v>2.0093770931011385E-3</v>
      </c>
      <c r="L190" s="18">
        <f>IF(ISNUMBER(J190), $B199 * K190, "")</f>
        <v>301.40656396517079</v>
      </c>
      <c r="M190" s="31">
        <v>7385</v>
      </c>
      <c r="N190" s="32">
        <f t="shared" ref="N190:N193" si="105">IF(ISNUMBER(M190), (M190 - $B190) / $B190, "")</f>
        <v>-1.0716677829872739E-2</v>
      </c>
      <c r="O190" s="18">
        <f>IF(ISNUMBER(M190), $B199 * N190, "")</f>
        <v>-1607.5016744809109</v>
      </c>
      <c r="Q190" s="216"/>
      <c r="R190" s="217"/>
      <c r="S190" s="218"/>
    </row>
    <row r="191" spans="1:19" ht="17.25" thickBot="1">
      <c r="A191" s="125" t="s">
        <v>71</v>
      </c>
      <c r="B191" s="126">
        <v>19.899999999999999</v>
      </c>
      <c r="C191" s="77">
        <v>-4.3269230800000003E-2</v>
      </c>
      <c r="D191" s="15">
        <v>18.899999999999999</v>
      </c>
      <c r="E191" s="32">
        <f t="shared" si="102"/>
        <v>-5.0251256281407038E-2</v>
      </c>
      <c r="F191" s="18">
        <f>IF(ISNUMBER(D191), $B199 * E191, "")</f>
        <v>-7537.6884422110561</v>
      </c>
      <c r="G191" s="31">
        <v>19</v>
      </c>
      <c r="H191" s="32">
        <f t="shared" si="103"/>
        <v>-4.5226130653266264E-2</v>
      </c>
      <c r="I191" s="101">
        <f>IF(ISNUMBER(G191), $B199 * H191, "")</f>
        <v>-6783.9195979899396</v>
      </c>
      <c r="J191" s="15">
        <v>19.2</v>
      </c>
      <c r="K191" s="32">
        <f t="shared" si="104"/>
        <v>-3.517587939698489E-2</v>
      </c>
      <c r="L191" s="18">
        <f>IF(ISNUMBER(J191), $B199 * K191, "")</f>
        <v>-5276.3819095477338</v>
      </c>
      <c r="M191" s="31">
        <v>19.3</v>
      </c>
      <c r="N191" s="32">
        <f t="shared" si="105"/>
        <v>-3.0150753768844116E-2</v>
      </c>
      <c r="O191" s="18">
        <f>IF(ISNUMBER(M191), $B199 * N191, "")</f>
        <v>-4522.6130653266173</v>
      </c>
      <c r="Q191" s="209"/>
      <c r="R191" s="209"/>
      <c r="S191" s="209"/>
    </row>
    <row r="192" spans="1:19" ht="17.25" thickBot="1">
      <c r="A192" s="125" t="s">
        <v>333</v>
      </c>
      <c r="B192" s="126">
        <v>160450</v>
      </c>
      <c r="C192" s="77">
        <v>-4.3517138599999998E-2</v>
      </c>
      <c r="D192" s="15">
        <v>159050</v>
      </c>
      <c r="E192" s="32">
        <f t="shared" si="102"/>
        <v>-8.7254596447491426E-3</v>
      </c>
      <c r="F192" s="18">
        <f>IF(ISNUMBER(D192), $B199 * E192, "")</f>
        <v>-1308.8189467123714</v>
      </c>
      <c r="G192" s="31">
        <v>160300</v>
      </c>
      <c r="H192" s="32">
        <f t="shared" si="103"/>
        <v>-9.348706762231225E-4</v>
      </c>
      <c r="I192" s="101">
        <f>IF(ISNUMBER(G192), $B199 * H192, "")</f>
        <v>-140.23060143346837</v>
      </c>
      <c r="J192" s="15">
        <v>160800</v>
      </c>
      <c r="K192" s="32">
        <f t="shared" si="104"/>
        <v>2.1813649111872857E-3</v>
      </c>
      <c r="L192" s="18">
        <f>IF(ISNUMBER(J192), $B199 * K192, "")</f>
        <v>327.20473667809284</v>
      </c>
      <c r="M192" s="31">
        <v>157500</v>
      </c>
      <c r="N192" s="32">
        <f t="shared" si="105"/>
        <v>-1.8385789965721409E-2</v>
      </c>
      <c r="O192" s="18">
        <f>IF(ISNUMBER(M192), $B199 * N192, "")</f>
        <v>-2757.8684948582113</v>
      </c>
      <c r="Q192" s="219"/>
      <c r="R192" s="219"/>
      <c r="S192" s="219"/>
    </row>
    <row r="193" spans="1:19" ht="17.25" thickBot="1">
      <c r="A193" s="127" t="s">
        <v>247</v>
      </c>
      <c r="B193" s="128">
        <v>744</v>
      </c>
      <c r="C193" s="78">
        <v>-4.6153846200000001E-2</v>
      </c>
      <c r="D193" s="20">
        <v>713</v>
      </c>
      <c r="E193" s="21">
        <f t="shared" si="102"/>
        <v>-4.1666666666666664E-2</v>
      </c>
      <c r="F193" s="22">
        <f>IF(ISNUMBER(D193), $B199 * E193, "")</f>
        <v>-6250</v>
      </c>
      <c r="G193" s="30">
        <v>722</v>
      </c>
      <c r="H193" s="21">
        <f t="shared" si="103"/>
        <v>-2.9569892473118281E-2</v>
      </c>
      <c r="I193" s="105">
        <f>IF(ISNUMBER(G193), $B199 * H193, "")</f>
        <v>-4435.4838709677424</v>
      </c>
      <c r="J193" s="20">
        <v>734</v>
      </c>
      <c r="K193" s="21">
        <f t="shared" si="104"/>
        <v>-1.3440860215053764E-2</v>
      </c>
      <c r="L193" s="22">
        <f>IF(ISNUMBER(J193), $B199 * K193, "")</f>
        <v>-2016.1290322580646</v>
      </c>
      <c r="M193" s="30">
        <v>720</v>
      </c>
      <c r="N193" s="21">
        <f t="shared" si="105"/>
        <v>-3.2258064516129031E-2</v>
      </c>
      <c r="O193" s="22">
        <f>IF(ISNUMBER(M193), $B199 * N193, "")</f>
        <v>-4838.7096774193551</v>
      </c>
      <c r="Q193" s="219"/>
      <c r="R193" s="219"/>
      <c r="S193" s="219"/>
    </row>
    <row r="194" spans="1:19" ht="17.25" thickBot="1">
      <c r="A194" s="125" t="s">
        <v>329</v>
      </c>
      <c r="B194" s="129">
        <v>96330</v>
      </c>
      <c r="C194" s="80">
        <v>-4.9062191499999998E-2</v>
      </c>
      <c r="D194" s="106">
        <v>95330</v>
      </c>
      <c r="E194" s="107">
        <f>IF(ISNUMBER(D194), (D194 - $B194) / $B194, "")</f>
        <v>-1.0380982040901069E-2</v>
      </c>
      <c r="F194" s="108">
        <f>IF(ISNUMBER(D194), $B199 * E194, "")</f>
        <v>-1557.1473061351603</v>
      </c>
      <c r="G194" s="109">
        <v>97250</v>
      </c>
      <c r="H194" s="107">
        <f>IF(ISNUMBER(G194), (G194 - $B194) / $B194, "")</f>
        <v>9.5505034776289834E-3</v>
      </c>
      <c r="I194" s="110">
        <f>IF(ISNUMBER(G194), $B199 * H194, "")</f>
        <v>1432.5755216443474</v>
      </c>
      <c r="J194" s="106">
        <v>99840</v>
      </c>
      <c r="K194" s="107">
        <f>IF(ISNUMBER(J194), (J194 - $B194) / $B194, "")</f>
        <v>3.643724696356275E-2</v>
      </c>
      <c r="L194" s="108">
        <f>IF(ISNUMBER(J194), $B199 * K194, "")</f>
        <v>5465.5870445344126</v>
      </c>
      <c r="M194" s="109">
        <v>98070</v>
      </c>
      <c r="N194" s="107">
        <f>IF(ISNUMBER(M194), (M194 - $B194) / $B194, "")</f>
        <v>1.806290875116786E-2</v>
      </c>
      <c r="O194" s="108">
        <f>IF(ISNUMBER(M194), $B199 * N194, "")</f>
        <v>2709.4363126751791</v>
      </c>
      <c r="Q194" s="209"/>
      <c r="R194" s="209"/>
      <c r="S194" s="209"/>
    </row>
    <row r="195" spans="1:19" ht="17.25" thickBot="1">
      <c r="A195" s="125" t="s">
        <v>209</v>
      </c>
      <c r="B195" s="126">
        <v>1105</v>
      </c>
      <c r="C195" s="77">
        <v>-5.1502145899999997E-2</v>
      </c>
      <c r="D195" s="15">
        <v>1050</v>
      </c>
      <c r="E195" s="32">
        <f t="shared" ref="E195:E198" si="106">IF(ISNUMBER(D195), (D195 - $B195) / $B195, "")</f>
        <v>-4.9773755656108594E-2</v>
      </c>
      <c r="F195" s="18">
        <f>IF(ISNUMBER(D195), $B199 * E195, "")</f>
        <v>-7466.063348416289</v>
      </c>
      <c r="G195" s="31">
        <v>1065</v>
      </c>
      <c r="H195" s="32">
        <f t="shared" ref="H195:H198" si="107">IF(ISNUMBER(G195), (G195 - $B195) / $B195, "")</f>
        <v>-3.6199095022624438E-2</v>
      </c>
      <c r="I195" s="101">
        <f>IF(ISNUMBER(G195), $B199 * H195, "")</f>
        <v>-5429.8642533936654</v>
      </c>
      <c r="J195" s="15">
        <v>1080</v>
      </c>
      <c r="K195" s="32">
        <f t="shared" ref="K195:K198" si="108">IF(ISNUMBER(J195), (J195 - $B195) / $B195, "")</f>
        <v>-2.2624434389140271E-2</v>
      </c>
      <c r="L195" s="18">
        <f>IF(ISNUMBER(J195), $B199 * K195, "")</f>
        <v>-3393.6651583710404</v>
      </c>
      <c r="M195" s="31">
        <v>1040</v>
      </c>
      <c r="N195" s="32">
        <f t="shared" ref="N195:N198" si="109">IF(ISNUMBER(M195), (M195 - $B195) / $B195, "")</f>
        <v>-5.8823529411764705E-2</v>
      </c>
      <c r="O195" s="18">
        <f>IF(ISNUMBER(M195), $B199 * N195, "")</f>
        <v>-8823.5294117647063</v>
      </c>
      <c r="Q195" s="209"/>
      <c r="R195" s="209"/>
      <c r="S195" s="209"/>
    </row>
    <row r="196" spans="1:19" ht="17.25" thickBot="1">
      <c r="A196" s="125" t="s">
        <v>103</v>
      </c>
      <c r="B196" s="126">
        <v>660</v>
      </c>
      <c r="C196" s="77">
        <v>-5.4441260700000001E-2</v>
      </c>
      <c r="D196" s="15">
        <v>631</v>
      </c>
      <c r="E196" s="32">
        <f t="shared" si="106"/>
        <v>-4.3939393939393938E-2</v>
      </c>
      <c r="F196" s="18">
        <f>IF(ISNUMBER(D196), $B199 * E196, "")</f>
        <v>-6590.909090909091</v>
      </c>
      <c r="G196" s="31">
        <v>635</v>
      </c>
      <c r="H196" s="32">
        <f t="shared" si="107"/>
        <v>-3.787878787878788E-2</v>
      </c>
      <c r="I196" s="101">
        <f>IF(ISNUMBER(G196), $B199 * H196, "")</f>
        <v>-5681.818181818182</v>
      </c>
      <c r="J196" s="15">
        <v>640</v>
      </c>
      <c r="K196" s="32">
        <f t="shared" si="108"/>
        <v>-3.0303030303030304E-2</v>
      </c>
      <c r="L196" s="18">
        <f>IF(ISNUMBER(J196), $B199 * K196, "")</f>
        <v>-4545.454545454546</v>
      </c>
      <c r="M196" s="31">
        <v>630</v>
      </c>
      <c r="N196" s="32">
        <f t="shared" si="109"/>
        <v>-4.5454545454545456E-2</v>
      </c>
      <c r="O196" s="18">
        <f>IF(ISNUMBER(M196), $B199 * N196, "")</f>
        <v>-6818.181818181818</v>
      </c>
      <c r="Q196" s="209"/>
      <c r="R196" s="209"/>
      <c r="S196" s="209"/>
    </row>
    <row r="197" spans="1:19">
      <c r="A197" s="125" t="s">
        <v>327</v>
      </c>
      <c r="B197" s="126">
        <v>679</v>
      </c>
      <c r="C197" s="77">
        <v>-9.4666666699999999E-2</v>
      </c>
      <c r="D197" s="15">
        <v>619</v>
      </c>
      <c r="E197" s="32">
        <f t="shared" si="106"/>
        <v>-8.8365243004418267E-2</v>
      </c>
      <c r="F197" s="18">
        <f>IF(ISNUMBER(D197), $B199 * E197, "")</f>
        <v>-13254.786450662739</v>
      </c>
      <c r="G197" s="31">
        <v>633</v>
      </c>
      <c r="H197" s="32">
        <f t="shared" si="107"/>
        <v>-6.774668630338733E-2</v>
      </c>
      <c r="I197" s="101">
        <f>IF(ISNUMBER(G197), $B199 * H197, "")</f>
        <v>-10162.0029455081</v>
      </c>
      <c r="J197" s="15">
        <v>680</v>
      </c>
      <c r="K197" s="32">
        <f t="shared" si="108"/>
        <v>1.4727540500736377E-3</v>
      </c>
      <c r="L197" s="18">
        <f>IF(ISNUMBER(J197), $B199 * K197, "")</f>
        <v>220.91310751104564</v>
      </c>
      <c r="M197" s="31">
        <v>649</v>
      </c>
      <c r="N197" s="32">
        <f t="shared" si="109"/>
        <v>-4.4182621502209134E-2</v>
      </c>
      <c r="O197" s="18">
        <f>IF(ISNUMBER(M197), $B199 * N197, "")</f>
        <v>-6627.3932253313696</v>
      </c>
      <c r="Q197" s="198"/>
      <c r="R197" s="199"/>
      <c r="S197" s="200"/>
    </row>
    <row r="198" spans="1:19" ht="17.25" thickBot="1">
      <c r="A198" s="130" t="s">
        <v>348</v>
      </c>
      <c r="B198" s="131">
        <v>209</v>
      </c>
      <c r="C198" s="79">
        <v>-9.9137930999999999E-2</v>
      </c>
      <c r="D198" s="24">
        <v>189</v>
      </c>
      <c r="E198" s="25">
        <f t="shared" si="106"/>
        <v>-9.569377990430622E-2</v>
      </c>
      <c r="F198" s="104">
        <f>IF(ISNUMBER(D198), $B199 * E198, "")</f>
        <v>-14354.066985645934</v>
      </c>
      <c r="G198" s="102">
        <v>191</v>
      </c>
      <c r="H198" s="25">
        <f t="shared" si="107"/>
        <v>-8.6124401913875603E-2</v>
      </c>
      <c r="I198" s="103">
        <f>IF(ISNUMBER(G198), $B199 * H198, "")</f>
        <v>-12918.66028708134</v>
      </c>
      <c r="J198" s="24">
        <v>200</v>
      </c>
      <c r="K198" s="25">
        <f t="shared" si="108"/>
        <v>-4.3062200956937802E-2</v>
      </c>
      <c r="L198" s="104">
        <f>IF(ISNUMBER(J198), $B199 * K198, "")</f>
        <v>-6459.3301435406702</v>
      </c>
      <c r="M198" s="102">
        <v>195</v>
      </c>
      <c r="N198" s="25">
        <f t="shared" si="109"/>
        <v>-6.6985645933014357E-2</v>
      </c>
      <c r="O198" s="104">
        <f>IF(ISNUMBER(M198), $B199 * N198, "")</f>
        <v>-10047.846889952154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-3.5817933326845366E-2</v>
      </c>
      <c r="F199" s="28">
        <f>SUM(F179:F198)</f>
        <v>-107453.79998053606</v>
      </c>
      <c r="G199" s="26" t="s">
        <v>266</v>
      </c>
      <c r="H199" s="27">
        <f>IF(COUNT(H179:H198), SUM(H179:H198) / COUNT(H179:H198), 0)</f>
        <v>-2.4014788395289026E-2</v>
      </c>
      <c r="I199" s="28">
        <f>SUM(I179:I198)</f>
        <v>-72044.365185867078</v>
      </c>
      <c r="J199" s="26" t="s">
        <v>266</v>
      </c>
      <c r="K199" s="27">
        <f>IF(COUNT(K179:K198), SUM(K179:K198) / COUNT(K179:K198), 0)</f>
        <v>-8.2303051076938992E-3</v>
      </c>
      <c r="L199" s="28">
        <f>SUM(L179:L198)</f>
        <v>-24690.915323081703</v>
      </c>
      <c r="M199" s="26" t="s">
        <v>266</v>
      </c>
      <c r="N199" s="27">
        <f>IF(COUNT(N179:N198), SUM(N179:N198) / COUNT(N179:N198), 0)</f>
        <v>-2.8187174186713931E-2</v>
      </c>
      <c r="O199" s="28">
        <f>SUM(O179:O198)</f>
        <v>-84561.522560141777</v>
      </c>
      <c r="Q199" s="204"/>
      <c r="R199" s="205"/>
      <c r="S199" s="20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75100-7802-44CF-8E4F-8B477250B875}">
  <sheetPr codeName="Sheet11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44625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-99,477 KRW (-3.32%)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-13,770 KRW (-0.46%)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-47,411 KRW (-1.58%)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-68,748 KRW (-2.29%)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57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2022-03-05(토) 오전 00:00</v>
      </c>
      <c r="C15" s="259"/>
      <c r="D15" s="233" t="str">
        <f>TEXT($G$1, "[$-ko-KR]yyyy-mm-dd(ddd) ") &amp; "오후 14:00"</f>
        <v>2022-03-05(토) 오후 14:00</v>
      </c>
      <c r="E15" s="234"/>
      <c r="F15" s="235"/>
      <c r="G15" s="233" t="str">
        <f>TEXT($G$1, "[$-ko-KR]yyyy-mm-dd(ddd) ") &amp; "오후 19:00"</f>
        <v>2022-03-05(토) 오후 19:00</v>
      </c>
      <c r="H15" s="234"/>
      <c r="I15" s="235"/>
      <c r="J15" s="233" t="str">
        <f>TEXT($G$1, "[$-ko-KR]yyyy-mm-dd(ddd) ") &amp; "오후 21:00"</f>
        <v>2022-03-05(토) 오후 21:00</v>
      </c>
      <c r="K15" s="234"/>
      <c r="L15" s="235"/>
      <c r="M15" s="233" t="str">
        <f>TEXT($G$1+1, "[$-ko-KR]yyyy-mm-dd(ddd) ") &amp; "오전 00:00"</f>
        <v>2022-03-06(일)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57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2022-03-05(토) 오전 00:00</v>
      </c>
      <c r="C42" s="261"/>
      <c r="D42" s="233" t="str">
        <f>TEXT($G$1, "[$-ko-KR]yyyy-mm-dd(ddd) ") &amp; "오후 14:00"</f>
        <v>2022-03-05(토) 오후 14:00</v>
      </c>
      <c r="E42" s="234"/>
      <c r="F42" s="235"/>
      <c r="G42" s="233" t="str">
        <f>TEXT($G$1, "[$-ko-KR]yyyy-mm-dd(ddd) ") &amp; "오후 19:00"</f>
        <v>2022-03-05(토) 오후 19:00</v>
      </c>
      <c r="H42" s="234"/>
      <c r="I42" s="235"/>
      <c r="J42" s="233" t="str">
        <f>TEXT($G$1, "[$-ko-KR]yyyy-mm-dd(ddd) ") &amp; "오후 21:00"</f>
        <v>2022-03-05(토) 오후 21:00</v>
      </c>
      <c r="K42" s="234"/>
      <c r="L42" s="235"/>
      <c r="M42" s="233" t="str">
        <f>TEXT($G$1+1, "[$-ko-KR]yyyy-mm-dd(ddd) ") &amp; "오전 00:00"</f>
        <v>2022-03-06(일)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158</v>
      </c>
      <c r="B44" s="124">
        <v>68</v>
      </c>
      <c r="C44" s="76">
        <v>0</v>
      </c>
      <c r="D44" s="13">
        <v>66.099999999999994</v>
      </c>
      <c r="E44" s="14">
        <f>IF(ISNUMBER(D44), (D44 - $B44) / $B44, "")</f>
        <v>-2.794117647058832E-2</v>
      </c>
      <c r="F44" s="16">
        <f>IF(ISNUMBER(D44), $B64 * E44, "")</f>
        <v>-4191.1764705882479</v>
      </c>
      <c r="G44" s="29">
        <v>67.400000000000006</v>
      </c>
      <c r="H44" s="14">
        <f>IF(ISNUMBER(G44), (G44 - $B44) / $B44, "")</f>
        <v>-8.8235294117646225E-3</v>
      </c>
      <c r="I44" s="100">
        <f>IF(ISNUMBER(G44), $B64 * H44, "")</f>
        <v>-1323.5294117646934</v>
      </c>
      <c r="J44" s="13">
        <v>67.3</v>
      </c>
      <c r="K44" s="14">
        <f>IF(ISNUMBER(J44), (J44 - $B44) / $B44, "")</f>
        <v>-1.0294117647058865E-2</v>
      </c>
      <c r="L44" s="16">
        <f>IF(ISNUMBER(J44), $B64 * K44, "")</f>
        <v>-1544.1176470588298</v>
      </c>
      <c r="M44" s="29">
        <v>67.2</v>
      </c>
      <c r="N44" s="14">
        <f>IF(ISNUMBER(M44), (M44 - $B44) / $B44, "")</f>
        <v>-1.1764705882352899E-2</v>
      </c>
      <c r="O44" s="16">
        <f>IF(ISNUMBER(M44), $B64 * N44, "")</f>
        <v>-1764.7058823529349</v>
      </c>
      <c r="Q44" s="219"/>
      <c r="R44" s="219"/>
      <c r="S44" s="219"/>
    </row>
    <row r="45" spans="1:19" ht="17.25" customHeight="1" thickBot="1">
      <c r="A45" s="125" t="s">
        <v>97</v>
      </c>
      <c r="B45" s="126">
        <v>2.3E-3</v>
      </c>
      <c r="C45" s="77">
        <v>0</v>
      </c>
      <c r="D45" s="15">
        <v>2.3E-3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2.2000000000000001E-3</v>
      </c>
      <c r="H45" s="32">
        <f t="shared" ref="H45:H48" si="15">IF(ISNUMBER(G45), (G45 - $B45) / $B45, "")</f>
        <v>-4.3478260869565147E-2</v>
      </c>
      <c r="I45" s="101">
        <f>IF(ISNUMBER(G45), $B64 * H45, "")</f>
        <v>-6521.7391304347721</v>
      </c>
      <c r="J45" s="15">
        <v>2.2000000000000001E-3</v>
      </c>
      <c r="K45" s="32">
        <f t="shared" ref="K45:K48" si="16">IF(ISNUMBER(J45), (J45 - $B45) / $B45, "")</f>
        <v>-4.3478260869565147E-2</v>
      </c>
      <c r="L45" s="18">
        <f>IF(ISNUMBER(J45), $B64 * K45, "")</f>
        <v>-6521.7391304347721</v>
      </c>
      <c r="M45" s="31">
        <v>2.3E-3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9"/>
      <c r="R45" s="219"/>
      <c r="S45" s="219"/>
    </row>
    <row r="46" spans="1:19" ht="17.25" customHeight="1" thickBot="1">
      <c r="A46" s="125" t="s">
        <v>341</v>
      </c>
      <c r="B46" s="126">
        <v>9.0200000000000002E-2</v>
      </c>
      <c r="C46" s="77">
        <v>-6.6079295E-3</v>
      </c>
      <c r="D46" s="15">
        <v>8.8099999999999998E-2</v>
      </c>
      <c r="E46" s="32">
        <f t="shared" si="14"/>
        <v>-2.3281596452328211E-2</v>
      </c>
      <c r="F46" s="18">
        <f>IF(ISNUMBER(D46), $B64 * E46, "")</f>
        <v>-3492.2394678492315</v>
      </c>
      <c r="G46" s="31">
        <v>8.8499999999999995E-2</v>
      </c>
      <c r="H46" s="32">
        <f t="shared" si="15"/>
        <v>-1.8847006651884778E-2</v>
      </c>
      <c r="I46" s="101">
        <f>IF(ISNUMBER(G46), $B64 * H46, "")</f>
        <v>-2827.0509977827169</v>
      </c>
      <c r="J46" s="15">
        <v>8.8999999999999996E-2</v>
      </c>
      <c r="K46" s="32">
        <f t="shared" si="16"/>
        <v>-1.330376940133045E-2</v>
      </c>
      <c r="L46" s="18">
        <f>IF(ISNUMBER(J46), $B64 * K46, "")</f>
        <v>-1995.5654101995674</v>
      </c>
      <c r="M46" s="31">
        <v>8.9200000000000002E-2</v>
      </c>
      <c r="N46" s="32">
        <f t="shared" si="17"/>
        <v>-1.1086474501108657E-2</v>
      </c>
      <c r="O46" s="18">
        <f>IF(ISNUMBER(M46), $B64 * N46, "")</f>
        <v>-1662.9711751662985</v>
      </c>
      <c r="Q46" s="209"/>
      <c r="R46" s="209"/>
      <c r="S46" s="209"/>
    </row>
    <row r="47" spans="1:19" ht="17.25" customHeight="1" thickBot="1">
      <c r="A47" s="125" t="s">
        <v>197</v>
      </c>
      <c r="B47" s="126">
        <v>47.5</v>
      </c>
      <c r="C47" s="77">
        <v>-1.2474012499999999E-2</v>
      </c>
      <c r="D47" s="15">
        <v>46.7</v>
      </c>
      <c r="E47" s="32">
        <f t="shared" si="14"/>
        <v>-1.6842105263157835E-2</v>
      </c>
      <c r="F47" s="18">
        <f>IF(ISNUMBER(D47), $B64 * E47, "")</f>
        <v>-2526.3157894736755</v>
      </c>
      <c r="G47" s="31">
        <v>46.5</v>
      </c>
      <c r="H47" s="32">
        <f t="shared" si="15"/>
        <v>-2.1052631578947368E-2</v>
      </c>
      <c r="I47" s="101">
        <f>IF(ISNUMBER(G47), $B64 * H47, "")</f>
        <v>-3157.894736842105</v>
      </c>
      <c r="J47" s="15">
        <v>46.7</v>
      </c>
      <c r="K47" s="32">
        <f t="shared" si="16"/>
        <v>-1.6842105263157835E-2</v>
      </c>
      <c r="L47" s="18">
        <f>IF(ISNUMBER(J47), $B64 * K47, "")</f>
        <v>-2526.3157894736755</v>
      </c>
      <c r="M47" s="31">
        <v>46.7</v>
      </c>
      <c r="N47" s="32">
        <f t="shared" si="17"/>
        <v>-1.6842105263157835E-2</v>
      </c>
      <c r="O47" s="18">
        <f>IF(ISNUMBER(M47), $B64 * N47, "")</f>
        <v>-2526.3157894736755</v>
      </c>
      <c r="Q47" s="209"/>
      <c r="R47" s="209"/>
      <c r="S47" s="209"/>
    </row>
    <row r="48" spans="1:19" ht="17.25" customHeight="1" thickBot="1">
      <c r="A48" s="127" t="s">
        <v>148</v>
      </c>
      <c r="B48" s="128">
        <v>72.2</v>
      </c>
      <c r="C48" s="78">
        <v>-1.36612022E-2</v>
      </c>
      <c r="D48" s="20">
        <v>72.3</v>
      </c>
      <c r="E48" s="21">
        <f t="shared" si="14"/>
        <v>1.3850415512464587E-3</v>
      </c>
      <c r="F48" s="22">
        <f>IF(ISNUMBER(D48), $B64 * E48, "")</f>
        <v>207.75623268696881</v>
      </c>
      <c r="G48" s="30">
        <v>72.8</v>
      </c>
      <c r="H48" s="21">
        <f t="shared" si="15"/>
        <v>8.310249307479145E-3</v>
      </c>
      <c r="I48" s="105">
        <f>IF(ISNUMBER(G48), $B64 * H48, "")</f>
        <v>1246.5373961218718</v>
      </c>
      <c r="J48" s="20">
        <v>73.099999999999994</v>
      </c>
      <c r="K48" s="21">
        <f t="shared" si="16"/>
        <v>1.2465373961218718E-2</v>
      </c>
      <c r="L48" s="22">
        <f>IF(ISNUMBER(J48), $B64 * K48, "")</f>
        <v>1869.8060941828076</v>
      </c>
      <c r="M48" s="30">
        <v>74.5</v>
      </c>
      <c r="N48" s="21">
        <f t="shared" si="17"/>
        <v>3.185595567867032E-2</v>
      </c>
      <c r="O48" s="22">
        <f>IF(ISNUMBER(M48), $B64 * N48, "")</f>
        <v>4778.3933518005479</v>
      </c>
      <c r="Q48" s="209"/>
      <c r="R48" s="209"/>
      <c r="S48" s="209"/>
    </row>
    <row r="49" spans="1:19" ht="17.25" customHeight="1" thickBot="1">
      <c r="A49" s="125" t="s">
        <v>245</v>
      </c>
      <c r="B49" s="129">
        <v>57.9</v>
      </c>
      <c r="C49" s="80">
        <v>-1.53061224E-2</v>
      </c>
      <c r="D49" s="106">
        <v>57</v>
      </c>
      <c r="E49" s="107">
        <f>IF(ISNUMBER(D49), (D49 - $B49) / $B49, "")</f>
        <v>-1.5544041450777177E-2</v>
      </c>
      <c r="F49" s="108">
        <f>IF(ISNUMBER(D49), $B64 * E49, "")</f>
        <v>-2331.6062176165765</v>
      </c>
      <c r="G49" s="109">
        <v>57.5</v>
      </c>
      <c r="H49" s="107">
        <f>IF(ISNUMBER(G49), (G49 - $B49) / $B49, "")</f>
        <v>-6.9084628670120652E-3</v>
      </c>
      <c r="I49" s="110">
        <f>IF(ISNUMBER(G49), $B64 * H49, "")</f>
        <v>-1036.2694300518099</v>
      </c>
      <c r="J49" s="106">
        <v>57.6</v>
      </c>
      <c r="K49" s="107">
        <f>IF(ISNUMBER(J49), (J49 - $B49) / $B49, "")</f>
        <v>-5.1813471502590181E-3</v>
      </c>
      <c r="L49" s="108">
        <f>IF(ISNUMBER(J49), $B64 * K49, "")</f>
        <v>-777.20207253885269</v>
      </c>
      <c r="M49" s="109">
        <v>58.1</v>
      </c>
      <c r="N49" s="107">
        <f>IF(ISNUMBER(M49), (M49 - $B49) / $B49, "")</f>
        <v>3.4542314335060942E-3</v>
      </c>
      <c r="O49" s="108">
        <f>IF(ISNUMBER(M49), $B64 * N49, "")</f>
        <v>518.13471502591415</v>
      </c>
      <c r="Q49" s="209"/>
      <c r="R49" s="209"/>
      <c r="S49" s="209"/>
    </row>
    <row r="50" spans="1:19" ht="17.25" customHeight="1" thickBot="1">
      <c r="A50" s="125" t="s">
        <v>205</v>
      </c>
      <c r="B50" s="126">
        <v>11.5</v>
      </c>
      <c r="C50" s="77">
        <v>-1.7094017100000001E-2</v>
      </c>
      <c r="D50" s="15">
        <v>11.4</v>
      </c>
      <c r="E50" s="32">
        <f t="shared" ref="E50:E53" si="18">IF(ISNUMBER(D50), (D50 - $B50) / $B50, "")</f>
        <v>-8.6956521739130124E-3</v>
      </c>
      <c r="F50" s="18">
        <f>IF(ISNUMBER(D50), $B64 * E50, "")</f>
        <v>-1304.347826086952</v>
      </c>
      <c r="G50" s="31">
        <v>11.5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11.5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11.6</v>
      </c>
      <c r="N50" s="32">
        <f t="shared" ref="N50:N53" si="21">IF(ISNUMBER(M50), (M50 - $B50) / $B50, "")</f>
        <v>8.6956521739130124E-3</v>
      </c>
      <c r="O50" s="18">
        <f>IF(ISNUMBER(M50), $B64 * N50, "")</f>
        <v>1304.347826086952</v>
      </c>
      <c r="Q50" s="209"/>
      <c r="R50" s="209"/>
      <c r="S50" s="209"/>
    </row>
    <row r="51" spans="1:19" ht="17.25" customHeight="1" thickBot="1">
      <c r="A51" s="125" t="s">
        <v>140</v>
      </c>
      <c r="B51" s="126">
        <v>83.9</v>
      </c>
      <c r="C51" s="77">
        <v>-1.75644028E-2</v>
      </c>
      <c r="D51" s="15">
        <v>79.7</v>
      </c>
      <c r="E51" s="32">
        <f t="shared" si="18"/>
        <v>-5.0059594755661532E-2</v>
      </c>
      <c r="F51" s="18">
        <f>IF(ISNUMBER(D51), $B64 * E51, "")</f>
        <v>-7508.9392133492302</v>
      </c>
      <c r="G51" s="31">
        <v>81.099999999999994</v>
      </c>
      <c r="H51" s="32">
        <f t="shared" si="19"/>
        <v>-3.3373063170441135E-2</v>
      </c>
      <c r="I51" s="101">
        <f>IF(ISNUMBER(G51), $B64 * H51, "")</f>
        <v>-5005.9594755661701</v>
      </c>
      <c r="J51" s="15">
        <v>82</v>
      </c>
      <c r="K51" s="32">
        <f t="shared" si="20"/>
        <v>-2.2646007151370745E-2</v>
      </c>
      <c r="L51" s="18">
        <f>IF(ISNUMBER(J51), $B64 * K51, "")</f>
        <v>-3396.9010727056116</v>
      </c>
      <c r="M51" s="31">
        <v>81.8</v>
      </c>
      <c r="N51" s="32">
        <f t="shared" si="21"/>
        <v>-2.5029797377830849E-2</v>
      </c>
      <c r="O51" s="18">
        <f>IF(ISNUMBER(M51), $B64 * N51, "")</f>
        <v>-3754.4696066746274</v>
      </c>
      <c r="Q51" s="209"/>
      <c r="R51" s="209"/>
      <c r="S51" s="209"/>
    </row>
    <row r="52" spans="1:19" ht="17.25" customHeight="1" thickBot="1">
      <c r="A52" s="125" t="s">
        <v>185</v>
      </c>
      <c r="B52" s="126">
        <v>10.1</v>
      </c>
      <c r="C52" s="77">
        <v>-1.9417475699999999E-2</v>
      </c>
      <c r="D52" s="15">
        <v>10</v>
      </c>
      <c r="E52" s="32">
        <f t="shared" si="18"/>
        <v>-9.9009900990098664E-3</v>
      </c>
      <c r="F52" s="18">
        <f>IF(ISNUMBER(D52), $B64 * E52, "")</f>
        <v>-1485.1485148514801</v>
      </c>
      <c r="G52" s="31">
        <v>10.1</v>
      </c>
      <c r="H52" s="32">
        <f t="shared" si="19"/>
        <v>0</v>
      </c>
      <c r="I52" s="101">
        <f>IF(ISNUMBER(G52), $B64 * H52, "")</f>
        <v>0</v>
      </c>
      <c r="J52" s="15">
        <v>10.1</v>
      </c>
      <c r="K52" s="32">
        <f t="shared" si="20"/>
        <v>0</v>
      </c>
      <c r="L52" s="18">
        <f>IF(ISNUMBER(J52), $B64 * K52, "")</f>
        <v>0</v>
      </c>
      <c r="M52" s="31">
        <v>10</v>
      </c>
      <c r="N52" s="32">
        <f t="shared" si="21"/>
        <v>-9.9009900990098664E-3</v>
      </c>
      <c r="O52" s="18">
        <f>IF(ISNUMBER(M52), $B64 * N52, "")</f>
        <v>-1485.1485148514801</v>
      </c>
      <c r="Q52" s="33"/>
      <c r="R52" s="33"/>
    </row>
    <row r="53" spans="1:19" ht="17.25" customHeight="1" thickBot="1">
      <c r="A53" s="130" t="s">
        <v>71</v>
      </c>
      <c r="B53" s="131">
        <v>19.3</v>
      </c>
      <c r="C53" s="79">
        <v>-2.0304568499999998E-2</v>
      </c>
      <c r="D53" s="24">
        <v>18.7</v>
      </c>
      <c r="E53" s="25">
        <f t="shared" si="18"/>
        <v>-3.1088082901554476E-2</v>
      </c>
      <c r="F53" s="104">
        <f>IF(ISNUMBER(D53), $B64 * E53, "")</f>
        <v>-4663.2124352331712</v>
      </c>
      <c r="G53" s="102">
        <v>18.899999999999999</v>
      </c>
      <c r="H53" s="25">
        <f t="shared" si="19"/>
        <v>-2.0725388601036378E-2</v>
      </c>
      <c r="I53" s="103">
        <f>IF(ISNUMBER(G53), $B64 * H53, "")</f>
        <v>-3108.8082901554567</v>
      </c>
      <c r="J53" s="24">
        <v>19</v>
      </c>
      <c r="K53" s="25">
        <f t="shared" si="20"/>
        <v>-1.5544041450777238E-2</v>
      </c>
      <c r="L53" s="104">
        <f>IF(ISNUMBER(J53), $B64 * K53, "")</f>
        <v>-2331.6062176165856</v>
      </c>
      <c r="M53" s="102">
        <v>19</v>
      </c>
      <c r="N53" s="25">
        <f t="shared" si="21"/>
        <v>-1.5544041450777238E-2</v>
      </c>
      <c r="O53" s="104">
        <f>IF(ISNUMBER(M53), $B64 * N53, "")</f>
        <v>-2331.6062176165856</v>
      </c>
      <c r="Q53" s="210"/>
      <c r="R53" s="211"/>
      <c r="S53" s="212"/>
    </row>
    <row r="54" spans="1:19" ht="17.25" customHeight="1">
      <c r="A54" s="123" t="s">
        <v>128</v>
      </c>
      <c r="B54" s="124">
        <v>50.2</v>
      </c>
      <c r="C54" s="76">
        <v>-2.14424951E-2</v>
      </c>
      <c r="D54" s="13">
        <v>47.6</v>
      </c>
      <c r="E54" s="14">
        <f>IF(ISNUMBER(D54), (D54 - $B54) / $B54, "")</f>
        <v>-5.1792828685258988E-2</v>
      </c>
      <c r="F54" s="16">
        <f>IF(ISNUMBER(D54), $B64 * E54, "")</f>
        <v>-7768.9243027888479</v>
      </c>
      <c r="G54" s="29">
        <v>48.4</v>
      </c>
      <c r="H54" s="14">
        <f>IF(ISNUMBER(G54), (G54 - $B54) / $B54, "")</f>
        <v>-3.5856573705179369E-2</v>
      </c>
      <c r="I54" s="100">
        <f>IF(ISNUMBER(G54), $B64 * H54, "")</f>
        <v>-5378.4860557769052</v>
      </c>
      <c r="J54" s="13">
        <v>48.8</v>
      </c>
      <c r="K54" s="14">
        <f>IF(ISNUMBER(J54), (J54 - $B54) / $B54, "")</f>
        <v>-2.7888446215139553E-2</v>
      </c>
      <c r="L54" s="16">
        <f>IF(ISNUMBER(J54), $B64 * K54, "")</f>
        <v>-4183.2669322709326</v>
      </c>
      <c r="M54" s="29">
        <v>48.9</v>
      </c>
      <c r="N54" s="14">
        <f>IF(ISNUMBER(M54), (M54 - $B54) / $B54, "")</f>
        <v>-2.5896414342629567E-2</v>
      </c>
      <c r="O54" s="16">
        <f>IF(ISNUMBER(M54), $B64 * N54, "")</f>
        <v>-3884.4621513944348</v>
      </c>
      <c r="Q54" s="213"/>
      <c r="R54" s="214"/>
      <c r="S54" s="215"/>
    </row>
    <row r="55" spans="1:19" ht="17.25" customHeight="1" thickBot="1">
      <c r="A55" s="125" t="s">
        <v>146</v>
      </c>
      <c r="B55" s="126">
        <v>8.49</v>
      </c>
      <c r="C55" s="77">
        <v>-2.30149597E-2</v>
      </c>
      <c r="D55" s="15">
        <v>8.18</v>
      </c>
      <c r="E55" s="32">
        <f t="shared" ref="E55:E58" si="22">IF(ISNUMBER(D55), (D55 - $B55) / $B55, "")</f>
        <v>-3.6513545347467667E-2</v>
      </c>
      <c r="F55" s="18">
        <f>IF(ISNUMBER(D55), $B64 * E55, "")</f>
        <v>-5477.0318021201501</v>
      </c>
      <c r="G55" s="31">
        <v>8.2899999999999991</v>
      </c>
      <c r="H55" s="32">
        <f t="shared" ref="H55:H58" si="23">IF(ISNUMBER(G55), (G55 - $B55) / $B55, "")</f>
        <v>-2.355712603062439E-2</v>
      </c>
      <c r="I55" s="101">
        <f>IF(ISNUMBER(G55), $B64 * H55, "")</f>
        <v>-3533.5689045936583</v>
      </c>
      <c r="J55" s="15">
        <v>8.33</v>
      </c>
      <c r="K55" s="32">
        <f t="shared" ref="K55:K58" si="24">IF(ISNUMBER(J55), (J55 - $B55) / $B55, "")</f>
        <v>-1.8845700824499427E-2</v>
      </c>
      <c r="L55" s="18">
        <f>IF(ISNUMBER(J55), $B64 * K55, "")</f>
        <v>-2826.855123674914</v>
      </c>
      <c r="M55" s="31">
        <v>8.34</v>
      </c>
      <c r="N55" s="32">
        <f t="shared" ref="N55:N58" si="25">IF(ISNUMBER(M55), (M55 - $B55) / $B55, "")</f>
        <v>-1.766784452296824E-2</v>
      </c>
      <c r="O55" s="18">
        <f>IF(ISNUMBER(M55), $B64 * N55, "")</f>
        <v>-2650.1766784452361</v>
      </c>
      <c r="Q55" s="216"/>
      <c r="R55" s="217"/>
      <c r="S55" s="218"/>
    </row>
    <row r="56" spans="1:19" ht="17.25" customHeight="1" thickBot="1">
      <c r="A56" s="125" t="s">
        <v>233</v>
      </c>
      <c r="B56" s="126">
        <v>99.5</v>
      </c>
      <c r="C56" s="77">
        <v>-2.4509803899999998E-2</v>
      </c>
      <c r="D56" s="15">
        <v>97.8</v>
      </c>
      <c r="E56" s="32">
        <f t="shared" si="22"/>
        <v>-1.708542713567842E-2</v>
      </c>
      <c r="F56" s="18">
        <f>IF(ISNUMBER(D56), $B64 * E56, "")</f>
        <v>-2562.8140703517629</v>
      </c>
      <c r="G56" s="31">
        <v>97.8</v>
      </c>
      <c r="H56" s="32">
        <f t="shared" si="23"/>
        <v>-1.708542713567842E-2</v>
      </c>
      <c r="I56" s="101">
        <f>IF(ISNUMBER(G56), $B64 * H56, "")</f>
        <v>-2562.8140703517629</v>
      </c>
      <c r="J56" s="15">
        <v>98.6</v>
      </c>
      <c r="K56" s="32">
        <f t="shared" si="24"/>
        <v>-9.0452261306533232E-3</v>
      </c>
      <c r="L56" s="18">
        <f>IF(ISNUMBER(J56), $B64 * K56, "")</f>
        <v>-1356.7839195979984</v>
      </c>
      <c r="M56" s="31">
        <v>98.4</v>
      </c>
      <c r="N56" s="32">
        <f t="shared" si="25"/>
        <v>-1.1055276381909491E-2</v>
      </c>
      <c r="O56" s="18">
        <f>IF(ISNUMBER(M56), $B64 * N56, "")</f>
        <v>-1658.2914572864236</v>
      </c>
      <c r="Q56" s="209"/>
      <c r="R56" s="209"/>
      <c r="S56" s="209"/>
    </row>
    <row r="57" spans="1:19" ht="17.25" customHeight="1" thickBot="1">
      <c r="A57" s="125" t="s">
        <v>346</v>
      </c>
      <c r="B57" s="126">
        <v>9.26</v>
      </c>
      <c r="C57" s="77">
        <v>-2.52631579E-2</v>
      </c>
      <c r="D57" s="15">
        <v>9.7200000000000006</v>
      </c>
      <c r="E57" s="32">
        <f t="shared" si="22"/>
        <v>4.9676025917926657E-2</v>
      </c>
      <c r="F57" s="18">
        <f>IF(ISNUMBER(D57), $B64 * E57, "")</f>
        <v>7451.4038876889981</v>
      </c>
      <c r="G57" s="31">
        <v>9.6300000000000008</v>
      </c>
      <c r="H57" s="32">
        <f t="shared" si="23"/>
        <v>3.9956803455723652E-2</v>
      </c>
      <c r="I57" s="101">
        <f>IF(ISNUMBER(G57), $B64 * H57, "")</f>
        <v>5993.5205183585476</v>
      </c>
      <c r="J57" s="15">
        <v>9.9600000000000009</v>
      </c>
      <c r="K57" s="32">
        <f t="shared" si="24"/>
        <v>7.5593952483801408E-2</v>
      </c>
      <c r="L57" s="18">
        <f>IF(ISNUMBER(J57), $B64 * K57, "")</f>
        <v>11339.092872570211</v>
      </c>
      <c r="M57" s="31">
        <v>9.81</v>
      </c>
      <c r="N57" s="32">
        <f t="shared" si="25"/>
        <v>5.9395248380129669E-2</v>
      </c>
      <c r="O57" s="18">
        <f>IF(ISNUMBER(M57), $B64 * N57, "")</f>
        <v>8909.2872570194504</v>
      </c>
      <c r="Q57" s="219"/>
      <c r="R57" s="219"/>
      <c r="S57" s="219"/>
    </row>
    <row r="58" spans="1:19" ht="17.25" customHeight="1" thickBot="1">
      <c r="A58" s="127" t="s">
        <v>211</v>
      </c>
      <c r="B58" s="128">
        <v>7.32</v>
      </c>
      <c r="C58" s="78">
        <v>-2.65957447E-2</v>
      </c>
      <c r="D58" s="20">
        <v>7.14</v>
      </c>
      <c r="E58" s="21">
        <f t="shared" si="22"/>
        <v>-2.4590163934426312E-2</v>
      </c>
      <c r="F58" s="22">
        <f>IF(ISNUMBER(D58), $B64 * E58, "")</f>
        <v>-3688.5245901639469</v>
      </c>
      <c r="G58" s="30">
        <v>7.17</v>
      </c>
      <c r="H58" s="21">
        <f t="shared" si="23"/>
        <v>-2.0491803278688572E-2</v>
      </c>
      <c r="I58" s="105">
        <f>IF(ISNUMBER(G58), $B64 * H58, "")</f>
        <v>-3073.7704918032859</v>
      </c>
      <c r="J58" s="20">
        <v>7.22</v>
      </c>
      <c r="K58" s="21">
        <f t="shared" si="24"/>
        <v>-1.3661202185792422E-2</v>
      </c>
      <c r="L58" s="22">
        <f>IF(ISNUMBER(J58), $B64 * K58, "")</f>
        <v>-2049.1803278688635</v>
      </c>
      <c r="M58" s="30">
        <v>7.19</v>
      </c>
      <c r="N58" s="21">
        <f t="shared" si="25"/>
        <v>-1.775956284153004E-2</v>
      </c>
      <c r="O58" s="22">
        <f>IF(ISNUMBER(M58), $B64 * N58, "")</f>
        <v>-2663.9344262295058</v>
      </c>
      <c r="Q58" s="219"/>
      <c r="R58" s="219"/>
      <c r="S58" s="219"/>
    </row>
    <row r="59" spans="1:19" ht="17.25" customHeight="1" thickBot="1">
      <c r="A59" s="125" t="s">
        <v>203</v>
      </c>
      <c r="B59" s="129">
        <v>7.63</v>
      </c>
      <c r="C59" s="80">
        <v>-2.6785714299999999E-2</v>
      </c>
      <c r="D59" s="106">
        <v>7.41</v>
      </c>
      <c r="E59" s="107">
        <f>IF(ISNUMBER(D59), (D59 - $B59) / $B59, "")</f>
        <v>-2.8833551769331552E-2</v>
      </c>
      <c r="F59" s="108">
        <f>IF(ISNUMBER(D59), $B64 * E59, "")</f>
        <v>-4325.0327653997329</v>
      </c>
      <c r="G59" s="109">
        <v>7.54</v>
      </c>
      <c r="H59" s="107">
        <f>IF(ISNUMBER(G59), (G59 - $B59) / $B59, "")</f>
        <v>-1.1795543905635631E-2</v>
      </c>
      <c r="I59" s="110">
        <f>IF(ISNUMBER(G59), $B64 * H59, "")</f>
        <v>-1769.3315858453448</v>
      </c>
      <c r="J59" s="106">
        <v>7.61</v>
      </c>
      <c r="K59" s="107">
        <f>IF(ISNUMBER(J59), (J59 - $B59) / $B59, "")</f>
        <v>-2.6212319790300882E-3</v>
      </c>
      <c r="L59" s="108">
        <f>IF(ISNUMBER(J59), $B64 * K59, "")</f>
        <v>-393.18479685451325</v>
      </c>
      <c r="M59" s="109">
        <v>7.59</v>
      </c>
      <c r="N59" s="107">
        <f>IF(ISNUMBER(M59), (M59 - $B59) / $B59, "")</f>
        <v>-5.2424639580602927E-3</v>
      </c>
      <c r="O59" s="108">
        <f>IF(ISNUMBER(M59), $B64 * N59, "")</f>
        <v>-786.3695937090439</v>
      </c>
      <c r="Q59" s="209"/>
      <c r="R59" s="209"/>
      <c r="S59" s="209"/>
    </row>
    <row r="60" spans="1:19" ht="17.25" customHeight="1" thickBot="1">
      <c r="A60" s="125" t="s">
        <v>126</v>
      </c>
      <c r="B60" s="126">
        <v>85.7</v>
      </c>
      <c r="C60" s="77">
        <v>-2.94450736E-2</v>
      </c>
      <c r="D60" s="15">
        <v>83.5</v>
      </c>
      <c r="E60" s="32">
        <f t="shared" ref="E60:E63" si="26">IF(ISNUMBER(D60), (D60 - $B60) / $B60, "")</f>
        <v>-2.5670945157526288E-2</v>
      </c>
      <c r="F60" s="18">
        <f>IF(ISNUMBER(D60), $B64 * E60, "")</f>
        <v>-3850.6417736289432</v>
      </c>
      <c r="G60" s="31">
        <v>82.8</v>
      </c>
      <c r="H60" s="32">
        <f t="shared" ref="H60:H63" si="27">IF(ISNUMBER(G60), (G60 - $B60) / $B60, "")</f>
        <v>-3.3838973162193767E-2</v>
      </c>
      <c r="I60" s="101">
        <f>IF(ISNUMBER(G60), $B64 * H60, "")</f>
        <v>-5075.845974329065</v>
      </c>
      <c r="J60" s="15">
        <v>83.6</v>
      </c>
      <c r="K60" s="32">
        <f t="shared" ref="K60:K63" si="28">IF(ISNUMBER(J60), (J60 - $B60) / $B60, "")</f>
        <v>-2.4504084014002434E-2</v>
      </c>
      <c r="L60" s="18">
        <f>IF(ISNUMBER(J60), $B64 * K60, "")</f>
        <v>-3675.6126021003652</v>
      </c>
      <c r="M60" s="31">
        <v>84</v>
      </c>
      <c r="N60" s="32">
        <f t="shared" ref="N60:N63" si="29">IF(ISNUMBER(M60), (M60 - $B60) / $B60, "")</f>
        <v>-1.9836639439906684E-2</v>
      </c>
      <c r="O60" s="18">
        <f>IF(ISNUMBER(M60), $B64 * N60, "")</f>
        <v>-2975.4959159860027</v>
      </c>
      <c r="Q60" s="209"/>
      <c r="R60" s="209"/>
      <c r="S60" s="209"/>
    </row>
    <row r="61" spans="1:19" ht="17.25" customHeight="1" thickBot="1">
      <c r="A61" s="125" t="s">
        <v>189</v>
      </c>
      <c r="B61" s="126">
        <v>87.9</v>
      </c>
      <c r="C61" s="77">
        <v>-2.98013245E-2</v>
      </c>
      <c r="D61" s="15">
        <v>88.5</v>
      </c>
      <c r="E61" s="32">
        <f t="shared" si="26"/>
        <v>6.825938566552836E-3</v>
      </c>
      <c r="F61" s="18">
        <f>IF(ISNUMBER(D61), $B64 * E61, "")</f>
        <v>1023.8907849829254</v>
      </c>
      <c r="G61" s="31">
        <v>88.4</v>
      </c>
      <c r="H61" s="32">
        <f t="shared" si="27"/>
        <v>5.6882821387940841E-3</v>
      </c>
      <c r="I61" s="101">
        <f>IF(ISNUMBER(G61), $B64 * H61, "")</f>
        <v>853.24232081911259</v>
      </c>
      <c r="J61" s="15">
        <v>88.7</v>
      </c>
      <c r="K61" s="32">
        <f t="shared" si="28"/>
        <v>9.1012514220705013E-3</v>
      </c>
      <c r="L61" s="18">
        <f>IF(ISNUMBER(J61), $B64 * K61, "")</f>
        <v>1365.1877133105752</v>
      </c>
      <c r="M61" s="31">
        <v>88.1</v>
      </c>
      <c r="N61" s="32">
        <f t="shared" si="29"/>
        <v>2.2753128555175043E-3</v>
      </c>
      <c r="O61" s="18">
        <f>IF(ISNUMBER(M61), $B64 * N61, "")</f>
        <v>341.29692832762566</v>
      </c>
      <c r="Q61" s="209"/>
      <c r="R61" s="209"/>
      <c r="S61" s="209"/>
    </row>
    <row r="62" spans="1:19" ht="17.25" customHeight="1">
      <c r="A62" s="125" t="s">
        <v>229</v>
      </c>
      <c r="B62" s="126">
        <v>51.5</v>
      </c>
      <c r="C62" s="77">
        <v>-3.0131826699999999E-2</v>
      </c>
      <c r="D62" s="15">
        <v>50.6</v>
      </c>
      <c r="E62" s="32">
        <f t="shared" si="26"/>
        <v>-1.7475728155339779E-2</v>
      </c>
      <c r="F62" s="18">
        <f>IF(ISNUMBER(D62), $B64 * E62, "")</f>
        <v>-2621.3592233009667</v>
      </c>
      <c r="G62" s="31">
        <v>50.7</v>
      </c>
      <c r="H62" s="32">
        <f t="shared" si="27"/>
        <v>-1.5533980582524217E-2</v>
      </c>
      <c r="I62" s="101">
        <f>IF(ISNUMBER(G62), $B64 * H62, "")</f>
        <v>-2330.0970873786328</v>
      </c>
      <c r="J62" s="15">
        <v>51</v>
      </c>
      <c r="K62" s="32">
        <f t="shared" si="28"/>
        <v>-9.7087378640776691E-3</v>
      </c>
      <c r="L62" s="18">
        <f>IF(ISNUMBER(J62), $B64 * K62, "")</f>
        <v>-1456.3106796116504</v>
      </c>
      <c r="M62" s="31">
        <v>50.7</v>
      </c>
      <c r="N62" s="32">
        <f t="shared" si="29"/>
        <v>-1.5533980582524217E-2</v>
      </c>
      <c r="O62" s="18">
        <f>IF(ISNUMBER(M62), $B64 * N62, "")</f>
        <v>-2330.0970873786328</v>
      </c>
      <c r="Q62" s="198"/>
      <c r="R62" s="199"/>
      <c r="S62" s="200"/>
    </row>
    <row r="63" spans="1:19" ht="17.25" customHeight="1" thickBot="1">
      <c r="A63" s="130" t="s">
        <v>118</v>
      </c>
      <c r="B63" s="131">
        <v>17.600000000000001</v>
      </c>
      <c r="C63" s="79">
        <v>-3.2967033E-2</v>
      </c>
      <c r="D63" s="24">
        <v>17</v>
      </c>
      <c r="E63" s="25">
        <f t="shared" si="26"/>
        <v>-3.4090909090909172E-2</v>
      </c>
      <c r="F63" s="104">
        <f>IF(ISNUMBER(D63), $B64 * E63, "")</f>
        <v>-5113.6363636363758</v>
      </c>
      <c r="G63" s="102">
        <v>17.3</v>
      </c>
      <c r="H63" s="25">
        <f t="shared" si="27"/>
        <v>-1.7045454545454586E-2</v>
      </c>
      <c r="I63" s="103">
        <f>IF(ISNUMBER(G63), $B64 * H63, "")</f>
        <v>-2556.8181818181879</v>
      </c>
      <c r="J63" s="24">
        <v>17.7</v>
      </c>
      <c r="K63" s="25">
        <f t="shared" si="28"/>
        <v>5.6818181818180605E-3</v>
      </c>
      <c r="L63" s="104">
        <f>IF(ISNUMBER(J63), $B64 * K63, "")</f>
        <v>852.27272727270906</v>
      </c>
      <c r="M63" s="102">
        <v>17.7</v>
      </c>
      <c r="N63" s="25">
        <f t="shared" si="29"/>
        <v>5.6818181818180605E-3</v>
      </c>
      <c r="O63" s="104">
        <f>IF(ISNUMBER(M63), $B64 * N63, "")</f>
        <v>852.27272727270906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-1.8075966640360128E-2</v>
      </c>
      <c r="F64" s="28">
        <f>SUM(F44:F63)</f>
        <v>-54227.899921080403</v>
      </c>
      <c r="G64" s="26" t="s">
        <v>266</v>
      </c>
      <c r="H64" s="27">
        <f>IF(COUNT(H44:H63), SUM(H44:H63) / COUNT(H44:H63), 0)</f>
        <v>-1.372289452973168E-2</v>
      </c>
      <c r="I64" s="28">
        <f>SUM(I44:I63)</f>
        <v>-41168.683589195047</v>
      </c>
      <c r="J64" s="26" t="s">
        <v>266</v>
      </c>
      <c r="K64" s="27">
        <f>IF(COUNT(K44:K63), SUM(K44:K63) / COUNT(K44:K63), 0)</f>
        <v>-6.5360941048902763E-3</v>
      </c>
      <c r="L64" s="28">
        <f>SUM(L44:L63)</f>
        <v>-19608.282314670832</v>
      </c>
      <c r="M64" s="26" t="s">
        <v>266</v>
      </c>
      <c r="N64" s="27">
        <f>IF(COUNT(N44:N63), SUM(N44:N63) / COUNT(N44:N63), 0)</f>
        <v>-4.5901038970105595E-3</v>
      </c>
      <c r="O64" s="28">
        <f>SUM(O44:O63)</f>
        <v>-13770.311691031682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57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2022-03-05(토) 오전 00:00</v>
      </c>
      <c r="C69" s="261"/>
      <c r="D69" s="233" t="str">
        <f>TEXT($G$1, "[$-ko-KR]yyyy-mm-dd(ddd) ") &amp; "오후 14:00"</f>
        <v>2022-03-05(토) 오후 14:00</v>
      </c>
      <c r="E69" s="234"/>
      <c r="F69" s="235"/>
      <c r="G69" s="233" t="str">
        <f>TEXT($G$1, "[$-ko-KR]yyyy-mm-dd(ddd) ") &amp; "오후 19:00"</f>
        <v>2022-03-05(토) 오후 19:00</v>
      </c>
      <c r="H69" s="234"/>
      <c r="I69" s="235"/>
      <c r="J69" s="233" t="str">
        <f>TEXT($G$1, "[$-ko-KR]yyyy-mm-dd(ddd) ") &amp; "오후 21:00"</f>
        <v>2022-03-05(토) 오후 21:00</v>
      </c>
      <c r="K69" s="234"/>
      <c r="L69" s="235"/>
      <c r="M69" s="233" t="str">
        <f>TEXT($G$1+1, "[$-ko-KR]yyyy-mm-dd(ddd) ") &amp; "오전 00:00"</f>
        <v>2022-03-06(일)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237</v>
      </c>
      <c r="B71" s="124">
        <v>604</v>
      </c>
      <c r="C71" s="76">
        <v>0.1504761905</v>
      </c>
      <c r="D71" s="13">
        <v>597</v>
      </c>
      <c r="E71" s="14">
        <f>IF(ISNUMBER(D71), (D71 - $B71) / $B71, "")</f>
        <v>-1.1589403973509934E-2</v>
      </c>
      <c r="F71" s="16">
        <f>IF(ISNUMBER(D71), $B91 * E71, "")</f>
        <v>-1738.4105960264901</v>
      </c>
      <c r="G71" s="29">
        <v>609</v>
      </c>
      <c r="H71" s="14">
        <f>IF(ISNUMBER(G71), (G71 - $B71) / $B71, "")</f>
        <v>8.2781456953642391E-3</v>
      </c>
      <c r="I71" s="100">
        <f>IF(ISNUMBER(G71), $B91 * H71, "")</f>
        <v>1241.7218543046358</v>
      </c>
      <c r="J71" s="13">
        <v>604</v>
      </c>
      <c r="K71" s="14">
        <f>IF(ISNUMBER(J71), (J71 - $B71) / $B71, "")</f>
        <v>0</v>
      </c>
      <c r="L71" s="16">
        <f>IF(ISNUMBER(J71), $B91 * K71, "")</f>
        <v>0</v>
      </c>
      <c r="M71" s="29">
        <v>587</v>
      </c>
      <c r="N71" s="14">
        <f>IF(ISNUMBER(M71), (M71 - $B71) / $B71, "")</f>
        <v>-2.8145695364238412E-2</v>
      </c>
      <c r="O71" s="16">
        <f>IF(ISNUMBER(M71), $B91 * N71, "")</f>
        <v>-4221.8543046357618</v>
      </c>
      <c r="Q71" s="219"/>
      <c r="R71" s="219"/>
      <c r="S71" s="219"/>
    </row>
    <row r="72" spans="1:19" ht="17.25" thickBot="1">
      <c r="A72" s="125" t="s">
        <v>187</v>
      </c>
      <c r="B72" s="126">
        <v>251</v>
      </c>
      <c r="C72" s="77">
        <v>2.44897959E-2</v>
      </c>
      <c r="D72" s="15">
        <v>246</v>
      </c>
      <c r="E72" s="32">
        <f t="shared" ref="E72:E75" si="30">IF(ISNUMBER(D72), (D72 - $B72) / $B72, "")</f>
        <v>-1.9920318725099601E-2</v>
      </c>
      <c r="F72" s="18">
        <f>IF(ISNUMBER(D72), $B91 * E72, "")</f>
        <v>-2988.0478087649403</v>
      </c>
      <c r="G72" s="31">
        <v>246</v>
      </c>
      <c r="H72" s="32">
        <f t="shared" ref="H72:H75" si="31">IF(ISNUMBER(G72), (G72 - $B72) / $B72, "")</f>
        <v>-1.9920318725099601E-2</v>
      </c>
      <c r="I72" s="101">
        <f>IF(ISNUMBER(G72), $B91 * H72, "")</f>
        <v>-2988.0478087649403</v>
      </c>
      <c r="J72" s="15">
        <v>248</v>
      </c>
      <c r="K72" s="32">
        <f t="shared" ref="K72:K75" si="32">IF(ISNUMBER(J72), (J72 - $B72) / $B72, "")</f>
        <v>-1.1952191235059761E-2</v>
      </c>
      <c r="L72" s="18">
        <f>IF(ISNUMBER(J72), $B91 * K72, "")</f>
        <v>-1792.828685258964</v>
      </c>
      <c r="M72" s="31">
        <v>247</v>
      </c>
      <c r="N72" s="32">
        <f t="shared" ref="N72:N75" si="33">IF(ISNUMBER(M72), (M72 - $B72) / $B72, "")</f>
        <v>-1.5936254980079681E-2</v>
      </c>
      <c r="O72" s="18">
        <f>IF(ISNUMBER(M72), $B91 * N72, "")</f>
        <v>-2390.4382470119522</v>
      </c>
      <c r="Q72" s="219"/>
      <c r="R72" s="219"/>
      <c r="S72" s="219"/>
    </row>
    <row r="73" spans="1:19" ht="17.25" thickBot="1">
      <c r="A73" s="125" t="s">
        <v>85</v>
      </c>
      <c r="B73" s="126">
        <v>246</v>
      </c>
      <c r="C73" s="77">
        <v>2.0746888000000002E-2</v>
      </c>
      <c r="D73" s="15">
        <v>236</v>
      </c>
      <c r="E73" s="32">
        <f t="shared" si="30"/>
        <v>-4.065040650406504E-2</v>
      </c>
      <c r="F73" s="18">
        <f>IF(ISNUMBER(D73), $B91 * E73, "")</f>
        <v>-6097.5609756097556</v>
      </c>
      <c r="G73" s="31">
        <v>262</v>
      </c>
      <c r="H73" s="32">
        <f t="shared" si="31"/>
        <v>6.5040650406504072E-2</v>
      </c>
      <c r="I73" s="101">
        <f>IF(ISNUMBER(G73), $B91 * H73, "")</f>
        <v>9756.0975609756115</v>
      </c>
      <c r="J73" s="15">
        <v>259</v>
      </c>
      <c r="K73" s="32">
        <f t="shared" si="32"/>
        <v>5.2845528455284556E-2</v>
      </c>
      <c r="L73" s="18">
        <f>IF(ISNUMBER(J73), $B91 * K73, "")</f>
        <v>7926.8292682926831</v>
      </c>
      <c r="M73" s="31">
        <v>258</v>
      </c>
      <c r="N73" s="32">
        <f t="shared" si="33"/>
        <v>4.878048780487805E-2</v>
      </c>
      <c r="O73" s="18">
        <f>IF(ISNUMBER(M73), $B91 * N73, "")</f>
        <v>7317.0731707317073</v>
      </c>
      <c r="Q73" s="209"/>
      <c r="R73" s="209"/>
      <c r="S73" s="209"/>
    </row>
    <row r="74" spans="1:19" ht="17.25" thickBot="1">
      <c r="A74" s="125" t="s">
        <v>160</v>
      </c>
      <c r="B74" s="126">
        <v>413</v>
      </c>
      <c r="C74" s="77">
        <v>1.2254902E-2</v>
      </c>
      <c r="D74" s="15">
        <v>407</v>
      </c>
      <c r="E74" s="32">
        <f t="shared" si="30"/>
        <v>-1.4527845036319613E-2</v>
      </c>
      <c r="F74" s="18">
        <f>IF(ISNUMBER(D74), $B91 * E74, "")</f>
        <v>-2179.176755447942</v>
      </c>
      <c r="G74" s="31">
        <v>406</v>
      </c>
      <c r="H74" s="32">
        <f t="shared" si="31"/>
        <v>-1.6949152542372881E-2</v>
      </c>
      <c r="I74" s="101">
        <f>IF(ISNUMBER(G74), $B91 * H74, "")</f>
        <v>-2542.3728813559323</v>
      </c>
      <c r="J74" s="15">
        <v>409</v>
      </c>
      <c r="K74" s="32">
        <f t="shared" si="32"/>
        <v>-9.6852300242130755E-3</v>
      </c>
      <c r="L74" s="18">
        <f>IF(ISNUMBER(J74), $B91 * K74, "")</f>
        <v>-1452.7845036319613</v>
      </c>
      <c r="M74" s="31">
        <v>406</v>
      </c>
      <c r="N74" s="32">
        <f t="shared" si="33"/>
        <v>-1.6949152542372881E-2</v>
      </c>
      <c r="O74" s="18">
        <f>IF(ISNUMBER(M74), $B91 * N74, "")</f>
        <v>-2542.3728813559323</v>
      </c>
      <c r="Q74" s="209"/>
      <c r="R74" s="209"/>
      <c r="S74" s="209"/>
    </row>
    <row r="75" spans="1:19" ht="17.25" thickBot="1">
      <c r="A75" s="127" t="s">
        <v>120</v>
      </c>
      <c r="B75" s="128">
        <v>347</v>
      </c>
      <c r="C75" s="78">
        <v>5.7971014E-3</v>
      </c>
      <c r="D75" s="20">
        <v>324</v>
      </c>
      <c r="E75" s="21">
        <f t="shared" si="30"/>
        <v>-6.6282420749279536E-2</v>
      </c>
      <c r="F75" s="22">
        <f>IF(ISNUMBER(D75), $B91 * E75, "")</f>
        <v>-9942.3631123919313</v>
      </c>
      <c r="G75" s="30">
        <v>326</v>
      </c>
      <c r="H75" s="21">
        <f t="shared" si="31"/>
        <v>-6.0518731988472622E-2</v>
      </c>
      <c r="I75" s="105">
        <f>IF(ISNUMBER(G75), $B91 * H75, "")</f>
        <v>-9077.8097982708932</v>
      </c>
      <c r="J75" s="20">
        <v>327</v>
      </c>
      <c r="K75" s="21">
        <f t="shared" si="32"/>
        <v>-5.7636887608069162E-2</v>
      </c>
      <c r="L75" s="22">
        <f>IF(ISNUMBER(J75), $B91 * K75, "")</f>
        <v>-8645.5331412103751</v>
      </c>
      <c r="M75" s="30">
        <v>327</v>
      </c>
      <c r="N75" s="21">
        <f t="shared" si="33"/>
        <v>-5.7636887608069162E-2</v>
      </c>
      <c r="O75" s="22">
        <f>IF(ISNUMBER(M75), $B91 * N75, "")</f>
        <v>-8645.5331412103751</v>
      </c>
      <c r="Q75" s="209"/>
      <c r="R75" s="209"/>
      <c r="S75" s="209"/>
    </row>
    <row r="76" spans="1:19" ht="17.25" thickBot="1">
      <c r="A76" s="125" t="s">
        <v>331</v>
      </c>
      <c r="B76" s="129">
        <v>978</v>
      </c>
      <c r="C76" s="80">
        <v>3.0769231000000001E-3</v>
      </c>
      <c r="D76" s="106">
        <v>937</v>
      </c>
      <c r="E76" s="107">
        <f>IF(ISNUMBER(D76), (D76 - $B76) / $B76, "")</f>
        <v>-4.1922290388548056E-2</v>
      </c>
      <c r="F76" s="108">
        <f>IF(ISNUMBER(D76), $B91 * E76, "")</f>
        <v>-6288.3435582822085</v>
      </c>
      <c r="G76" s="109">
        <v>941</v>
      </c>
      <c r="H76" s="107">
        <f>IF(ISNUMBER(G76), (G76 - $B76) / $B76, "")</f>
        <v>-3.7832310838445807E-2</v>
      </c>
      <c r="I76" s="110">
        <f>IF(ISNUMBER(G76), $B91 * H76, "")</f>
        <v>-5674.8466257668706</v>
      </c>
      <c r="J76" s="106">
        <v>947</v>
      </c>
      <c r="K76" s="107">
        <f>IF(ISNUMBER(J76), (J76 - $B76) / $B76, "")</f>
        <v>-3.1697341513292433E-2</v>
      </c>
      <c r="L76" s="108">
        <f>IF(ISNUMBER(J76), $B91 * K76, "")</f>
        <v>-4754.6012269938647</v>
      </c>
      <c r="M76" s="109">
        <v>945</v>
      </c>
      <c r="N76" s="107">
        <f>IF(ISNUMBER(M76), (M76 - $B76) / $B76, "")</f>
        <v>-3.3742331288343558E-2</v>
      </c>
      <c r="O76" s="108">
        <f>IF(ISNUMBER(M76), $B91 * N76, "")</f>
        <v>-5061.3496932515336</v>
      </c>
      <c r="Q76" s="209"/>
      <c r="R76" s="209"/>
      <c r="S76" s="209"/>
    </row>
    <row r="77" spans="1:19" ht="17.25" thickBot="1">
      <c r="A77" s="125" t="s">
        <v>249</v>
      </c>
      <c r="B77" s="126">
        <v>238</v>
      </c>
      <c r="C77" s="77">
        <v>0</v>
      </c>
      <c r="D77" s="15">
        <v>229</v>
      </c>
      <c r="E77" s="32">
        <f t="shared" ref="E77:E80" si="34">IF(ISNUMBER(D77), (D77 - $B77) / $B77, "")</f>
        <v>-3.7815126050420166E-2</v>
      </c>
      <c r="F77" s="18">
        <f>IF(ISNUMBER(D77), $B91 * E77, "")</f>
        <v>-5672.2689075630251</v>
      </c>
      <c r="G77" s="31">
        <v>230</v>
      </c>
      <c r="H77" s="32">
        <f t="shared" ref="H77:H80" si="35">IF(ISNUMBER(G77), (G77 - $B77) / $B77, "")</f>
        <v>-3.3613445378151259E-2</v>
      </c>
      <c r="I77" s="101">
        <f>IF(ISNUMBER(G77), $B91 * H77, "")</f>
        <v>-5042.0168067226887</v>
      </c>
      <c r="J77" s="15">
        <v>233</v>
      </c>
      <c r="K77" s="32">
        <f t="shared" ref="K77:K80" si="36">IF(ISNUMBER(J77), (J77 - $B77) / $B77, "")</f>
        <v>-2.100840336134454E-2</v>
      </c>
      <c r="L77" s="18">
        <f>IF(ISNUMBER(J77), $B91 * K77, "")</f>
        <v>-3151.2605042016808</v>
      </c>
      <c r="M77" s="31">
        <v>232</v>
      </c>
      <c r="N77" s="32">
        <f t="shared" ref="N77:N80" si="37">IF(ISNUMBER(M77), (M77 - $B77) / $B77, "")</f>
        <v>-2.5210084033613446E-2</v>
      </c>
      <c r="O77" s="18">
        <f>IF(ISNUMBER(M77), $B91 * N77, "")</f>
        <v>-3781.5126050420167</v>
      </c>
      <c r="Q77" s="209"/>
      <c r="R77" s="209"/>
      <c r="S77" s="209"/>
    </row>
    <row r="78" spans="1:19" ht="17.25" thickBot="1">
      <c r="A78" s="125" t="s">
        <v>201</v>
      </c>
      <c r="B78" s="126">
        <v>511</v>
      </c>
      <c r="C78" s="77">
        <v>-1.953125E-3</v>
      </c>
      <c r="D78" s="15">
        <v>502</v>
      </c>
      <c r="E78" s="32">
        <f t="shared" si="34"/>
        <v>-1.7612524461839529E-2</v>
      </c>
      <c r="F78" s="18">
        <f>IF(ISNUMBER(D78), $B91 * E78, "")</f>
        <v>-2641.8786692759295</v>
      </c>
      <c r="G78" s="31">
        <v>504</v>
      </c>
      <c r="H78" s="32">
        <f t="shared" si="35"/>
        <v>-1.3698630136986301E-2</v>
      </c>
      <c r="I78" s="101">
        <f>IF(ISNUMBER(G78), $B91 * H78, "")</f>
        <v>-2054.794520547945</v>
      </c>
      <c r="J78" s="15">
        <v>506</v>
      </c>
      <c r="K78" s="32">
        <f t="shared" si="36"/>
        <v>-9.7847358121330719E-3</v>
      </c>
      <c r="L78" s="18">
        <f>IF(ISNUMBER(J78), $B91 * K78, "")</f>
        <v>-1467.7103718199608</v>
      </c>
      <c r="M78" s="31">
        <v>502</v>
      </c>
      <c r="N78" s="32">
        <f t="shared" si="37"/>
        <v>-1.7612524461839529E-2</v>
      </c>
      <c r="O78" s="18">
        <f>IF(ISNUMBER(M78), $B91 * N78, "")</f>
        <v>-2641.8786692759295</v>
      </c>
      <c r="Q78" s="209"/>
      <c r="R78" s="209"/>
      <c r="S78" s="209"/>
    </row>
    <row r="79" spans="1:19" ht="17.25" thickBot="1">
      <c r="A79" s="125" t="s">
        <v>172</v>
      </c>
      <c r="B79" s="126">
        <v>916</v>
      </c>
      <c r="C79" s="77">
        <v>-1.2931034500000001E-2</v>
      </c>
      <c r="D79" s="15">
        <v>881</v>
      </c>
      <c r="E79" s="32">
        <f t="shared" si="34"/>
        <v>-3.8209606986899562E-2</v>
      </c>
      <c r="F79" s="18">
        <f>IF(ISNUMBER(D79), $B91 * E79, "")</f>
        <v>-5731.4410480349343</v>
      </c>
      <c r="G79" s="31">
        <v>884</v>
      </c>
      <c r="H79" s="32">
        <f t="shared" si="35"/>
        <v>-3.4934497816593885E-2</v>
      </c>
      <c r="I79" s="101">
        <f>IF(ISNUMBER(G79), $B91 * H79, "")</f>
        <v>-5240.1746724890827</v>
      </c>
      <c r="J79" s="15">
        <v>899</v>
      </c>
      <c r="K79" s="32">
        <f t="shared" si="36"/>
        <v>-1.8558951965065504E-2</v>
      </c>
      <c r="L79" s="18">
        <f>IF(ISNUMBER(J79), $B91 * K79, "")</f>
        <v>-2783.8427947598257</v>
      </c>
      <c r="M79" s="31">
        <v>903</v>
      </c>
      <c r="N79" s="32">
        <f t="shared" si="37"/>
        <v>-1.4192139737991267E-2</v>
      </c>
      <c r="O79" s="18">
        <f>IF(ISNUMBER(M79), $B91 * N79, "")</f>
        <v>-2128.8209606986898</v>
      </c>
      <c r="Q79" s="33"/>
      <c r="R79" s="33"/>
    </row>
    <row r="80" spans="1:19" ht="17.25" thickBot="1">
      <c r="A80" s="130" t="s">
        <v>56</v>
      </c>
      <c r="B80" s="131">
        <v>123</v>
      </c>
      <c r="C80" s="79">
        <v>-1.6E-2</v>
      </c>
      <c r="D80" s="24">
        <v>119</v>
      </c>
      <c r="E80" s="25">
        <f t="shared" si="34"/>
        <v>-3.2520325203252036E-2</v>
      </c>
      <c r="F80" s="104">
        <f>IF(ISNUMBER(D80), $B91 * E80, "")</f>
        <v>-4878.0487804878057</v>
      </c>
      <c r="G80" s="102">
        <v>119</v>
      </c>
      <c r="H80" s="25">
        <f t="shared" si="35"/>
        <v>-3.2520325203252036E-2</v>
      </c>
      <c r="I80" s="103">
        <f>IF(ISNUMBER(G80), $B91 * H80, "")</f>
        <v>-4878.0487804878057</v>
      </c>
      <c r="J80" s="24">
        <v>120</v>
      </c>
      <c r="K80" s="25">
        <f t="shared" si="36"/>
        <v>-2.4390243902439025E-2</v>
      </c>
      <c r="L80" s="104">
        <f>IF(ISNUMBER(J80), $B91 * K80, "")</f>
        <v>-3658.5365853658536</v>
      </c>
      <c r="M80" s="102">
        <v>120</v>
      </c>
      <c r="N80" s="25">
        <f t="shared" si="37"/>
        <v>-2.4390243902439025E-2</v>
      </c>
      <c r="O80" s="104">
        <f>IF(ISNUMBER(M80), $B91 * N80, "")</f>
        <v>-3658.5365853658536</v>
      </c>
      <c r="Q80" s="210"/>
      <c r="R80" s="211"/>
      <c r="S80" s="212"/>
    </row>
    <row r="81" spans="1:19">
      <c r="A81" s="123" t="s">
        <v>107</v>
      </c>
      <c r="B81" s="124">
        <v>112</v>
      </c>
      <c r="C81" s="76">
        <v>-1.75438596E-2</v>
      </c>
      <c r="D81" s="13">
        <v>109</v>
      </c>
      <c r="E81" s="14">
        <f>IF(ISNUMBER(D81), (D81 - $B81) / $B81, "")</f>
        <v>-2.6785714285714284E-2</v>
      </c>
      <c r="F81" s="16">
        <f>IF(ISNUMBER(D81), $B91 * E81, "")</f>
        <v>-4017.8571428571427</v>
      </c>
      <c r="G81" s="29">
        <v>109</v>
      </c>
      <c r="H81" s="14">
        <f>IF(ISNUMBER(G81), (G81 - $B81) / $B81, "")</f>
        <v>-2.6785714285714284E-2</v>
      </c>
      <c r="I81" s="100">
        <f>IF(ISNUMBER(G81), $B91 * H81, "")</f>
        <v>-4017.8571428571427</v>
      </c>
      <c r="J81" s="13">
        <v>110</v>
      </c>
      <c r="K81" s="14">
        <f>IF(ISNUMBER(J81), (J81 - $B81) / $B81, "")</f>
        <v>-1.7857142857142856E-2</v>
      </c>
      <c r="L81" s="16">
        <f>IF(ISNUMBER(J81), $B91 * K81, "")</f>
        <v>-2678.5714285714284</v>
      </c>
      <c r="M81" s="29">
        <v>109</v>
      </c>
      <c r="N81" s="14">
        <f>IF(ISNUMBER(M81), (M81 - $B81) / $B81, "")</f>
        <v>-2.6785714285714284E-2</v>
      </c>
      <c r="O81" s="16">
        <f>IF(ISNUMBER(M81), $B91 * N81, "")</f>
        <v>-4017.8571428571427</v>
      </c>
      <c r="Q81" s="213"/>
      <c r="R81" s="214"/>
      <c r="S81" s="215"/>
    </row>
    <row r="82" spans="1:19" ht="17.25" thickBot="1">
      <c r="A82" s="125" t="s">
        <v>231</v>
      </c>
      <c r="B82" s="126">
        <v>389</v>
      </c>
      <c r="C82" s="77">
        <v>-1.7676767699999998E-2</v>
      </c>
      <c r="D82" s="15">
        <v>378</v>
      </c>
      <c r="E82" s="32">
        <f t="shared" ref="E82:E85" si="38">IF(ISNUMBER(D82), (D82 - $B82) / $B82, "")</f>
        <v>-2.8277634961439587E-2</v>
      </c>
      <c r="F82" s="18">
        <f>IF(ISNUMBER(D82), $B91 * E82, "")</f>
        <v>-4241.645244215938</v>
      </c>
      <c r="G82" s="31">
        <v>381</v>
      </c>
      <c r="H82" s="32">
        <f t="shared" ref="H82:H85" si="39">IF(ISNUMBER(G82), (G82 - $B82) / $B82, "")</f>
        <v>-2.056555269922879E-2</v>
      </c>
      <c r="I82" s="101">
        <f>IF(ISNUMBER(G82), $B91 * H82, "")</f>
        <v>-3084.8329048843184</v>
      </c>
      <c r="J82" s="15">
        <v>382</v>
      </c>
      <c r="K82" s="32">
        <f t="shared" ref="K82:K85" si="40">IF(ISNUMBER(J82), (J82 - $B82) / $B82, "")</f>
        <v>-1.7994858611825194E-2</v>
      </c>
      <c r="L82" s="18">
        <f>IF(ISNUMBER(J82), $B91 * K82, "")</f>
        <v>-2699.228791773779</v>
      </c>
      <c r="M82" s="31">
        <v>381</v>
      </c>
      <c r="N82" s="32">
        <f t="shared" ref="N82:N85" si="41">IF(ISNUMBER(M82), (M82 - $B82) / $B82, "")</f>
        <v>-2.056555269922879E-2</v>
      </c>
      <c r="O82" s="18">
        <f>IF(ISNUMBER(M82), $B91 * N82, "")</f>
        <v>-3084.8329048843184</v>
      </c>
      <c r="Q82" s="216"/>
      <c r="R82" s="217"/>
      <c r="S82" s="218"/>
    </row>
    <row r="83" spans="1:19" ht="17.25" thickBot="1">
      <c r="A83" s="125" t="s">
        <v>207</v>
      </c>
      <c r="B83" s="126">
        <v>992</v>
      </c>
      <c r="C83" s="77">
        <v>-1.78217822E-2</v>
      </c>
      <c r="D83" s="15">
        <v>971</v>
      </c>
      <c r="E83" s="32">
        <f t="shared" si="38"/>
        <v>-2.1169354838709676E-2</v>
      </c>
      <c r="F83" s="18">
        <f>IF(ISNUMBER(D83), $B91 * E83, "")</f>
        <v>-3175.4032258064512</v>
      </c>
      <c r="G83" s="31">
        <v>971</v>
      </c>
      <c r="H83" s="32">
        <f t="shared" si="39"/>
        <v>-2.1169354838709676E-2</v>
      </c>
      <c r="I83" s="101">
        <f>IF(ISNUMBER(G83), $B91 * H83, "")</f>
        <v>-3175.4032258064512</v>
      </c>
      <c r="J83" s="15">
        <v>977</v>
      </c>
      <c r="K83" s="32">
        <f t="shared" si="40"/>
        <v>-1.5120967741935484E-2</v>
      </c>
      <c r="L83" s="18">
        <f>IF(ISNUMBER(J83), $B91 * K83, "")</f>
        <v>-2268.1451612903224</v>
      </c>
      <c r="M83" s="31">
        <v>979</v>
      </c>
      <c r="N83" s="32">
        <f t="shared" si="41"/>
        <v>-1.310483870967742E-2</v>
      </c>
      <c r="O83" s="18">
        <f>IF(ISNUMBER(M83), $B91 * N83, "")</f>
        <v>-1965.7258064516129</v>
      </c>
      <c r="Q83" s="209"/>
      <c r="R83" s="209"/>
      <c r="S83" s="209"/>
    </row>
    <row r="84" spans="1:19" ht="17.25" thickBot="1">
      <c r="A84" s="125" t="s">
        <v>105</v>
      </c>
      <c r="B84" s="126">
        <v>810</v>
      </c>
      <c r="C84" s="77">
        <v>-1.8181818200000002E-2</v>
      </c>
      <c r="D84" s="15">
        <v>763</v>
      </c>
      <c r="E84" s="32">
        <f t="shared" si="38"/>
        <v>-5.802469135802469E-2</v>
      </c>
      <c r="F84" s="18">
        <f>IF(ISNUMBER(D84), $B91 * E84, "")</f>
        <v>-8703.7037037037026</v>
      </c>
      <c r="G84" s="31">
        <v>781</v>
      </c>
      <c r="H84" s="32">
        <f t="shared" si="39"/>
        <v>-3.580246913580247E-2</v>
      </c>
      <c r="I84" s="101">
        <f>IF(ISNUMBER(G84), $B91 * H84, "")</f>
        <v>-5370.3703703703704</v>
      </c>
      <c r="J84" s="15">
        <v>789</v>
      </c>
      <c r="K84" s="32">
        <f t="shared" si="40"/>
        <v>-2.5925925925925925E-2</v>
      </c>
      <c r="L84" s="18">
        <f>IF(ISNUMBER(J84), $B91 * K84, "")</f>
        <v>-3888.8888888888887</v>
      </c>
      <c r="M84" s="31">
        <v>785</v>
      </c>
      <c r="N84" s="32">
        <f t="shared" si="41"/>
        <v>-3.0864197530864196E-2</v>
      </c>
      <c r="O84" s="18">
        <f>IF(ISNUMBER(M84), $B91 * N84, "")</f>
        <v>-4629.6296296296296</v>
      </c>
      <c r="Q84" s="219"/>
      <c r="R84" s="219"/>
      <c r="S84" s="219"/>
    </row>
    <row r="85" spans="1:19" ht="17.25" thickBot="1">
      <c r="A85" s="127" t="s">
        <v>261</v>
      </c>
      <c r="B85" s="128">
        <v>156</v>
      </c>
      <c r="C85" s="78">
        <v>-1.8867924500000001E-2</v>
      </c>
      <c r="D85" s="20">
        <v>152</v>
      </c>
      <c r="E85" s="21">
        <f t="shared" si="38"/>
        <v>-2.564102564102564E-2</v>
      </c>
      <c r="F85" s="22">
        <f>IF(ISNUMBER(D85), $B91 * E85, "")</f>
        <v>-3846.1538461538462</v>
      </c>
      <c r="G85" s="30">
        <v>153</v>
      </c>
      <c r="H85" s="21">
        <f t="shared" si="39"/>
        <v>-1.9230769230769232E-2</v>
      </c>
      <c r="I85" s="105">
        <f>IF(ISNUMBER(G85), $B91 * H85, "")</f>
        <v>-2884.6153846153848</v>
      </c>
      <c r="J85" s="20">
        <v>153</v>
      </c>
      <c r="K85" s="21">
        <f t="shared" si="40"/>
        <v>-1.9230769230769232E-2</v>
      </c>
      <c r="L85" s="22">
        <f>IF(ISNUMBER(J85), $B91 * K85, "")</f>
        <v>-2884.6153846153848</v>
      </c>
      <c r="M85" s="30">
        <v>153</v>
      </c>
      <c r="N85" s="21">
        <f t="shared" si="41"/>
        <v>-1.9230769230769232E-2</v>
      </c>
      <c r="O85" s="22">
        <f>IF(ISNUMBER(M85), $B91 * N85, "")</f>
        <v>-2884.6153846153848</v>
      </c>
      <c r="Q85" s="219"/>
      <c r="R85" s="219"/>
      <c r="S85" s="219"/>
    </row>
    <row r="86" spans="1:19" ht="17.25" thickBot="1">
      <c r="A86" s="125" t="s">
        <v>89</v>
      </c>
      <c r="B86" s="129">
        <v>902</v>
      </c>
      <c r="C86" s="80">
        <v>-1.9565217400000001E-2</v>
      </c>
      <c r="D86" s="106">
        <v>891</v>
      </c>
      <c r="E86" s="107">
        <f>IF(ISNUMBER(D86), (D86 - $B86) / $B86, "")</f>
        <v>-1.2195121951219513E-2</v>
      </c>
      <c r="F86" s="108">
        <f>IF(ISNUMBER(D86), $B91 * E86, "")</f>
        <v>-1829.2682926829268</v>
      </c>
      <c r="G86" s="109">
        <v>904</v>
      </c>
      <c r="H86" s="107">
        <f>IF(ISNUMBER(G86), (G86 - $B86) / $B86, "")</f>
        <v>2.2172949002217295E-3</v>
      </c>
      <c r="I86" s="110">
        <f>IF(ISNUMBER(G86), $B91 * H86, "")</f>
        <v>332.59423503325945</v>
      </c>
      <c r="J86" s="106">
        <v>911</v>
      </c>
      <c r="K86" s="107">
        <f>IF(ISNUMBER(J86), (J86 - $B86) / $B86, "")</f>
        <v>9.9778270509977823E-3</v>
      </c>
      <c r="L86" s="108">
        <f>IF(ISNUMBER(J86), $B91 * K86, "")</f>
        <v>1496.6740576496672</v>
      </c>
      <c r="M86" s="109">
        <v>936</v>
      </c>
      <c r="N86" s="107">
        <f>IF(ISNUMBER(M86), (M86 - $B86) / $B86, "")</f>
        <v>3.7694013303769404E-2</v>
      </c>
      <c r="O86" s="108">
        <f>IF(ISNUMBER(M86), $B91 * N86, "")</f>
        <v>5654.101995565411</v>
      </c>
      <c r="Q86" s="209"/>
      <c r="R86" s="209"/>
      <c r="S86" s="209"/>
    </row>
    <row r="87" spans="1:19" ht="17.25" thickBot="1">
      <c r="A87" s="125" t="s">
        <v>170</v>
      </c>
      <c r="B87" s="126">
        <v>658</v>
      </c>
      <c r="C87" s="77">
        <v>-2.08333333E-2</v>
      </c>
      <c r="D87" s="15">
        <v>645</v>
      </c>
      <c r="E87" s="32">
        <f t="shared" ref="E87:E90" si="42">IF(ISNUMBER(D87), (D87 - $B87) / $B87, "")</f>
        <v>-1.9756838905775075E-2</v>
      </c>
      <c r="F87" s="18">
        <f>IF(ISNUMBER(D87), $B91 * E87, "")</f>
        <v>-2963.5258358662613</v>
      </c>
      <c r="G87" s="31">
        <v>651</v>
      </c>
      <c r="H87" s="32">
        <f t="shared" ref="H87:H90" si="43">IF(ISNUMBER(G87), (G87 - $B87) / $B87, "")</f>
        <v>-1.0638297872340425E-2</v>
      </c>
      <c r="I87" s="101">
        <f>IF(ISNUMBER(G87), $B91 * H87, "")</f>
        <v>-1595.7446808510638</v>
      </c>
      <c r="J87" s="15">
        <v>653</v>
      </c>
      <c r="K87" s="32">
        <f t="shared" ref="K87:K90" si="44">IF(ISNUMBER(J87), (J87 - $B87) / $B87, "")</f>
        <v>-7.5987841945288756E-3</v>
      </c>
      <c r="L87" s="18">
        <f>IF(ISNUMBER(J87), $B91 * K87, "")</f>
        <v>-1139.8176291793313</v>
      </c>
      <c r="M87" s="31">
        <v>647</v>
      </c>
      <c r="N87" s="32">
        <f t="shared" ref="N87:N90" si="45">IF(ISNUMBER(M87), (M87 - $B87) / $B87, "")</f>
        <v>-1.6717325227963525E-2</v>
      </c>
      <c r="O87" s="18">
        <f>IF(ISNUMBER(M87), $B91 * N87, "")</f>
        <v>-2507.5987841945289</v>
      </c>
      <c r="Q87" s="209"/>
      <c r="R87" s="209"/>
      <c r="S87" s="209"/>
    </row>
    <row r="88" spans="1:19" ht="17.25" thickBot="1">
      <c r="A88" s="125" t="s">
        <v>215</v>
      </c>
      <c r="B88" s="126">
        <v>137</v>
      </c>
      <c r="C88" s="77">
        <v>-2.1428571399999999E-2</v>
      </c>
      <c r="D88" s="15">
        <v>136</v>
      </c>
      <c r="E88" s="32">
        <f t="shared" si="42"/>
        <v>-7.2992700729927005E-3</v>
      </c>
      <c r="F88" s="18">
        <f>IF(ISNUMBER(D88), $B91 * E88, "")</f>
        <v>-1094.8905109489051</v>
      </c>
      <c r="G88" s="31">
        <v>136</v>
      </c>
      <c r="H88" s="32">
        <f t="shared" si="43"/>
        <v>-7.2992700729927005E-3</v>
      </c>
      <c r="I88" s="101">
        <f>IF(ISNUMBER(G88), $B91 * H88, "")</f>
        <v>-1094.8905109489051</v>
      </c>
      <c r="J88" s="15">
        <v>136</v>
      </c>
      <c r="K88" s="32">
        <f t="shared" si="44"/>
        <v>-7.2992700729927005E-3</v>
      </c>
      <c r="L88" s="18">
        <f>IF(ISNUMBER(J88), $B91 * K88, "")</f>
        <v>-1094.8905109489051</v>
      </c>
      <c r="M88" s="31">
        <v>135</v>
      </c>
      <c r="N88" s="32">
        <f t="shared" si="45"/>
        <v>-1.4598540145985401E-2</v>
      </c>
      <c r="O88" s="18">
        <f>IF(ISNUMBER(M88), $B91 * N88, "")</f>
        <v>-2189.7810218978102</v>
      </c>
      <c r="Q88" s="209"/>
      <c r="R88" s="209"/>
      <c r="S88" s="209"/>
    </row>
    <row r="89" spans="1:19">
      <c r="A89" s="125" t="s">
        <v>51</v>
      </c>
      <c r="B89" s="126">
        <v>224</v>
      </c>
      <c r="C89" s="77">
        <v>-2.6086956500000001E-2</v>
      </c>
      <c r="D89" s="15">
        <v>217</v>
      </c>
      <c r="E89" s="32">
        <f t="shared" si="42"/>
        <v>-3.125E-2</v>
      </c>
      <c r="F89" s="18">
        <f>IF(ISNUMBER(D89), $B91 * E89, "")</f>
        <v>-4687.5</v>
      </c>
      <c r="G89" s="31">
        <v>217</v>
      </c>
      <c r="H89" s="32">
        <f t="shared" si="43"/>
        <v>-3.125E-2</v>
      </c>
      <c r="I89" s="101">
        <f>IF(ISNUMBER(G89), $B91 * H89, "")</f>
        <v>-4687.5</v>
      </c>
      <c r="J89" s="15">
        <v>219</v>
      </c>
      <c r="K89" s="32">
        <f t="shared" si="44"/>
        <v>-2.2321428571428572E-2</v>
      </c>
      <c r="L89" s="18">
        <f>IF(ISNUMBER(J89), $B91 * K89, "")</f>
        <v>-3348.2142857142858</v>
      </c>
      <c r="M89" s="31">
        <v>220</v>
      </c>
      <c r="N89" s="32">
        <f t="shared" si="45"/>
        <v>-1.7857142857142856E-2</v>
      </c>
      <c r="O89" s="18">
        <f>IF(ISNUMBER(M89), $B91 * N89, "")</f>
        <v>-2678.5714285714284</v>
      </c>
      <c r="Q89" s="198"/>
      <c r="R89" s="199"/>
      <c r="S89" s="200"/>
    </row>
    <row r="90" spans="1:19" ht="17.25" thickBot="1">
      <c r="A90" s="130" t="s">
        <v>235</v>
      </c>
      <c r="B90" s="131">
        <v>111</v>
      </c>
      <c r="C90" s="79">
        <v>-2.6315789499999999E-2</v>
      </c>
      <c r="D90" s="24">
        <v>111</v>
      </c>
      <c r="E90" s="25">
        <f t="shared" si="42"/>
        <v>0</v>
      </c>
      <c r="F90" s="104">
        <f>IF(ISNUMBER(D90), $B91 * E90, "")</f>
        <v>0</v>
      </c>
      <c r="G90" s="102">
        <v>109</v>
      </c>
      <c r="H90" s="25">
        <f t="shared" si="43"/>
        <v>-1.8018018018018018E-2</v>
      </c>
      <c r="I90" s="103">
        <f>IF(ISNUMBER(G90), $B91 * H90, "")</f>
        <v>-2702.7027027027025</v>
      </c>
      <c r="J90" s="24">
        <v>110</v>
      </c>
      <c r="K90" s="25">
        <f t="shared" si="44"/>
        <v>-9.0090090090090089E-3</v>
      </c>
      <c r="L90" s="104">
        <f>IF(ISNUMBER(J90), $B91 * K90, "")</f>
        <v>-1351.3513513513512</v>
      </c>
      <c r="M90" s="102">
        <v>110</v>
      </c>
      <c r="N90" s="25">
        <f t="shared" si="45"/>
        <v>-9.0090090090090089E-3</v>
      </c>
      <c r="O90" s="104">
        <f>IF(ISNUMBER(M90), $B91 * N90, "")</f>
        <v>-1351.3513513513512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-2.7572496004706716E-2</v>
      </c>
      <c r="F91" s="28">
        <f>SUM(F71:F90)</f>
        <v>-82717.488014120143</v>
      </c>
      <c r="G91" s="26" t="s">
        <v>266</v>
      </c>
      <c r="H91" s="27">
        <f>IF(COUNT(H71:H90), SUM(H71:H90) / COUNT(H71:H90), 0)</f>
        <v>-1.8260538389042999E-2</v>
      </c>
      <c r="I91" s="28">
        <f>SUM(I71:I90)</f>
        <v>-54781.615167128984</v>
      </c>
      <c r="J91" s="26" t="s">
        <v>266</v>
      </c>
      <c r="K91" s="27">
        <f>IF(COUNT(K71:K90), SUM(K71:K90) / COUNT(K71:K90), 0)</f>
        <v>-1.3212439306544605E-2</v>
      </c>
      <c r="L91" s="28">
        <f>SUM(L71:L90)</f>
        <v>-39637.317919633802</v>
      </c>
      <c r="M91" s="26" t="s">
        <v>266</v>
      </c>
      <c r="N91" s="27">
        <f>IF(COUNT(N71:N90), SUM(N71:N90) / COUNT(N71:N90), 0)</f>
        <v>-1.5803695125334711E-2</v>
      </c>
      <c r="O91" s="28">
        <f>SUM(O71:O90)</f>
        <v>-47411.085376004135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57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2022-03-05(토) 오전 00:00</v>
      </c>
      <c r="C96" s="261"/>
      <c r="D96" s="233" t="str">
        <f>TEXT($G$1, "[$-ko-KR]yyyy-mm-dd(ddd) ") &amp; "오후 14:00"</f>
        <v>2022-03-05(토) 오후 14:00</v>
      </c>
      <c r="E96" s="234"/>
      <c r="F96" s="235"/>
      <c r="G96" s="233" t="str">
        <f>TEXT($G$1, "[$-ko-KR]yyyy-mm-dd(ddd) ") &amp; "오후 19:00"</f>
        <v>2022-03-05(토) 오후 19:00</v>
      </c>
      <c r="H96" s="234"/>
      <c r="I96" s="235"/>
      <c r="J96" s="233" t="str">
        <f>TEXT($G$1, "[$-ko-KR]yyyy-mm-dd(ddd) ") &amp; "오후 21:00"</f>
        <v>2022-03-05(토) 오후 21:00</v>
      </c>
      <c r="K96" s="234"/>
      <c r="L96" s="235"/>
      <c r="M96" s="233" t="str">
        <f>TEXT($G$1+1, "[$-ko-KR]yyyy-mm-dd(ddd) ") &amp; "오전 00:00"</f>
        <v>2022-03-06(일)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237</v>
      </c>
      <c r="B98" s="124">
        <v>604</v>
      </c>
      <c r="C98" s="76">
        <v>0.1504761905</v>
      </c>
      <c r="D98" s="13">
        <v>597</v>
      </c>
      <c r="E98" s="14">
        <f>IF(ISNUMBER(D98), (D98 - $B98) / $B98, "")</f>
        <v>-1.1589403973509934E-2</v>
      </c>
      <c r="F98" s="16">
        <f>IF(ISNUMBER(D98), $B118 * E98, "")</f>
        <v>-1738.4105960264901</v>
      </c>
      <c r="G98" s="29">
        <v>609</v>
      </c>
      <c r="H98" s="14">
        <f>IF(ISNUMBER(G98), (G98 - $B98) / $B98, "")</f>
        <v>8.2781456953642391E-3</v>
      </c>
      <c r="I98" s="100">
        <f>IF(ISNUMBER(G98), $B118 * H98, "")</f>
        <v>1241.7218543046358</v>
      </c>
      <c r="J98" s="13">
        <v>604</v>
      </c>
      <c r="K98" s="14">
        <f>IF(ISNUMBER(J98), (J98 - $B98) / $B98, "")</f>
        <v>0</v>
      </c>
      <c r="L98" s="16">
        <f>IF(ISNUMBER(J98), $B118 * K98, "")</f>
        <v>0</v>
      </c>
      <c r="M98" s="29">
        <v>587</v>
      </c>
      <c r="N98" s="14">
        <f>IF(ISNUMBER(M98), (M98 - $B98) / $B98, "")</f>
        <v>-2.8145695364238412E-2</v>
      </c>
      <c r="O98" s="16">
        <f>IF(ISNUMBER(M98), $B118 * N98, "")</f>
        <v>-4221.8543046357618</v>
      </c>
      <c r="Q98" s="219"/>
      <c r="R98" s="219"/>
      <c r="S98" s="219"/>
    </row>
    <row r="99" spans="1:19" ht="17.25" thickBot="1">
      <c r="A99" s="125" t="s">
        <v>154</v>
      </c>
      <c r="B99" s="126">
        <v>23550</v>
      </c>
      <c r="C99" s="77">
        <v>5.3691275199999999E-2</v>
      </c>
      <c r="D99" s="15">
        <v>22520</v>
      </c>
      <c r="E99" s="32">
        <f t="shared" ref="E99:E102" si="46">IF(ISNUMBER(D99), (D99 - $B99) / $B99, "")</f>
        <v>-4.373673036093418E-2</v>
      </c>
      <c r="F99" s="18">
        <f>IF(ISNUMBER(D99), $B118 * E99, "")</f>
        <v>-6560.509554140127</v>
      </c>
      <c r="G99" s="31">
        <v>21510</v>
      </c>
      <c r="H99" s="32">
        <f t="shared" ref="H99:H102" si="47">IF(ISNUMBER(G99), (G99 - $B99) / $B99, "")</f>
        <v>-8.6624203821656046E-2</v>
      </c>
      <c r="I99" s="101">
        <f>IF(ISNUMBER(G99), $B118 * H99, "")</f>
        <v>-12993.630573248407</v>
      </c>
      <c r="J99" s="15">
        <v>21750</v>
      </c>
      <c r="K99" s="32">
        <f t="shared" ref="K99:K102" si="48">IF(ISNUMBER(J99), (J99 - $B99) / $B99, "")</f>
        <v>-7.6433121019108277E-2</v>
      </c>
      <c r="L99" s="18">
        <f>IF(ISNUMBER(J99), $B118 * K99, "")</f>
        <v>-11464.968152866242</v>
      </c>
      <c r="M99" s="31">
        <v>21540</v>
      </c>
      <c r="N99" s="32">
        <f t="shared" ref="N99:N102" si="49">IF(ISNUMBER(M99), (M99 - $B99) / $B99, "")</f>
        <v>-8.5350318471337575E-2</v>
      </c>
      <c r="O99" s="18">
        <f>IF(ISNUMBER(M99), $B118 * N99, "")</f>
        <v>-12802.547770700636</v>
      </c>
      <c r="Q99" s="219"/>
      <c r="R99" s="219"/>
      <c r="S99" s="219"/>
    </row>
    <row r="100" spans="1:19" ht="17.25" thickBot="1">
      <c r="A100" s="125" t="s">
        <v>337</v>
      </c>
      <c r="B100" s="126">
        <v>14000</v>
      </c>
      <c r="C100" s="77">
        <v>4.16666667E-2</v>
      </c>
      <c r="D100" s="15">
        <v>12900</v>
      </c>
      <c r="E100" s="32">
        <f t="shared" si="46"/>
        <v>-7.857142857142857E-2</v>
      </c>
      <c r="F100" s="18">
        <f>IF(ISNUMBER(D100), $B118 * E100, "")</f>
        <v>-11785.714285714286</v>
      </c>
      <c r="G100" s="31">
        <v>13070</v>
      </c>
      <c r="H100" s="32">
        <f t="shared" si="47"/>
        <v>-6.6428571428571434E-2</v>
      </c>
      <c r="I100" s="101">
        <f>IF(ISNUMBER(G100), $B118 * H100, "")</f>
        <v>-9964.2857142857156</v>
      </c>
      <c r="J100" s="15">
        <v>13140</v>
      </c>
      <c r="K100" s="32">
        <f t="shared" si="48"/>
        <v>-6.142857142857143E-2</v>
      </c>
      <c r="L100" s="18">
        <f>IF(ISNUMBER(J100), $B118 * K100, "")</f>
        <v>-9214.2857142857138</v>
      </c>
      <c r="M100" s="31">
        <v>12810</v>
      </c>
      <c r="N100" s="32">
        <f t="shared" si="49"/>
        <v>-8.5000000000000006E-2</v>
      </c>
      <c r="O100" s="18">
        <f>IF(ISNUMBER(M100), $B118 * N100, "")</f>
        <v>-12750.000000000002</v>
      </c>
      <c r="Q100" s="209"/>
      <c r="R100" s="209"/>
      <c r="S100" s="209"/>
    </row>
    <row r="101" spans="1:19" ht="17.25" thickBot="1">
      <c r="A101" s="125" t="s">
        <v>142</v>
      </c>
      <c r="B101" s="126">
        <v>1760</v>
      </c>
      <c r="C101" s="77">
        <v>2.6239067099999999E-2</v>
      </c>
      <c r="D101" s="15">
        <v>1680</v>
      </c>
      <c r="E101" s="32">
        <f t="shared" si="46"/>
        <v>-4.5454545454545456E-2</v>
      </c>
      <c r="F101" s="18">
        <f>IF(ISNUMBER(D101), $B118 * E101, "")</f>
        <v>-6818.181818181818</v>
      </c>
      <c r="G101" s="31">
        <v>1700</v>
      </c>
      <c r="H101" s="32">
        <f t="shared" si="47"/>
        <v>-3.4090909090909088E-2</v>
      </c>
      <c r="I101" s="101">
        <f>IF(ISNUMBER(G101), $B118 * H101, "")</f>
        <v>-5113.6363636363631</v>
      </c>
      <c r="J101" s="15">
        <v>1715</v>
      </c>
      <c r="K101" s="32">
        <f t="shared" si="48"/>
        <v>-2.556818181818182E-2</v>
      </c>
      <c r="L101" s="18">
        <f>IF(ISNUMBER(J101), $B118 * K101, "")</f>
        <v>-3835.227272727273</v>
      </c>
      <c r="M101" s="31">
        <v>1695</v>
      </c>
      <c r="N101" s="32">
        <f t="shared" si="49"/>
        <v>-3.6931818181818184E-2</v>
      </c>
      <c r="O101" s="18">
        <f>IF(ISNUMBER(M101), $B118 * N101, "")</f>
        <v>-5539.7727272727279</v>
      </c>
      <c r="Q101" s="209"/>
      <c r="R101" s="209"/>
      <c r="S101" s="209"/>
    </row>
    <row r="102" spans="1:19" ht="17.25" thickBot="1">
      <c r="A102" s="127" t="s">
        <v>187</v>
      </c>
      <c r="B102" s="128">
        <v>251</v>
      </c>
      <c r="C102" s="78">
        <v>2.44897959E-2</v>
      </c>
      <c r="D102" s="20">
        <v>246</v>
      </c>
      <c r="E102" s="21">
        <f t="shared" si="46"/>
        <v>-1.9920318725099601E-2</v>
      </c>
      <c r="F102" s="22">
        <f>IF(ISNUMBER(D102), $B118 * E102, "")</f>
        <v>-2988.0478087649403</v>
      </c>
      <c r="G102" s="30">
        <v>246</v>
      </c>
      <c r="H102" s="21">
        <f t="shared" si="47"/>
        <v>-1.9920318725099601E-2</v>
      </c>
      <c r="I102" s="105">
        <f>IF(ISNUMBER(G102), $B118 * H102, "")</f>
        <v>-2988.0478087649403</v>
      </c>
      <c r="J102" s="20">
        <v>248</v>
      </c>
      <c r="K102" s="21">
        <f t="shared" si="48"/>
        <v>-1.1952191235059761E-2</v>
      </c>
      <c r="L102" s="22">
        <f>IF(ISNUMBER(J102), $B118 * K102, "")</f>
        <v>-1792.828685258964</v>
      </c>
      <c r="M102" s="30">
        <v>247</v>
      </c>
      <c r="N102" s="21">
        <f t="shared" si="49"/>
        <v>-1.5936254980079681E-2</v>
      </c>
      <c r="O102" s="22">
        <f>IF(ISNUMBER(M102), $B118 * N102, "")</f>
        <v>-2390.4382470119522</v>
      </c>
      <c r="Q102" s="209"/>
      <c r="R102" s="209"/>
      <c r="S102" s="209"/>
    </row>
    <row r="103" spans="1:19" ht="17.25" thickBot="1">
      <c r="A103" s="125" t="s">
        <v>329</v>
      </c>
      <c r="B103" s="129">
        <v>98070</v>
      </c>
      <c r="C103" s="80">
        <v>2.14560983E-2</v>
      </c>
      <c r="D103" s="106">
        <v>92510</v>
      </c>
      <c r="E103" s="107">
        <f>IF(ISNUMBER(D103), (D103 - $B103) / $B103, "")</f>
        <v>-5.669419802182115E-2</v>
      </c>
      <c r="F103" s="108">
        <f>IF(ISNUMBER(D103), $B118 * E103, "")</f>
        <v>-8504.1297032731727</v>
      </c>
      <c r="G103" s="109">
        <v>94790</v>
      </c>
      <c r="H103" s="107">
        <f>IF(ISNUMBER(G103), (G103 - $B103) / $B103, "")</f>
        <v>-3.3445498113592334E-2</v>
      </c>
      <c r="I103" s="110">
        <f>IF(ISNUMBER(G103), $B118 * H103, "")</f>
        <v>-5016.8247170388504</v>
      </c>
      <c r="J103" s="106">
        <v>95850</v>
      </c>
      <c r="K103" s="107">
        <f>IF(ISNUMBER(J103), (J103 - $B103) / $B103, "")</f>
        <v>-2.2636892015907004E-2</v>
      </c>
      <c r="L103" s="108">
        <f>IF(ISNUMBER(J103), $B118 * K103, "")</f>
        <v>-3395.5338023860504</v>
      </c>
      <c r="M103" s="109">
        <v>94350</v>
      </c>
      <c r="N103" s="107">
        <f>IF(ISNUMBER(M103), (M103 - $B103) / $B103, "")</f>
        <v>-3.7932089323952277E-2</v>
      </c>
      <c r="O103" s="108">
        <f>IF(ISNUMBER(M103), $B118 * N103, "")</f>
        <v>-5689.8133985928416</v>
      </c>
      <c r="Q103" s="209"/>
      <c r="R103" s="209"/>
      <c r="S103" s="209"/>
    </row>
    <row r="104" spans="1:19" ht="17.25" thickBot="1">
      <c r="A104" s="125" t="s">
        <v>85</v>
      </c>
      <c r="B104" s="126">
        <v>246</v>
      </c>
      <c r="C104" s="77">
        <v>2.0746888000000002E-2</v>
      </c>
      <c r="D104" s="15">
        <v>236</v>
      </c>
      <c r="E104" s="32">
        <f t="shared" ref="E104:E107" si="50">IF(ISNUMBER(D104), (D104 - $B104) / $B104, "")</f>
        <v>-4.065040650406504E-2</v>
      </c>
      <c r="F104" s="18">
        <f>IF(ISNUMBER(D104), $B118 * E104, "")</f>
        <v>-6097.5609756097556</v>
      </c>
      <c r="G104" s="31">
        <v>262</v>
      </c>
      <c r="H104" s="32">
        <f t="shared" ref="H104:H107" si="51">IF(ISNUMBER(G104), (G104 - $B104) / $B104, "")</f>
        <v>6.5040650406504072E-2</v>
      </c>
      <c r="I104" s="101">
        <f>IF(ISNUMBER(G104), $B118 * H104, "")</f>
        <v>9756.0975609756115</v>
      </c>
      <c r="J104" s="15">
        <v>259</v>
      </c>
      <c r="K104" s="32">
        <f t="shared" ref="K104:K107" si="52">IF(ISNUMBER(J104), (J104 - $B104) / $B104, "")</f>
        <v>5.2845528455284556E-2</v>
      </c>
      <c r="L104" s="18">
        <f>IF(ISNUMBER(J104), $B118 * K104, "")</f>
        <v>7926.8292682926831</v>
      </c>
      <c r="M104" s="31">
        <v>258</v>
      </c>
      <c r="N104" s="32">
        <f t="shared" ref="N104:N107" si="53">IF(ISNUMBER(M104), (M104 - $B104) / $B104, "")</f>
        <v>4.878048780487805E-2</v>
      </c>
      <c r="O104" s="18">
        <f>IF(ISNUMBER(M104), $B118 * N104, "")</f>
        <v>7317.0731707317073</v>
      </c>
      <c r="Q104" s="209"/>
      <c r="R104" s="209"/>
      <c r="S104" s="209"/>
    </row>
    <row r="105" spans="1:19" ht="17.25" thickBot="1">
      <c r="A105" s="125" t="s">
        <v>160</v>
      </c>
      <c r="B105" s="126">
        <v>413</v>
      </c>
      <c r="C105" s="77">
        <v>1.2254902E-2</v>
      </c>
      <c r="D105" s="15">
        <v>407</v>
      </c>
      <c r="E105" s="32">
        <f t="shared" si="50"/>
        <v>-1.4527845036319613E-2</v>
      </c>
      <c r="F105" s="18">
        <f>IF(ISNUMBER(D105), $B118 * E105, "")</f>
        <v>-2179.176755447942</v>
      </c>
      <c r="G105" s="31">
        <v>406</v>
      </c>
      <c r="H105" s="32">
        <f t="shared" si="51"/>
        <v>-1.6949152542372881E-2</v>
      </c>
      <c r="I105" s="101">
        <f>IF(ISNUMBER(G105), $B118 * H105, "")</f>
        <v>-2542.3728813559323</v>
      </c>
      <c r="J105" s="15">
        <v>409</v>
      </c>
      <c r="K105" s="32">
        <f t="shared" si="52"/>
        <v>-9.6852300242130755E-3</v>
      </c>
      <c r="L105" s="18">
        <f>IF(ISNUMBER(J105), $B118 * K105, "")</f>
        <v>-1452.7845036319613</v>
      </c>
      <c r="M105" s="31">
        <v>406</v>
      </c>
      <c r="N105" s="32">
        <f t="shared" si="53"/>
        <v>-1.6949152542372881E-2</v>
      </c>
      <c r="O105" s="18">
        <f>IF(ISNUMBER(M105), $B118 * N105, "")</f>
        <v>-2542.3728813559323</v>
      </c>
      <c r="Q105" s="209"/>
      <c r="R105" s="209"/>
      <c r="S105" s="209"/>
    </row>
    <row r="106" spans="1:19" ht="17.25" thickBot="1">
      <c r="A106" s="125" t="s">
        <v>113</v>
      </c>
      <c r="B106" s="126">
        <v>4160</v>
      </c>
      <c r="C106" s="77">
        <v>1.2165450100000001E-2</v>
      </c>
      <c r="D106" s="15">
        <v>3815</v>
      </c>
      <c r="E106" s="32">
        <f t="shared" si="50"/>
        <v>-8.2932692307692304E-2</v>
      </c>
      <c r="F106" s="18">
        <f>IF(ISNUMBER(D106), $B118 * E106, "")</f>
        <v>-12439.903846153846</v>
      </c>
      <c r="G106" s="31">
        <v>3875</v>
      </c>
      <c r="H106" s="32">
        <f t="shared" si="51"/>
        <v>-6.8509615384615391E-2</v>
      </c>
      <c r="I106" s="101">
        <f>IF(ISNUMBER(G106), $B118 * H106, "")</f>
        <v>-10276.442307692309</v>
      </c>
      <c r="J106" s="15">
        <v>3905</v>
      </c>
      <c r="K106" s="32">
        <f t="shared" si="52"/>
        <v>-6.129807692307692E-2</v>
      </c>
      <c r="L106" s="18">
        <f>IF(ISNUMBER(J106), $B118 * K106, "")</f>
        <v>-9194.7115384615372</v>
      </c>
      <c r="M106" s="31">
        <v>3900</v>
      </c>
      <c r="N106" s="32">
        <f t="shared" si="53"/>
        <v>-6.25E-2</v>
      </c>
      <c r="O106" s="18">
        <f>IF(ISNUMBER(M106), $B118 * N106, "")</f>
        <v>-9375</v>
      </c>
      <c r="Q106" s="33"/>
      <c r="R106" s="33"/>
    </row>
    <row r="107" spans="1:19" ht="17.25" thickBot="1">
      <c r="A107" s="130" t="s">
        <v>120</v>
      </c>
      <c r="B107" s="131">
        <v>347</v>
      </c>
      <c r="C107" s="79">
        <v>5.7971014E-3</v>
      </c>
      <c r="D107" s="24">
        <v>324</v>
      </c>
      <c r="E107" s="25">
        <f t="shared" si="50"/>
        <v>-6.6282420749279536E-2</v>
      </c>
      <c r="F107" s="104">
        <f>IF(ISNUMBER(D107), $B118 * E107, "")</f>
        <v>-9942.3631123919313</v>
      </c>
      <c r="G107" s="102">
        <v>326</v>
      </c>
      <c r="H107" s="25">
        <f t="shared" si="51"/>
        <v>-6.0518731988472622E-2</v>
      </c>
      <c r="I107" s="103">
        <f>IF(ISNUMBER(G107), $B118 * H107, "")</f>
        <v>-9077.8097982708932</v>
      </c>
      <c r="J107" s="24">
        <v>327</v>
      </c>
      <c r="K107" s="25">
        <f t="shared" si="52"/>
        <v>-5.7636887608069162E-2</v>
      </c>
      <c r="L107" s="104">
        <f>IF(ISNUMBER(J107), $B118 * K107, "")</f>
        <v>-8645.5331412103751</v>
      </c>
      <c r="M107" s="102">
        <v>327</v>
      </c>
      <c r="N107" s="25">
        <f t="shared" si="53"/>
        <v>-5.7636887608069162E-2</v>
      </c>
      <c r="O107" s="104">
        <f>IF(ISNUMBER(M107), $B118 * N107, "")</f>
        <v>-8645.5331412103751</v>
      </c>
      <c r="Q107" s="210"/>
      <c r="R107" s="211"/>
      <c r="S107" s="212"/>
    </row>
    <row r="108" spans="1:19">
      <c r="A108" s="123" t="s">
        <v>331</v>
      </c>
      <c r="B108" s="124">
        <v>978</v>
      </c>
      <c r="C108" s="76">
        <v>3.0769231000000001E-3</v>
      </c>
      <c r="D108" s="13">
        <v>937</v>
      </c>
      <c r="E108" s="14">
        <f>IF(ISNUMBER(D108), (D108 - $B108) / $B108, "")</f>
        <v>-4.1922290388548056E-2</v>
      </c>
      <c r="F108" s="16">
        <f>IF(ISNUMBER(D108), $B118 * E108, "")</f>
        <v>-6288.3435582822085</v>
      </c>
      <c r="G108" s="29">
        <v>941</v>
      </c>
      <c r="H108" s="14">
        <f>IF(ISNUMBER(G108), (G108 - $B108) / $B108, "")</f>
        <v>-3.7832310838445807E-2</v>
      </c>
      <c r="I108" s="100">
        <f>IF(ISNUMBER(G108), $B118 * H108, "")</f>
        <v>-5674.8466257668706</v>
      </c>
      <c r="J108" s="13">
        <v>947</v>
      </c>
      <c r="K108" s="14">
        <f>IF(ISNUMBER(J108), (J108 - $B108) / $B108, "")</f>
        <v>-3.1697341513292433E-2</v>
      </c>
      <c r="L108" s="16">
        <f>IF(ISNUMBER(J108), $B118 * K108, "")</f>
        <v>-4754.6012269938647</v>
      </c>
      <c r="M108" s="29">
        <v>945</v>
      </c>
      <c r="N108" s="14">
        <f>IF(ISNUMBER(M108), (M108 - $B108) / $B108, "")</f>
        <v>-3.3742331288343558E-2</v>
      </c>
      <c r="O108" s="16">
        <f>IF(ISNUMBER(M108), $B118 * N108, "")</f>
        <v>-5061.3496932515336</v>
      </c>
      <c r="Q108" s="213"/>
      <c r="R108" s="214"/>
      <c r="S108" s="215"/>
    </row>
    <row r="109" spans="1:19" ht="17.25" thickBot="1">
      <c r="A109" s="125" t="s">
        <v>193</v>
      </c>
      <c r="B109" s="126">
        <v>7385</v>
      </c>
      <c r="C109" s="77">
        <v>2.7155464999999998E-3</v>
      </c>
      <c r="D109" s="15">
        <v>7120</v>
      </c>
      <c r="E109" s="32">
        <f t="shared" ref="E109:E112" si="54">IF(ISNUMBER(D109), (D109 - $B109) / $B109, "")</f>
        <v>-3.5883547731888961E-2</v>
      </c>
      <c r="F109" s="18">
        <f>IF(ISNUMBER(D109), $B118 * E109, "")</f>
        <v>-5382.5321597833445</v>
      </c>
      <c r="G109" s="31">
        <v>7235</v>
      </c>
      <c r="H109" s="32">
        <f t="shared" ref="H109:H112" si="55">IF(ISNUMBER(G109), (G109 - $B109) / $B109, "")</f>
        <v>-2.0311442112389978E-2</v>
      </c>
      <c r="I109" s="101">
        <f>IF(ISNUMBER(G109), $B118 * H109, "")</f>
        <v>-3046.7163168584966</v>
      </c>
      <c r="J109" s="15">
        <v>7305</v>
      </c>
      <c r="K109" s="32">
        <f t="shared" ref="K109:K112" si="56">IF(ISNUMBER(J109), (J109 - $B109) / $B109, "")</f>
        <v>-1.0832769126607989E-2</v>
      </c>
      <c r="L109" s="18">
        <f>IF(ISNUMBER(J109), $B118 * K109, "")</f>
        <v>-1624.9153689911984</v>
      </c>
      <c r="M109" s="31">
        <v>7200</v>
      </c>
      <c r="N109" s="32">
        <f t="shared" ref="N109:N112" si="57">IF(ISNUMBER(M109), (M109 - $B109) / $B109, "")</f>
        <v>-2.5050778605280974E-2</v>
      </c>
      <c r="O109" s="18">
        <f>IF(ISNUMBER(M109), $B118 * N109, "")</f>
        <v>-3757.6167907921463</v>
      </c>
      <c r="Q109" s="216"/>
      <c r="R109" s="217"/>
      <c r="S109" s="218"/>
    </row>
    <row r="110" spans="1:19" ht="17.25" thickBot="1">
      <c r="A110" s="125" t="s">
        <v>158</v>
      </c>
      <c r="B110" s="126">
        <v>68</v>
      </c>
      <c r="C110" s="77">
        <v>0</v>
      </c>
      <c r="D110" s="15">
        <v>66.099999999999994</v>
      </c>
      <c r="E110" s="32">
        <f t="shared" si="54"/>
        <v>-2.794117647058832E-2</v>
      </c>
      <c r="F110" s="18">
        <f>IF(ISNUMBER(D110), $B118 * E110, "")</f>
        <v>-4191.1764705882479</v>
      </c>
      <c r="G110" s="31">
        <v>67.400000000000006</v>
      </c>
      <c r="H110" s="32">
        <f t="shared" si="55"/>
        <v>-8.8235294117646225E-3</v>
      </c>
      <c r="I110" s="101">
        <f>IF(ISNUMBER(G110), $B118 * H110, "")</f>
        <v>-1323.5294117646934</v>
      </c>
      <c r="J110" s="15">
        <v>67.3</v>
      </c>
      <c r="K110" s="32">
        <f t="shared" si="56"/>
        <v>-1.0294117647058865E-2</v>
      </c>
      <c r="L110" s="18">
        <f>IF(ISNUMBER(J110), $B118 * K110, "")</f>
        <v>-1544.1176470588298</v>
      </c>
      <c r="M110" s="31">
        <v>67.2</v>
      </c>
      <c r="N110" s="32">
        <f t="shared" si="57"/>
        <v>-1.1764705882352899E-2</v>
      </c>
      <c r="O110" s="18">
        <f>IF(ISNUMBER(M110), $B118 * N110, "")</f>
        <v>-1764.7058823529349</v>
      </c>
      <c r="Q110" s="209"/>
      <c r="R110" s="209"/>
      <c r="S110" s="209"/>
    </row>
    <row r="111" spans="1:19" ht="17.25" thickBot="1">
      <c r="A111" s="125" t="s">
        <v>249</v>
      </c>
      <c r="B111" s="126">
        <v>238</v>
      </c>
      <c r="C111" s="77">
        <v>0</v>
      </c>
      <c r="D111" s="15">
        <v>229</v>
      </c>
      <c r="E111" s="32">
        <f t="shared" si="54"/>
        <v>-3.7815126050420166E-2</v>
      </c>
      <c r="F111" s="18">
        <f>IF(ISNUMBER(D111), $B118 * E111, "")</f>
        <v>-5672.2689075630251</v>
      </c>
      <c r="G111" s="31">
        <v>230</v>
      </c>
      <c r="H111" s="32">
        <f t="shared" si="55"/>
        <v>-3.3613445378151259E-2</v>
      </c>
      <c r="I111" s="101">
        <f>IF(ISNUMBER(G111), $B118 * H111, "")</f>
        <v>-5042.0168067226887</v>
      </c>
      <c r="J111" s="15">
        <v>233</v>
      </c>
      <c r="K111" s="32">
        <f t="shared" si="56"/>
        <v>-2.100840336134454E-2</v>
      </c>
      <c r="L111" s="18">
        <f>IF(ISNUMBER(J111), $B118 * K111, "")</f>
        <v>-3151.2605042016808</v>
      </c>
      <c r="M111" s="31">
        <v>232</v>
      </c>
      <c r="N111" s="32">
        <f t="shared" si="57"/>
        <v>-2.5210084033613446E-2</v>
      </c>
      <c r="O111" s="18">
        <f>IF(ISNUMBER(M111), $B118 * N111, "")</f>
        <v>-3781.5126050420167</v>
      </c>
      <c r="Q111" s="219"/>
      <c r="R111" s="219"/>
      <c r="S111" s="219"/>
    </row>
    <row r="112" spans="1:19" ht="17.25" thickBot="1">
      <c r="A112" s="127" t="s">
        <v>97</v>
      </c>
      <c r="B112" s="128">
        <v>2.3E-3</v>
      </c>
      <c r="C112" s="78">
        <v>0</v>
      </c>
      <c r="D112" s="20">
        <v>2.3E-3</v>
      </c>
      <c r="E112" s="21">
        <f t="shared" si="54"/>
        <v>0</v>
      </c>
      <c r="F112" s="22">
        <f>IF(ISNUMBER(D112), $B118 * E112, "")</f>
        <v>0</v>
      </c>
      <c r="G112" s="30">
        <v>2.2000000000000001E-3</v>
      </c>
      <c r="H112" s="21">
        <f t="shared" si="55"/>
        <v>-4.3478260869565147E-2</v>
      </c>
      <c r="I112" s="105">
        <f>IF(ISNUMBER(G112), $B118 * H112, "")</f>
        <v>-6521.7391304347721</v>
      </c>
      <c r="J112" s="20">
        <v>2.2000000000000001E-3</v>
      </c>
      <c r="K112" s="21">
        <f t="shared" si="56"/>
        <v>-4.3478260869565147E-2</v>
      </c>
      <c r="L112" s="22">
        <f>IF(ISNUMBER(J112), $B118 * K112, "")</f>
        <v>-6521.7391304347721</v>
      </c>
      <c r="M112" s="30">
        <v>2.3E-3</v>
      </c>
      <c r="N112" s="21">
        <f t="shared" si="57"/>
        <v>0</v>
      </c>
      <c r="O112" s="22">
        <f>IF(ISNUMBER(M112), $B118 * N112, "")</f>
        <v>0</v>
      </c>
      <c r="Q112" s="219"/>
      <c r="R112" s="219"/>
      <c r="S112" s="219"/>
    </row>
    <row r="113" spans="1:19" ht="17.25" thickBot="1">
      <c r="A113" s="125" t="s">
        <v>87</v>
      </c>
      <c r="B113" s="129">
        <v>102150</v>
      </c>
      <c r="C113" s="80">
        <v>-4.8923680000000005E-4</v>
      </c>
      <c r="D113" s="106">
        <v>98240</v>
      </c>
      <c r="E113" s="107">
        <f>IF(ISNUMBER(D113), (D113 - $B113) / $B113, "")</f>
        <v>-3.8277043563387174E-2</v>
      </c>
      <c r="F113" s="108">
        <f>IF(ISNUMBER(D113), $B118 * E113, "")</f>
        <v>-5741.5565345080759</v>
      </c>
      <c r="G113" s="109">
        <v>98480</v>
      </c>
      <c r="H113" s="107">
        <f>IF(ISNUMBER(G113), (G113 - $B113) / $B113, "")</f>
        <v>-3.5927557513460599E-2</v>
      </c>
      <c r="I113" s="110">
        <f>IF(ISNUMBER(G113), $B118 * H113, "")</f>
        <v>-5389.1336270190895</v>
      </c>
      <c r="J113" s="106">
        <v>99340</v>
      </c>
      <c r="K113" s="107">
        <f>IF(ISNUMBER(J113), (J113 - $B113) / $B113, "")</f>
        <v>-2.7508565834557023E-2</v>
      </c>
      <c r="L113" s="108">
        <f>IF(ISNUMBER(J113), $B118 * K113, "")</f>
        <v>-4126.2848751835536</v>
      </c>
      <c r="M113" s="109">
        <v>98920</v>
      </c>
      <c r="N113" s="107">
        <f>IF(ISNUMBER(M113), (M113 - $B113) / $B113, "")</f>
        <v>-3.1620166421928539E-2</v>
      </c>
      <c r="O113" s="108">
        <f>IF(ISNUMBER(M113), $B118 * N113, "")</f>
        <v>-4743.024963289281</v>
      </c>
      <c r="Q113" s="209"/>
      <c r="R113" s="209"/>
      <c r="S113" s="209"/>
    </row>
    <row r="114" spans="1:19" ht="17.25" thickBot="1">
      <c r="A114" s="125" t="s">
        <v>201</v>
      </c>
      <c r="B114" s="126">
        <v>511</v>
      </c>
      <c r="C114" s="77">
        <v>-1.953125E-3</v>
      </c>
      <c r="D114" s="15">
        <v>502</v>
      </c>
      <c r="E114" s="32">
        <f t="shared" ref="E114:E117" si="58">IF(ISNUMBER(D114), (D114 - $B114) / $B114, "")</f>
        <v>-1.7612524461839529E-2</v>
      </c>
      <c r="F114" s="18">
        <f>IF(ISNUMBER(D114), $B118 * E114, "")</f>
        <v>-2641.8786692759295</v>
      </c>
      <c r="G114" s="31">
        <v>504</v>
      </c>
      <c r="H114" s="32">
        <f t="shared" ref="H114:H117" si="59">IF(ISNUMBER(G114), (G114 - $B114) / $B114, "")</f>
        <v>-1.3698630136986301E-2</v>
      </c>
      <c r="I114" s="101">
        <f>IF(ISNUMBER(G114), $B118 * H114, "")</f>
        <v>-2054.794520547945</v>
      </c>
      <c r="J114" s="15">
        <v>506</v>
      </c>
      <c r="K114" s="32">
        <f t="shared" ref="K114:K117" si="60">IF(ISNUMBER(J114), (J114 - $B114) / $B114, "")</f>
        <v>-9.7847358121330719E-3</v>
      </c>
      <c r="L114" s="18">
        <f>IF(ISNUMBER(J114), $B118 * K114, "")</f>
        <v>-1467.7103718199608</v>
      </c>
      <c r="M114" s="31">
        <v>502</v>
      </c>
      <c r="N114" s="32">
        <f t="shared" ref="N114:N117" si="61">IF(ISNUMBER(M114), (M114 - $B114) / $B114, "")</f>
        <v>-1.7612524461839529E-2</v>
      </c>
      <c r="O114" s="18">
        <f>IF(ISNUMBER(M114), $B118 * N114, "")</f>
        <v>-2641.8786692759295</v>
      </c>
      <c r="Q114" s="209"/>
      <c r="R114" s="209"/>
      <c r="S114" s="209"/>
    </row>
    <row r="115" spans="1:19" ht="17.25" thickBot="1">
      <c r="A115" s="125" t="s">
        <v>73</v>
      </c>
      <c r="B115" s="126">
        <v>41320</v>
      </c>
      <c r="C115" s="77">
        <v>-5.0565855999999999E-3</v>
      </c>
      <c r="D115" s="15">
        <v>37040</v>
      </c>
      <c r="E115" s="32">
        <f t="shared" si="58"/>
        <v>-0.10358180058083252</v>
      </c>
      <c r="F115" s="18">
        <f>IF(ISNUMBER(D115), $B118 * E115, "")</f>
        <v>-15537.270087124878</v>
      </c>
      <c r="G115" s="31">
        <v>37080</v>
      </c>
      <c r="H115" s="32">
        <f t="shared" si="59"/>
        <v>-0.10261374636979671</v>
      </c>
      <c r="I115" s="101">
        <f>IF(ISNUMBER(G115), $B118 * H115, "")</f>
        <v>-15392.061955469508</v>
      </c>
      <c r="J115" s="15">
        <v>37300</v>
      </c>
      <c r="K115" s="32">
        <f t="shared" si="60"/>
        <v>-9.728944820909971E-2</v>
      </c>
      <c r="L115" s="18">
        <f>IF(ISNUMBER(J115), $B118 * K115, "")</f>
        <v>-14593.417231364956</v>
      </c>
      <c r="M115" s="31">
        <v>37150</v>
      </c>
      <c r="N115" s="32">
        <f t="shared" si="61"/>
        <v>-0.10091965150048403</v>
      </c>
      <c r="O115" s="18">
        <f>IF(ISNUMBER(M115), $B118 * N115, "")</f>
        <v>-15137.947725072605</v>
      </c>
      <c r="Q115" s="209"/>
      <c r="R115" s="209"/>
      <c r="S115" s="209"/>
    </row>
    <row r="116" spans="1:19">
      <c r="A116" s="125" t="s">
        <v>341</v>
      </c>
      <c r="B116" s="126">
        <v>9.0200000000000002E-2</v>
      </c>
      <c r="C116" s="77">
        <v>-6.6079295E-3</v>
      </c>
      <c r="D116" s="15">
        <v>8.8099999999999998E-2</v>
      </c>
      <c r="E116" s="32">
        <f t="shared" si="58"/>
        <v>-2.3281596452328211E-2</v>
      </c>
      <c r="F116" s="18">
        <f>IF(ISNUMBER(D116), $B118 * E116, "")</f>
        <v>-3492.2394678492315</v>
      </c>
      <c r="G116" s="31">
        <v>8.8499999999999995E-2</v>
      </c>
      <c r="H116" s="32">
        <f t="shared" si="59"/>
        <v>-1.8847006651884778E-2</v>
      </c>
      <c r="I116" s="101">
        <f>IF(ISNUMBER(G116), $B118 * H116, "")</f>
        <v>-2827.0509977827169</v>
      </c>
      <c r="J116" s="15">
        <v>8.8999999999999996E-2</v>
      </c>
      <c r="K116" s="32">
        <f t="shared" si="60"/>
        <v>-1.330376940133045E-2</v>
      </c>
      <c r="L116" s="18">
        <f>IF(ISNUMBER(J116), $B118 * K116, "")</f>
        <v>-1995.5654101995674</v>
      </c>
      <c r="M116" s="31">
        <v>8.9200000000000002E-2</v>
      </c>
      <c r="N116" s="32">
        <f t="shared" si="61"/>
        <v>-1.1086474501108657E-2</v>
      </c>
      <c r="O116" s="18">
        <f>IF(ISNUMBER(M116), $B118 * N116, "")</f>
        <v>-1662.9711751662985</v>
      </c>
      <c r="Q116" s="198"/>
      <c r="R116" s="199"/>
      <c r="S116" s="200"/>
    </row>
    <row r="117" spans="1:19" ht="17.25" thickBot="1">
      <c r="A117" s="130" t="s">
        <v>333</v>
      </c>
      <c r="B117" s="131">
        <v>157500</v>
      </c>
      <c r="C117" s="79">
        <v>-7.5614367000000002E-3</v>
      </c>
      <c r="D117" s="24">
        <v>153500</v>
      </c>
      <c r="E117" s="25">
        <f t="shared" si="58"/>
        <v>-2.5396825396825397E-2</v>
      </c>
      <c r="F117" s="104">
        <f>IF(ISNUMBER(D117), $B118 * E117, "")</f>
        <v>-3809.5238095238096</v>
      </c>
      <c r="G117" s="102">
        <v>153800</v>
      </c>
      <c r="H117" s="25">
        <f t="shared" si="59"/>
        <v>-2.3492063492063491E-2</v>
      </c>
      <c r="I117" s="103">
        <f>IF(ISNUMBER(G117), $B118 * H117, "")</f>
        <v>-3523.8095238095239</v>
      </c>
      <c r="J117" s="24">
        <v>153950</v>
      </c>
      <c r="K117" s="25">
        <f t="shared" si="60"/>
        <v>-2.253968253968254E-2</v>
      </c>
      <c r="L117" s="104">
        <f>IF(ISNUMBER(J117), $B118 * K117, "")</f>
        <v>-3380.9523809523812</v>
      </c>
      <c r="M117" s="102">
        <v>153000</v>
      </c>
      <c r="N117" s="25">
        <f t="shared" si="61"/>
        <v>-2.8571428571428571E-2</v>
      </c>
      <c r="O117" s="104">
        <f>IF(ISNUMBER(M117), $B118 * N117, "")</f>
        <v>-4285.7142857142853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-4.0603596040067684E-2</v>
      </c>
      <c r="F118" s="28">
        <f>SUM(F98:F117)</f>
        <v>-121810.78812020305</v>
      </c>
      <c r="G118" s="26" t="s">
        <v>266</v>
      </c>
      <c r="H118" s="27">
        <f>IF(COUNT(H98:H117), SUM(H98:H117) / COUNT(H98:H117), 0)</f>
        <v>-3.2590309888396486E-2</v>
      </c>
      <c r="I118" s="28">
        <f>SUM(I98:I117)</f>
        <v>-97770.929665189484</v>
      </c>
      <c r="J118" s="26" t="s">
        <v>266</v>
      </c>
      <c r="K118" s="27">
        <f>IF(COUNT(K98:K117), SUM(K98:K117) / COUNT(K98:K117), 0)</f>
        <v>-2.8076535896578731E-2</v>
      </c>
      <c r="L118" s="28">
        <f>SUM(L98:L117)</f>
        <v>-84229.607689736193</v>
      </c>
      <c r="M118" s="26" t="s">
        <v>266</v>
      </c>
      <c r="N118" s="27">
        <f>IF(COUNT(N98:N117), SUM(N98:N117) / COUNT(N98:N117), 0)</f>
        <v>-3.3158993696668512E-2</v>
      </c>
      <c r="O118" s="28">
        <f>SUM(O98:O117)</f>
        <v>-99476.981090005575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57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2022-03-05(토) 오전 00:00</v>
      </c>
      <c r="C123" s="261"/>
      <c r="D123" s="233" t="str">
        <f>TEXT($G$1, "[$-ko-KR]yyyy-mm-dd(ddd) ") &amp; "오후 14:00"</f>
        <v>2022-03-05(토) 오후 14:00</v>
      </c>
      <c r="E123" s="234"/>
      <c r="F123" s="235"/>
      <c r="G123" s="233" t="str">
        <f>TEXT($G$1, "[$-ko-KR]yyyy-mm-dd(ddd) ") &amp; "오후 19:00"</f>
        <v>2022-03-05(토) 오후 19:00</v>
      </c>
      <c r="H123" s="234"/>
      <c r="I123" s="235"/>
      <c r="J123" s="233" t="str">
        <f>TEXT($G$1, "[$-ko-KR]yyyy-mm-dd(ddd) ") &amp; "오후 21:00"</f>
        <v>2022-03-05(토) 오후 21:00</v>
      </c>
      <c r="K123" s="234"/>
      <c r="L123" s="235"/>
      <c r="M123" s="233" t="str">
        <f>TEXT($G$1+1, "[$-ko-KR]yyyy-mm-dd(ddd) ") &amp; "오전 00:00"</f>
        <v>2022-03-06(일)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245</v>
      </c>
      <c r="B125" s="124">
        <v>57.9</v>
      </c>
      <c r="C125" s="76">
        <v>-1.53061224E-2</v>
      </c>
      <c r="D125" s="13">
        <v>57</v>
      </c>
      <c r="E125" s="14">
        <f>IF(ISNUMBER(D125), (D125 - $B125) / $B125, "")</f>
        <v>-1.5544041450777177E-2</v>
      </c>
      <c r="F125" s="16">
        <f>IF(ISNUMBER(D125), $B145 * E125, "")</f>
        <v>-2331.6062176165765</v>
      </c>
      <c r="G125" s="29">
        <v>57.5</v>
      </c>
      <c r="H125" s="14">
        <f>IF(ISNUMBER(G125), (G125 - $B125) / $B125, "")</f>
        <v>-6.9084628670120652E-3</v>
      </c>
      <c r="I125" s="100">
        <f>IF(ISNUMBER(G125), $B145 * H125, "")</f>
        <v>-1036.2694300518099</v>
      </c>
      <c r="J125" s="13">
        <v>57.6</v>
      </c>
      <c r="K125" s="14">
        <f>IF(ISNUMBER(J125), (J125 - $B125) / $B125, "")</f>
        <v>-5.1813471502590181E-3</v>
      </c>
      <c r="L125" s="16">
        <f>IF(ISNUMBER(J125), $B145 * K125, "")</f>
        <v>-777.20207253885269</v>
      </c>
      <c r="M125" s="29">
        <v>58.1</v>
      </c>
      <c r="N125" s="14">
        <f>IF(ISNUMBER(M125), (M125 - $B125) / $B125, "")</f>
        <v>3.4542314335060942E-3</v>
      </c>
      <c r="O125" s="16">
        <f>IF(ISNUMBER(M125), $B145 * N125, "")</f>
        <v>518.13471502591415</v>
      </c>
      <c r="Q125" s="219"/>
      <c r="R125" s="219"/>
      <c r="S125" s="219"/>
    </row>
    <row r="126" spans="1:19" ht="17.25" thickBot="1">
      <c r="A126" s="125" t="s">
        <v>205</v>
      </c>
      <c r="B126" s="126">
        <v>11.5</v>
      </c>
      <c r="C126" s="77">
        <v>-1.7094017100000001E-2</v>
      </c>
      <c r="D126" s="15">
        <v>11.4</v>
      </c>
      <c r="E126" s="32">
        <f t="shared" ref="E126:E129" si="62">IF(ISNUMBER(D126), (D126 - $B126) / $B126, "")</f>
        <v>-8.6956521739130124E-3</v>
      </c>
      <c r="F126" s="18">
        <f>IF(ISNUMBER(D126), $B145 * E126, "")</f>
        <v>-1304.347826086952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11.6</v>
      </c>
      <c r="N126" s="32">
        <f t="shared" ref="N126:N129" si="65">IF(ISNUMBER(M126), (M126 - $B126) / $B126, "")</f>
        <v>8.6956521739130124E-3</v>
      </c>
      <c r="O126" s="18">
        <f>IF(ISNUMBER(M126), $B145 * N126, "")</f>
        <v>1304.347826086952</v>
      </c>
      <c r="Q126" s="219"/>
      <c r="R126" s="219"/>
      <c r="S126" s="219"/>
    </row>
    <row r="127" spans="1:19" ht="17.25" thickBot="1">
      <c r="A127" s="125" t="s">
        <v>140</v>
      </c>
      <c r="B127" s="126">
        <v>83.9</v>
      </c>
      <c r="C127" s="77">
        <v>-1.75644028E-2</v>
      </c>
      <c r="D127" s="15">
        <v>79.7</v>
      </c>
      <c r="E127" s="32">
        <f t="shared" si="62"/>
        <v>-5.0059594755661532E-2</v>
      </c>
      <c r="F127" s="18">
        <f>IF(ISNUMBER(D127), $B145 * E127, "")</f>
        <v>-7508.9392133492302</v>
      </c>
      <c r="G127" s="31">
        <v>81.099999999999994</v>
      </c>
      <c r="H127" s="32">
        <f t="shared" si="63"/>
        <v>-3.3373063170441135E-2</v>
      </c>
      <c r="I127" s="101">
        <f>IF(ISNUMBER(G127), $B145 * H127, "")</f>
        <v>-5005.9594755661701</v>
      </c>
      <c r="J127" s="15">
        <v>82</v>
      </c>
      <c r="K127" s="32">
        <f t="shared" si="64"/>
        <v>-2.2646007151370745E-2</v>
      </c>
      <c r="L127" s="18">
        <f>IF(ISNUMBER(J127), $B145 * K127, "")</f>
        <v>-3396.9010727056116</v>
      </c>
      <c r="M127" s="31">
        <v>81.8</v>
      </c>
      <c r="N127" s="32">
        <f t="shared" si="65"/>
        <v>-2.5029797377830849E-2</v>
      </c>
      <c r="O127" s="18">
        <f>IF(ISNUMBER(M127), $B145 * N127, "")</f>
        <v>-3754.4696066746274</v>
      </c>
      <c r="Q127" s="209"/>
      <c r="R127" s="209"/>
      <c r="S127" s="209"/>
    </row>
    <row r="128" spans="1:19" ht="17.25" thickBot="1">
      <c r="A128" s="125" t="s">
        <v>185</v>
      </c>
      <c r="B128" s="126">
        <v>10.1</v>
      </c>
      <c r="C128" s="77">
        <v>-1.9417475699999999E-2</v>
      </c>
      <c r="D128" s="15">
        <v>10</v>
      </c>
      <c r="E128" s="32">
        <f t="shared" si="62"/>
        <v>-9.9009900990098664E-3</v>
      </c>
      <c r="F128" s="18">
        <f>IF(ISNUMBER(D128), $B145 * E128, "")</f>
        <v>-1485.1485148514801</v>
      </c>
      <c r="G128" s="31">
        <v>10.1</v>
      </c>
      <c r="H128" s="32">
        <f t="shared" si="63"/>
        <v>0</v>
      </c>
      <c r="I128" s="101">
        <f>IF(ISNUMBER(G128), $B145 * H128, "")</f>
        <v>0</v>
      </c>
      <c r="J128" s="15">
        <v>10.1</v>
      </c>
      <c r="K128" s="32">
        <f t="shared" si="64"/>
        <v>0</v>
      </c>
      <c r="L128" s="18">
        <f>IF(ISNUMBER(J128), $B145 * K128, "")</f>
        <v>0</v>
      </c>
      <c r="M128" s="31">
        <v>10</v>
      </c>
      <c r="N128" s="32">
        <f t="shared" si="65"/>
        <v>-9.9009900990098664E-3</v>
      </c>
      <c r="O128" s="18">
        <f>IF(ISNUMBER(M128), $B145 * N128, "")</f>
        <v>-1485.1485148514801</v>
      </c>
      <c r="Q128" s="209"/>
      <c r="R128" s="209"/>
      <c r="S128" s="209"/>
    </row>
    <row r="129" spans="1:19" ht="17.25" thickBot="1">
      <c r="A129" s="127" t="s">
        <v>71</v>
      </c>
      <c r="B129" s="128">
        <v>19.3</v>
      </c>
      <c r="C129" s="78">
        <v>-2.0304568499999998E-2</v>
      </c>
      <c r="D129" s="20">
        <v>18.7</v>
      </c>
      <c r="E129" s="21">
        <f t="shared" si="62"/>
        <v>-3.1088082901554476E-2</v>
      </c>
      <c r="F129" s="22">
        <f>IF(ISNUMBER(D129), $B145 * E129, "")</f>
        <v>-4663.2124352331712</v>
      </c>
      <c r="G129" s="30">
        <v>18.899999999999999</v>
      </c>
      <c r="H129" s="21">
        <f t="shared" si="63"/>
        <v>-2.0725388601036378E-2</v>
      </c>
      <c r="I129" s="105">
        <f>IF(ISNUMBER(G129), $B145 * H129, "")</f>
        <v>-3108.8082901554567</v>
      </c>
      <c r="J129" s="20">
        <v>19</v>
      </c>
      <c r="K129" s="21">
        <f t="shared" si="64"/>
        <v>-1.5544041450777238E-2</v>
      </c>
      <c r="L129" s="22">
        <f>IF(ISNUMBER(J129), $B145 * K129, "")</f>
        <v>-2331.6062176165856</v>
      </c>
      <c r="M129" s="30">
        <v>19</v>
      </c>
      <c r="N129" s="21">
        <f t="shared" si="65"/>
        <v>-1.5544041450777238E-2</v>
      </c>
      <c r="O129" s="22">
        <f>IF(ISNUMBER(M129), $B145 * N129, "")</f>
        <v>-2331.6062176165856</v>
      </c>
      <c r="Q129" s="209"/>
      <c r="R129" s="209"/>
      <c r="S129" s="209"/>
    </row>
    <row r="130" spans="1:19" ht="17.25" thickBot="1">
      <c r="A130" s="125" t="s">
        <v>128</v>
      </c>
      <c r="B130" s="129">
        <v>50.2</v>
      </c>
      <c r="C130" s="80">
        <v>-2.14424951E-2</v>
      </c>
      <c r="D130" s="106">
        <v>47.6</v>
      </c>
      <c r="E130" s="107">
        <f>IF(ISNUMBER(D130), (D130 - $B130) / $B130, "")</f>
        <v>-5.1792828685258988E-2</v>
      </c>
      <c r="F130" s="108">
        <f>IF(ISNUMBER(D130), $B145 * E130, "")</f>
        <v>-7768.9243027888479</v>
      </c>
      <c r="G130" s="109">
        <v>48.4</v>
      </c>
      <c r="H130" s="107">
        <f>IF(ISNUMBER(G130), (G130 - $B130) / $B130, "")</f>
        <v>-3.5856573705179369E-2</v>
      </c>
      <c r="I130" s="110">
        <f>IF(ISNUMBER(G130), $B145 * H130, "")</f>
        <v>-5378.4860557769052</v>
      </c>
      <c r="J130" s="106">
        <v>48.8</v>
      </c>
      <c r="K130" s="107">
        <f>IF(ISNUMBER(J130), (J130 - $B130) / $B130, "")</f>
        <v>-2.7888446215139553E-2</v>
      </c>
      <c r="L130" s="108">
        <f>IF(ISNUMBER(J130), $B145 * K130, "")</f>
        <v>-4183.2669322709326</v>
      </c>
      <c r="M130" s="109">
        <v>48.9</v>
      </c>
      <c r="N130" s="107">
        <f>IF(ISNUMBER(M130), (M130 - $B130) / $B130, "")</f>
        <v>-2.5896414342629567E-2</v>
      </c>
      <c r="O130" s="108">
        <f>IF(ISNUMBER(M130), $B145 * N130, "")</f>
        <v>-3884.4621513944348</v>
      </c>
      <c r="Q130" s="209"/>
      <c r="R130" s="209"/>
      <c r="S130" s="209"/>
    </row>
    <row r="131" spans="1:19" ht="17.25" thickBot="1">
      <c r="A131" s="125" t="s">
        <v>146</v>
      </c>
      <c r="B131" s="126">
        <v>8.49</v>
      </c>
      <c r="C131" s="77">
        <v>-2.30149597E-2</v>
      </c>
      <c r="D131" s="15">
        <v>8.18</v>
      </c>
      <c r="E131" s="32">
        <f t="shared" ref="E131:E134" si="66">IF(ISNUMBER(D131), (D131 - $B131) / $B131, "")</f>
        <v>-3.6513545347467667E-2</v>
      </c>
      <c r="F131" s="18">
        <f>IF(ISNUMBER(D131), $B145 * E131, "")</f>
        <v>-5477.0318021201501</v>
      </c>
      <c r="G131" s="31">
        <v>8.2899999999999991</v>
      </c>
      <c r="H131" s="32">
        <f t="shared" ref="H131:H134" si="67">IF(ISNUMBER(G131), (G131 - $B131) / $B131, "")</f>
        <v>-2.355712603062439E-2</v>
      </c>
      <c r="I131" s="101">
        <f>IF(ISNUMBER(G131), $B145 * H131, "")</f>
        <v>-3533.5689045936583</v>
      </c>
      <c r="J131" s="15">
        <v>8.33</v>
      </c>
      <c r="K131" s="32">
        <f t="shared" ref="K131:K134" si="68">IF(ISNUMBER(J131), (J131 - $B131) / $B131, "")</f>
        <v>-1.8845700824499427E-2</v>
      </c>
      <c r="L131" s="18">
        <f>IF(ISNUMBER(J131), $B145 * K131, "")</f>
        <v>-2826.855123674914</v>
      </c>
      <c r="M131" s="31">
        <v>8.34</v>
      </c>
      <c r="N131" s="32">
        <f t="shared" ref="N131:N134" si="69">IF(ISNUMBER(M131), (M131 - $B131) / $B131, "")</f>
        <v>-1.766784452296824E-2</v>
      </c>
      <c r="O131" s="18">
        <f>IF(ISNUMBER(M131), $B145 * N131, "")</f>
        <v>-2650.1766784452361</v>
      </c>
      <c r="Q131" s="209"/>
      <c r="R131" s="209"/>
      <c r="S131" s="209"/>
    </row>
    <row r="132" spans="1:19" ht="17.25" thickBot="1">
      <c r="A132" s="125" t="s">
        <v>233</v>
      </c>
      <c r="B132" s="126">
        <v>99.5</v>
      </c>
      <c r="C132" s="77">
        <v>-2.4509803899999998E-2</v>
      </c>
      <c r="D132" s="15">
        <v>97.8</v>
      </c>
      <c r="E132" s="32">
        <f t="shared" si="66"/>
        <v>-1.708542713567842E-2</v>
      </c>
      <c r="F132" s="18">
        <f>IF(ISNUMBER(D132), $B145 * E132, "")</f>
        <v>-2562.8140703517629</v>
      </c>
      <c r="G132" s="31">
        <v>97.8</v>
      </c>
      <c r="H132" s="32">
        <f t="shared" si="67"/>
        <v>-1.708542713567842E-2</v>
      </c>
      <c r="I132" s="101">
        <f>IF(ISNUMBER(G132), $B145 * H132, "")</f>
        <v>-2562.8140703517629</v>
      </c>
      <c r="J132" s="15">
        <v>98.6</v>
      </c>
      <c r="K132" s="32">
        <f t="shared" si="68"/>
        <v>-9.0452261306533232E-3</v>
      </c>
      <c r="L132" s="18">
        <f>IF(ISNUMBER(J132), $B145 * K132, "")</f>
        <v>-1356.7839195979984</v>
      </c>
      <c r="M132" s="31">
        <v>98.4</v>
      </c>
      <c r="N132" s="32">
        <f t="shared" si="69"/>
        <v>-1.1055276381909491E-2</v>
      </c>
      <c r="O132" s="18">
        <f>IF(ISNUMBER(M132), $B145 * N132, "")</f>
        <v>-1658.2914572864236</v>
      </c>
      <c r="Q132" s="209"/>
      <c r="R132" s="209"/>
      <c r="S132" s="209"/>
    </row>
    <row r="133" spans="1:19" ht="17.25" thickBot="1">
      <c r="A133" s="125" t="s">
        <v>346</v>
      </c>
      <c r="B133" s="126">
        <v>9.26</v>
      </c>
      <c r="C133" s="77">
        <v>-2.52631579E-2</v>
      </c>
      <c r="D133" s="15">
        <v>9.7200000000000006</v>
      </c>
      <c r="E133" s="32">
        <f t="shared" si="66"/>
        <v>4.9676025917926657E-2</v>
      </c>
      <c r="F133" s="18">
        <f>IF(ISNUMBER(D133), $B145 * E133, "")</f>
        <v>7451.4038876889981</v>
      </c>
      <c r="G133" s="31">
        <v>9.6300000000000008</v>
      </c>
      <c r="H133" s="32">
        <f t="shared" si="67"/>
        <v>3.9956803455723652E-2</v>
      </c>
      <c r="I133" s="101">
        <f>IF(ISNUMBER(G133), $B145 * H133, "")</f>
        <v>5993.5205183585476</v>
      </c>
      <c r="J133" s="15">
        <v>9.9600000000000009</v>
      </c>
      <c r="K133" s="32">
        <f t="shared" si="68"/>
        <v>7.5593952483801408E-2</v>
      </c>
      <c r="L133" s="18">
        <f>IF(ISNUMBER(J133), $B145 * K133, "")</f>
        <v>11339.092872570211</v>
      </c>
      <c r="M133" s="31">
        <v>9.81</v>
      </c>
      <c r="N133" s="32">
        <f t="shared" si="69"/>
        <v>5.9395248380129669E-2</v>
      </c>
      <c r="O133" s="18">
        <f>IF(ISNUMBER(M133), $B145 * N133, "")</f>
        <v>8909.2872570194504</v>
      </c>
      <c r="Q133" s="33"/>
      <c r="R133" s="33"/>
    </row>
    <row r="134" spans="1:19" ht="17.25" thickBot="1">
      <c r="A134" s="130" t="s">
        <v>211</v>
      </c>
      <c r="B134" s="131">
        <v>7.32</v>
      </c>
      <c r="C134" s="79">
        <v>-2.65957447E-2</v>
      </c>
      <c r="D134" s="24">
        <v>7.14</v>
      </c>
      <c r="E134" s="25">
        <f t="shared" si="66"/>
        <v>-2.4590163934426312E-2</v>
      </c>
      <c r="F134" s="104">
        <f>IF(ISNUMBER(D134), $B145 * E134, "")</f>
        <v>-3688.5245901639469</v>
      </c>
      <c r="G134" s="102">
        <v>7.17</v>
      </c>
      <c r="H134" s="25">
        <f t="shared" si="67"/>
        <v>-2.0491803278688572E-2</v>
      </c>
      <c r="I134" s="103">
        <f>IF(ISNUMBER(G134), $B145 * H134, "")</f>
        <v>-3073.7704918032859</v>
      </c>
      <c r="J134" s="24">
        <v>7.22</v>
      </c>
      <c r="K134" s="25">
        <f t="shared" si="68"/>
        <v>-1.3661202185792422E-2</v>
      </c>
      <c r="L134" s="104">
        <f>IF(ISNUMBER(J134), $B145 * K134, "")</f>
        <v>-2049.1803278688635</v>
      </c>
      <c r="M134" s="102">
        <v>7.19</v>
      </c>
      <c r="N134" s="25">
        <f t="shared" si="69"/>
        <v>-1.775956284153004E-2</v>
      </c>
      <c r="O134" s="104">
        <f>IF(ISNUMBER(M134), $B145 * N134, "")</f>
        <v>-2663.9344262295058</v>
      </c>
      <c r="Q134" s="210"/>
      <c r="R134" s="211"/>
      <c r="S134" s="212"/>
    </row>
    <row r="135" spans="1:19">
      <c r="A135" s="123" t="s">
        <v>203</v>
      </c>
      <c r="B135" s="124">
        <v>7.63</v>
      </c>
      <c r="C135" s="76">
        <v>-2.6785714299999999E-2</v>
      </c>
      <c r="D135" s="13">
        <v>7.41</v>
      </c>
      <c r="E135" s="14">
        <f>IF(ISNUMBER(D135), (D135 - $B135) / $B135, "")</f>
        <v>-2.8833551769331552E-2</v>
      </c>
      <c r="F135" s="16">
        <f>IF(ISNUMBER(D135), $B145 * E135, "")</f>
        <v>-4325.0327653997329</v>
      </c>
      <c r="G135" s="29">
        <v>7.54</v>
      </c>
      <c r="H135" s="14">
        <f>IF(ISNUMBER(G135), (G135 - $B135) / $B135, "")</f>
        <v>-1.1795543905635631E-2</v>
      </c>
      <c r="I135" s="100">
        <f>IF(ISNUMBER(G135), $B145 * H135, "")</f>
        <v>-1769.3315858453448</v>
      </c>
      <c r="J135" s="13">
        <v>7.61</v>
      </c>
      <c r="K135" s="14">
        <f>IF(ISNUMBER(J135), (J135 - $B135) / $B135, "")</f>
        <v>-2.6212319790300882E-3</v>
      </c>
      <c r="L135" s="16">
        <f>IF(ISNUMBER(J135), $B145 * K135, "")</f>
        <v>-393.18479685451325</v>
      </c>
      <c r="M135" s="29">
        <v>7.59</v>
      </c>
      <c r="N135" s="14">
        <f>IF(ISNUMBER(M135), (M135 - $B135) / $B135, "")</f>
        <v>-5.2424639580602927E-3</v>
      </c>
      <c r="O135" s="16">
        <f>IF(ISNUMBER(M135), $B145 * N135, "")</f>
        <v>-786.3695937090439</v>
      </c>
      <c r="Q135" s="213"/>
      <c r="R135" s="214"/>
      <c r="S135" s="215"/>
    </row>
    <row r="136" spans="1:19" ht="17.25" thickBot="1">
      <c r="A136" s="125" t="s">
        <v>126</v>
      </c>
      <c r="B136" s="126">
        <v>85.7</v>
      </c>
      <c r="C136" s="77">
        <v>-2.94450736E-2</v>
      </c>
      <c r="D136" s="15">
        <v>83.5</v>
      </c>
      <c r="E136" s="32">
        <f t="shared" ref="E136:E139" si="70">IF(ISNUMBER(D136), (D136 - $B136) / $B136, "")</f>
        <v>-2.5670945157526288E-2</v>
      </c>
      <c r="F136" s="18">
        <f>IF(ISNUMBER(D136), $B145 * E136, "")</f>
        <v>-3850.6417736289432</v>
      </c>
      <c r="G136" s="31">
        <v>82.8</v>
      </c>
      <c r="H136" s="32">
        <f t="shared" ref="H136:H139" si="71">IF(ISNUMBER(G136), (G136 - $B136) / $B136, "")</f>
        <v>-3.3838973162193767E-2</v>
      </c>
      <c r="I136" s="101">
        <f>IF(ISNUMBER(G136), $B145 * H136, "")</f>
        <v>-5075.845974329065</v>
      </c>
      <c r="J136" s="15">
        <v>83.6</v>
      </c>
      <c r="K136" s="32">
        <f t="shared" ref="K136:K139" si="72">IF(ISNUMBER(J136), (J136 - $B136) / $B136, "")</f>
        <v>-2.4504084014002434E-2</v>
      </c>
      <c r="L136" s="18">
        <f>IF(ISNUMBER(J136), $B145 * K136, "")</f>
        <v>-3675.6126021003652</v>
      </c>
      <c r="M136" s="31">
        <v>84</v>
      </c>
      <c r="N136" s="32">
        <f t="shared" ref="N136:N139" si="73">IF(ISNUMBER(M136), (M136 - $B136) / $B136, "")</f>
        <v>-1.9836639439906684E-2</v>
      </c>
      <c r="O136" s="18">
        <f>IF(ISNUMBER(M136), $B145 * N136, "")</f>
        <v>-2975.4959159860027</v>
      </c>
      <c r="Q136" s="216"/>
      <c r="R136" s="217"/>
      <c r="S136" s="218"/>
    </row>
    <row r="137" spans="1:19" ht="17.25" thickBot="1">
      <c r="A137" s="125" t="s">
        <v>189</v>
      </c>
      <c r="B137" s="126">
        <v>87.9</v>
      </c>
      <c r="C137" s="77">
        <v>-2.98013245E-2</v>
      </c>
      <c r="D137" s="15">
        <v>88.5</v>
      </c>
      <c r="E137" s="32">
        <f t="shared" si="70"/>
        <v>6.825938566552836E-3</v>
      </c>
      <c r="F137" s="18">
        <f>IF(ISNUMBER(D137), $B145 * E137, "")</f>
        <v>1023.8907849829254</v>
      </c>
      <c r="G137" s="31">
        <v>88.4</v>
      </c>
      <c r="H137" s="32">
        <f t="shared" si="71"/>
        <v>5.6882821387940841E-3</v>
      </c>
      <c r="I137" s="101">
        <f>IF(ISNUMBER(G137), $B145 * H137, "")</f>
        <v>853.24232081911259</v>
      </c>
      <c r="J137" s="15">
        <v>88.7</v>
      </c>
      <c r="K137" s="32">
        <f t="shared" si="72"/>
        <v>9.1012514220705013E-3</v>
      </c>
      <c r="L137" s="18">
        <f>IF(ISNUMBER(J137), $B145 * K137, "")</f>
        <v>1365.1877133105752</v>
      </c>
      <c r="M137" s="31">
        <v>88.1</v>
      </c>
      <c r="N137" s="32">
        <f t="shared" si="73"/>
        <v>2.2753128555175043E-3</v>
      </c>
      <c r="O137" s="18">
        <f>IF(ISNUMBER(M137), $B145 * N137, "")</f>
        <v>341.29692832762566</v>
      </c>
      <c r="Q137" s="209"/>
      <c r="R137" s="209"/>
      <c r="S137" s="209"/>
    </row>
    <row r="138" spans="1:19" ht="17.25" thickBot="1">
      <c r="A138" s="125" t="s">
        <v>229</v>
      </c>
      <c r="B138" s="126">
        <v>51.5</v>
      </c>
      <c r="C138" s="77">
        <v>-3.0131826699999999E-2</v>
      </c>
      <c r="D138" s="15">
        <v>50.6</v>
      </c>
      <c r="E138" s="32">
        <f t="shared" si="70"/>
        <v>-1.7475728155339779E-2</v>
      </c>
      <c r="F138" s="18">
        <f>IF(ISNUMBER(D138), $B145 * E138, "")</f>
        <v>-2621.3592233009667</v>
      </c>
      <c r="G138" s="31">
        <v>50.7</v>
      </c>
      <c r="H138" s="32">
        <f t="shared" si="71"/>
        <v>-1.5533980582524217E-2</v>
      </c>
      <c r="I138" s="101">
        <f>IF(ISNUMBER(G138), $B145 * H138, "")</f>
        <v>-2330.0970873786328</v>
      </c>
      <c r="J138" s="15">
        <v>51</v>
      </c>
      <c r="K138" s="32">
        <f t="shared" si="72"/>
        <v>-9.7087378640776691E-3</v>
      </c>
      <c r="L138" s="18">
        <f>IF(ISNUMBER(J138), $B145 * K138, "")</f>
        <v>-1456.3106796116504</v>
      </c>
      <c r="M138" s="31">
        <v>50.7</v>
      </c>
      <c r="N138" s="32">
        <f t="shared" si="73"/>
        <v>-1.5533980582524217E-2</v>
      </c>
      <c r="O138" s="18">
        <f>IF(ISNUMBER(M138), $B145 * N138, "")</f>
        <v>-2330.0970873786328</v>
      </c>
      <c r="Q138" s="219"/>
      <c r="R138" s="219"/>
      <c r="S138" s="219"/>
    </row>
    <row r="139" spans="1:19" ht="17.25" thickBot="1">
      <c r="A139" s="127" t="s">
        <v>118</v>
      </c>
      <c r="B139" s="128">
        <v>17.600000000000001</v>
      </c>
      <c r="C139" s="78">
        <v>-3.2967033E-2</v>
      </c>
      <c r="D139" s="20">
        <v>17</v>
      </c>
      <c r="E139" s="21">
        <f t="shared" si="70"/>
        <v>-3.4090909090909172E-2</v>
      </c>
      <c r="F139" s="22">
        <f>IF(ISNUMBER(D139), $B145 * E139, "")</f>
        <v>-5113.6363636363758</v>
      </c>
      <c r="G139" s="30">
        <v>17.3</v>
      </c>
      <c r="H139" s="21">
        <f t="shared" si="71"/>
        <v>-1.7045454545454586E-2</v>
      </c>
      <c r="I139" s="105">
        <f>IF(ISNUMBER(G139), $B145 * H139, "")</f>
        <v>-2556.8181818181879</v>
      </c>
      <c r="J139" s="20">
        <v>17.7</v>
      </c>
      <c r="K139" s="21">
        <f t="shared" si="72"/>
        <v>5.6818181818180605E-3</v>
      </c>
      <c r="L139" s="22">
        <f>IF(ISNUMBER(J139), $B145 * K139, "")</f>
        <v>852.27272727270906</v>
      </c>
      <c r="M139" s="30">
        <v>17.7</v>
      </c>
      <c r="N139" s="21">
        <f t="shared" si="73"/>
        <v>5.6818181818180605E-3</v>
      </c>
      <c r="O139" s="22">
        <f>IF(ISNUMBER(M139), $B145 * N139, "")</f>
        <v>852.27272727270906</v>
      </c>
      <c r="Q139" s="219"/>
      <c r="R139" s="219"/>
      <c r="S139" s="219"/>
    </row>
    <row r="140" spans="1:19" ht="17.25" thickBot="1">
      <c r="A140" s="125" t="s">
        <v>64</v>
      </c>
      <c r="B140" s="129">
        <v>29</v>
      </c>
      <c r="C140" s="80">
        <v>-3.3333333299999997E-2</v>
      </c>
      <c r="D140" s="106">
        <v>28</v>
      </c>
      <c r="E140" s="107">
        <f>IF(ISNUMBER(D140), (D140 - $B140) / $B140, "")</f>
        <v>-3.4482758620689655E-2</v>
      </c>
      <c r="F140" s="108">
        <f>IF(ISNUMBER(D140), $B145 * E140, "")</f>
        <v>-5172.4137931034484</v>
      </c>
      <c r="G140" s="109">
        <v>28.2</v>
      </c>
      <c r="H140" s="107">
        <f>IF(ISNUMBER(G140), (G140 - $B140) / $B140, "")</f>
        <v>-2.7586206896551748E-2</v>
      </c>
      <c r="I140" s="110">
        <f>IF(ISNUMBER(G140), $B145 * H140, "")</f>
        <v>-4137.9310344827618</v>
      </c>
      <c r="J140" s="106">
        <v>28.6</v>
      </c>
      <c r="K140" s="107">
        <f>IF(ISNUMBER(J140), (J140 - $B140) / $B140, "")</f>
        <v>-1.3793103448275813E-2</v>
      </c>
      <c r="L140" s="108">
        <f>IF(ISNUMBER(J140), $B145 * K140, "")</f>
        <v>-2068.9655172413718</v>
      </c>
      <c r="M140" s="109">
        <v>28.6</v>
      </c>
      <c r="N140" s="107">
        <f>IF(ISNUMBER(M140), (M140 - $B140) / $B140, "")</f>
        <v>-1.3793103448275813E-2</v>
      </c>
      <c r="O140" s="108">
        <f>IF(ISNUMBER(M140), $B145 * N140, "")</f>
        <v>-2068.9655172413718</v>
      </c>
      <c r="Q140" s="209"/>
      <c r="R140" s="209"/>
      <c r="S140" s="209"/>
    </row>
    <row r="141" spans="1:19" ht="17.25" thickBot="1">
      <c r="A141" s="125" t="s">
        <v>144</v>
      </c>
      <c r="B141" s="126">
        <v>10.7</v>
      </c>
      <c r="C141" s="77">
        <v>-3.6036036E-2</v>
      </c>
      <c r="D141" s="15">
        <v>10.4</v>
      </c>
      <c r="E141" s="32">
        <f t="shared" ref="E141:E144" si="74">IF(ISNUMBER(D141), (D141 - $B141) / $B141, "")</f>
        <v>-2.8037383177569996E-2</v>
      </c>
      <c r="F141" s="18">
        <f>IF(ISNUMBER(D141), $B145 * E141, "")</f>
        <v>-4205.6074766354996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10.6</v>
      </c>
      <c r="N141" s="32">
        <f t="shared" ref="N141:N144" si="77">IF(ISNUMBER(M141), (M141 - $B141) / $B141, "")</f>
        <v>-9.3457943925233326E-3</v>
      </c>
      <c r="O141" s="18">
        <f>IF(ISNUMBER(M141), $B145 * N141, "")</f>
        <v>-1401.8691588784998</v>
      </c>
      <c r="Q141" s="209"/>
      <c r="R141" s="209"/>
      <c r="S141" s="209"/>
    </row>
    <row r="142" spans="1:19" ht="17.25" thickBot="1">
      <c r="A142" s="125" t="s">
        <v>174</v>
      </c>
      <c r="B142" s="126">
        <v>10.4</v>
      </c>
      <c r="C142" s="77">
        <v>-3.7037037000000002E-2</v>
      </c>
      <c r="D142" s="15">
        <v>10.3</v>
      </c>
      <c r="E142" s="32">
        <f t="shared" si="74"/>
        <v>-9.6153846153845812E-3</v>
      </c>
      <c r="F142" s="18">
        <f>IF(ISNUMBER(D142), $B145 * E142, "")</f>
        <v>-1442.3076923076871</v>
      </c>
      <c r="G142" s="31">
        <v>10.4</v>
      </c>
      <c r="H142" s="32">
        <f t="shared" si="75"/>
        <v>0</v>
      </c>
      <c r="I142" s="101">
        <f>IF(ISNUMBER(G142), $B145 * H142, "")</f>
        <v>0</v>
      </c>
      <c r="J142" s="15">
        <v>10.5</v>
      </c>
      <c r="K142" s="32">
        <f t="shared" si="76"/>
        <v>9.6153846153845812E-3</v>
      </c>
      <c r="L142" s="18">
        <f>IF(ISNUMBER(J142), $B145 * K142, "")</f>
        <v>1442.3076923076871</v>
      </c>
      <c r="M142" s="31">
        <v>10.4</v>
      </c>
      <c r="N142" s="32">
        <f t="shared" si="77"/>
        <v>0</v>
      </c>
      <c r="O142" s="18">
        <f>IF(ISNUMBER(M142), $B145 * N142, "")</f>
        <v>0</v>
      </c>
      <c r="Q142" s="209"/>
      <c r="R142" s="209"/>
      <c r="S142" s="209"/>
    </row>
    <row r="143" spans="1:19">
      <c r="A143" s="125" t="s">
        <v>199</v>
      </c>
      <c r="B143" s="126">
        <v>11.2</v>
      </c>
      <c r="C143" s="77">
        <v>-4.2735042700000003E-2</v>
      </c>
      <c r="D143" s="15">
        <v>11.1</v>
      </c>
      <c r="E143" s="32">
        <f t="shared" si="74"/>
        <v>-8.9285714285713969E-3</v>
      </c>
      <c r="F143" s="18">
        <f>IF(ISNUMBER(D143), $B145 * E143, "")</f>
        <v>-1339.2857142857094</v>
      </c>
      <c r="G143" s="31">
        <v>11.1</v>
      </c>
      <c r="H143" s="32">
        <f t="shared" si="75"/>
        <v>-8.9285714285713969E-3</v>
      </c>
      <c r="I143" s="101">
        <f>IF(ISNUMBER(G143), $B145 * H143, "")</f>
        <v>-1339.2857142857094</v>
      </c>
      <c r="J143" s="15">
        <v>11.2</v>
      </c>
      <c r="K143" s="32">
        <f t="shared" si="76"/>
        <v>0</v>
      </c>
      <c r="L143" s="18">
        <f>IF(ISNUMBER(J143), $B145 * K143, "")</f>
        <v>0</v>
      </c>
      <c r="M143" s="31">
        <v>11</v>
      </c>
      <c r="N143" s="32">
        <f t="shared" si="77"/>
        <v>-1.7857142857142794E-2</v>
      </c>
      <c r="O143" s="18">
        <f>IF(ISNUMBER(M143), $B145 * N143, "")</f>
        <v>-2678.5714285714189</v>
      </c>
      <c r="Q143" s="198"/>
      <c r="R143" s="199"/>
      <c r="S143" s="200"/>
    </row>
    <row r="144" spans="1:19" ht="17.25" thickBot="1">
      <c r="A144" s="130" t="s">
        <v>124</v>
      </c>
      <c r="B144" s="131">
        <v>63.7</v>
      </c>
      <c r="C144" s="79">
        <v>-4.3543543499999997E-2</v>
      </c>
      <c r="D144" s="24">
        <v>60</v>
      </c>
      <c r="E144" s="25">
        <f t="shared" si="74"/>
        <v>-5.8084772370486697E-2</v>
      </c>
      <c r="F144" s="104">
        <f>IF(ISNUMBER(D144), $B145 * E144, "")</f>
        <v>-8712.7158555730039</v>
      </c>
      <c r="G144" s="102">
        <v>61.4</v>
      </c>
      <c r="H144" s="25">
        <f t="shared" si="75"/>
        <v>-3.6106750392464741E-2</v>
      </c>
      <c r="I144" s="103">
        <f>IF(ISNUMBER(G144), $B145 * H144, "")</f>
        <v>-5416.012558869711</v>
      </c>
      <c r="J144" s="24">
        <v>62.2</v>
      </c>
      <c r="K144" s="25">
        <f t="shared" si="76"/>
        <v>-2.3547880690737832E-2</v>
      </c>
      <c r="L144" s="104">
        <f>IF(ISNUMBER(J144), $B145 * K144, "")</f>
        <v>-3532.1821036106749</v>
      </c>
      <c r="M144" s="102">
        <v>61.5</v>
      </c>
      <c r="N144" s="25">
        <f t="shared" si="77"/>
        <v>-3.4536891679748868E-2</v>
      </c>
      <c r="O144" s="104">
        <f>IF(ISNUMBER(M144), $B145 * N144, "")</f>
        <v>-5180.5337519623299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-2.1699418319253854E-2</v>
      </c>
      <c r="F145" s="28">
        <f>SUM(F125:F144)</f>
        <v>-65098.254957761565</v>
      </c>
      <c r="G145" s="26" t="s">
        <v>266</v>
      </c>
      <c r="H145" s="27">
        <f>IF(COUNT(H125:H144), SUM(H125:H144) / COUNT(H125:H144), 0)</f>
        <v>-1.3159412005376936E-2</v>
      </c>
      <c r="I145" s="28">
        <f>SUM(I125:I144)</f>
        <v>-39478.236016130802</v>
      </c>
      <c r="J145" s="26" t="s">
        <v>266</v>
      </c>
      <c r="K145" s="27">
        <f>IF(COUNT(K125:K144), SUM(K125:K144) / COUNT(K125:K144), 0)</f>
        <v>-4.8170198397032172E-3</v>
      </c>
      <c r="L145" s="28">
        <f>SUM(L125:L144)</f>
        <v>-14451.059519109651</v>
      </c>
      <c r="M145" s="26" t="s">
        <v>266</v>
      </c>
      <c r="N145" s="27">
        <f>IF(COUNT(N125:N144), SUM(N125:N144) / COUNT(N125:N144), 0)</f>
        <v>-7.9748840174976472E-3</v>
      </c>
      <c r="O145" s="28">
        <f>SUM(O125:O144)</f>
        <v>-23924.652052492936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57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2022-03-05(토) 오전 00:00</v>
      </c>
      <c r="C150" s="261"/>
      <c r="D150" s="233" t="str">
        <f>TEXT($G$1, "[$-ko-KR]yyyy-mm-dd(ddd) ") &amp; "오후 14:00"</f>
        <v>2022-03-05(토) 오후 14:00</v>
      </c>
      <c r="E150" s="234"/>
      <c r="F150" s="235"/>
      <c r="G150" s="233" t="str">
        <f>TEXT($G$1, "[$-ko-KR]yyyy-mm-dd(ddd) ") &amp; "오후 19:00"</f>
        <v>2022-03-05(토) 오후 19:00</v>
      </c>
      <c r="H150" s="234"/>
      <c r="I150" s="235"/>
      <c r="J150" s="233" t="str">
        <f>TEXT($G$1, "[$-ko-KR]yyyy-mm-dd(ddd) ") &amp; "오후 21:00"</f>
        <v>2022-03-05(토) 오후 21:00</v>
      </c>
      <c r="K150" s="234"/>
      <c r="L150" s="235"/>
      <c r="M150" s="233" t="str">
        <f>TEXT($G$1+1, "[$-ko-KR]yyyy-mm-dd(ddd) ") &amp; "오전 00:00"</f>
        <v>2022-03-06(일)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170</v>
      </c>
      <c r="B152" s="124">
        <v>658</v>
      </c>
      <c r="C152" s="76">
        <v>-2.08333333E-2</v>
      </c>
      <c r="D152" s="13">
        <v>645</v>
      </c>
      <c r="E152" s="14">
        <f>IF(ISNUMBER(D152), (D152 - $B152) / $B152, "")</f>
        <v>-1.9756838905775075E-2</v>
      </c>
      <c r="F152" s="16">
        <f>IF(ISNUMBER(D152), $B172 * E152, "")</f>
        <v>-2963.5258358662613</v>
      </c>
      <c r="G152" s="29">
        <v>651</v>
      </c>
      <c r="H152" s="14">
        <f>IF(ISNUMBER(G152), (G152 - $B152) / $B152, "")</f>
        <v>-1.0638297872340425E-2</v>
      </c>
      <c r="I152" s="100">
        <f>IF(ISNUMBER(G152), $B172 * H152, "")</f>
        <v>-1595.7446808510638</v>
      </c>
      <c r="J152" s="13">
        <v>653</v>
      </c>
      <c r="K152" s="14">
        <f>IF(ISNUMBER(J152), (J152 - $B152) / $B152, "")</f>
        <v>-7.5987841945288756E-3</v>
      </c>
      <c r="L152" s="16">
        <f>IF(ISNUMBER(J152), $B172 * K152, "")</f>
        <v>-1139.8176291793313</v>
      </c>
      <c r="M152" s="29">
        <v>647</v>
      </c>
      <c r="N152" s="14">
        <f>IF(ISNUMBER(M152), (M152 - $B152) / $B152, "")</f>
        <v>-1.6717325227963525E-2</v>
      </c>
      <c r="O152" s="16">
        <f>IF(ISNUMBER(M152), $B172 * N152, "")</f>
        <v>-2507.5987841945289</v>
      </c>
      <c r="Q152" s="219"/>
      <c r="R152" s="219"/>
      <c r="S152" s="219"/>
    </row>
    <row r="153" spans="1:19" ht="17.25" thickBot="1">
      <c r="A153" s="125" t="s">
        <v>215</v>
      </c>
      <c r="B153" s="126">
        <v>137</v>
      </c>
      <c r="C153" s="77">
        <v>-2.1428571399999999E-2</v>
      </c>
      <c r="D153" s="15">
        <v>136</v>
      </c>
      <c r="E153" s="32">
        <f t="shared" ref="E153:E156" si="78">IF(ISNUMBER(D153), (D153 - $B153) / $B153, "")</f>
        <v>-7.2992700729927005E-3</v>
      </c>
      <c r="F153" s="18">
        <f>IF(ISNUMBER(D153), $B172 * E153, "")</f>
        <v>-1094.8905109489051</v>
      </c>
      <c r="G153" s="31">
        <v>136</v>
      </c>
      <c r="H153" s="32">
        <f t="shared" ref="H153:H156" si="79">IF(ISNUMBER(G153), (G153 - $B153) / $B153, "")</f>
        <v>-7.2992700729927005E-3</v>
      </c>
      <c r="I153" s="101">
        <f>IF(ISNUMBER(G153), $B172 * H153, "")</f>
        <v>-1094.8905109489051</v>
      </c>
      <c r="J153" s="15">
        <v>136</v>
      </c>
      <c r="K153" s="32">
        <f t="shared" ref="K153:K156" si="80">IF(ISNUMBER(J153), (J153 - $B153) / $B153, "")</f>
        <v>-7.2992700729927005E-3</v>
      </c>
      <c r="L153" s="18">
        <f>IF(ISNUMBER(J153), $B172 * K153, "")</f>
        <v>-1094.8905109489051</v>
      </c>
      <c r="M153" s="31">
        <v>135</v>
      </c>
      <c r="N153" s="32">
        <f t="shared" ref="N153:N156" si="81">IF(ISNUMBER(M153), (M153 - $B153) / $B153, "")</f>
        <v>-1.4598540145985401E-2</v>
      </c>
      <c r="O153" s="18">
        <f>IF(ISNUMBER(M153), $B172 * N153, "")</f>
        <v>-2189.7810218978102</v>
      </c>
      <c r="Q153" s="219"/>
      <c r="R153" s="219"/>
      <c r="S153" s="219"/>
    </row>
    <row r="154" spans="1:19" ht="17.25" thickBot="1">
      <c r="A154" s="125" t="s">
        <v>51</v>
      </c>
      <c r="B154" s="126">
        <v>224</v>
      </c>
      <c r="C154" s="77">
        <v>-2.6086956500000001E-2</v>
      </c>
      <c r="D154" s="15">
        <v>217</v>
      </c>
      <c r="E154" s="32">
        <f t="shared" si="78"/>
        <v>-3.125E-2</v>
      </c>
      <c r="F154" s="18">
        <f>IF(ISNUMBER(D154), $B172 * E154, "")</f>
        <v>-4687.5</v>
      </c>
      <c r="G154" s="31">
        <v>217</v>
      </c>
      <c r="H154" s="32">
        <f t="shared" si="79"/>
        <v>-3.125E-2</v>
      </c>
      <c r="I154" s="101">
        <f>IF(ISNUMBER(G154), $B172 * H154, "")</f>
        <v>-4687.5</v>
      </c>
      <c r="J154" s="15">
        <v>219</v>
      </c>
      <c r="K154" s="32">
        <f t="shared" si="80"/>
        <v>-2.2321428571428572E-2</v>
      </c>
      <c r="L154" s="18">
        <f>IF(ISNUMBER(J154), $B172 * K154, "")</f>
        <v>-3348.2142857142858</v>
      </c>
      <c r="M154" s="31">
        <v>220</v>
      </c>
      <c r="N154" s="32">
        <f t="shared" si="81"/>
        <v>-1.7857142857142856E-2</v>
      </c>
      <c r="O154" s="18">
        <f>IF(ISNUMBER(M154), $B172 * N154, "")</f>
        <v>-2678.5714285714284</v>
      </c>
      <c r="Q154" s="209"/>
      <c r="R154" s="209"/>
      <c r="S154" s="209"/>
    </row>
    <row r="155" spans="1:19" ht="17.25" thickBot="1">
      <c r="A155" s="125" t="s">
        <v>235</v>
      </c>
      <c r="B155" s="126">
        <v>111</v>
      </c>
      <c r="C155" s="77">
        <v>-2.6315789499999999E-2</v>
      </c>
      <c r="D155" s="15">
        <v>111</v>
      </c>
      <c r="E155" s="32">
        <f t="shared" si="78"/>
        <v>0</v>
      </c>
      <c r="F155" s="18">
        <f>IF(ISNUMBER(D155), $B172 * E155, "")</f>
        <v>0</v>
      </c>
      <c r="G155" s="31">
        <v>109</v>
      </c>
      <c r="H155" s="32">
        <f t="shared" si="79"/>
        <v>-1.8018018018018018E-2</v>
      </c>
      <c r="I155" s="101">
        <f>IF(ISNUMBER(G155), $B172 * H155, "")</f>
        <v>-2702.7027027027025</v>
      </c>
      <c r="J155" s="15">
        <v>110</v>
      </c>
      <c r="K155" s="32">
        <f t="shared" si="80"/>
        <v>-9.0090090090090089E-3</v>
      </c>
      <c r="L155" s="18">
        <f>IF(ISNUMBER(J155), $B172 * K155, "")</f>
        <v>-1351.3513513513512</v>
      </c>
      <c r="M155" s="31">
        <v>110</v>
      </c>
      <c r="N155" s="32">
        <f t="shared" si="81"/>
        <v>-9.0090090090090089E-3</v>
      </c>
      <c r="O155" s="18">
        <f>IF(ISNUMBER(M155), $B172 * N155, "")</f>
        <v>-1351.3513513513512</v>
      </c>
      <c r="Q155" s="209"/>
      <c r="R155" s="209"/>
      <c r="S155" s="209"/>
    </row>
    <row r="156" spans="1:19" ht="17.25" thickBot="1">
      <c r="A156" s="127" t="s">
        <v>225</v>
      </c>
      <c r="B156" s="128">
        <v>354</v>
      </c>
      <c r="C156" s="78">
        <v>-2.74725275E-2</v>
      </c>
      <c r="D156" s="20">
        <v>349</v>
      </c>
      <c r="E156" s="21">
        <f t="shared" si="78"/>
        <v>-1.4124293785310734E-2</v>
      </c>
      <c r="F156" s="22">
        <f>IF(ISNUMBER(D156), $B172 * E156, "")</f>
        <v>-2118.6440677966102</v>
      </c>
      <c r="G156" s="30">
        <v>354</v>
      </c>
      <c r="H156" s="21">
        <f t="shared" si="79"/>
        <v>0</v>
      </c>
      <c r="I156" s="105">
        <f>IF(ISNUMBER(G156), $B172 * H156, "")</f>
        <v>0</v>
      </c>
      <c r="J156" s="20">
        <v>354</v>
      </c>
      <c r="K156" s="21">
        <f t="shared" si="80"/>
        <v>0</v>
      </c>
      <c r="L156" s="22">
        <f>IF(ISNUMBER(J156), $B172 * K156, "")</f>
        <v>0</v>
      </c>
      <c r="M156" s="30">
        <v>353</v>
      </c>
      <c r="N156" s="21">
        <f t="shared" si="81"/>
        <v>-2.8248587570621469E-3</v>
      </c>
      <c r="O156" s="22">
        <f>IF(ISNUMBER(M156), $B172 * N156, "")</f>
        <v>-423.72881355932202</v>
      </c>
      <c r="Q156" s="209"/>
      <c r="R156" s="209"/>
      <c r="S156" s="209"/>
    </row>
    <row r="157" spans="1:19" ht="17.25" thickBot="1">
      <c r="A157" s="125" t="s">
        <v>180</v>
      </c>
      <c r="B157" s="129">
        <v>909</v>
      </c>
      <c r="C157" s="80">
        <v>-2.78074866E-2</v>
      </c>
      <c r="D157" s="106">
        <v>897</v>
      </c>
      <c r="E157" s="107">
        <f>IF(ISNUMBER(D157), (D157 - $B157) / $B157, "")</f>
        <v>-1.3201320132013201E-2</v>
      </c>
      <c r="F157" s="108">
        <f>IF(ISNUMBER(D157), $B172 * E157, "")</f>
        <v>-1980.1980198019803</v>
      </c>
      <c r="G157" s="109">
        <v>902</v>
      </c>
      <c r="H157" s="107">
        <f>IF(ISNUMBER(G157), (G157 - $B157) / $B157, "")</f>
        <v>-7.7007700770077006E-3</v>
      </c>
      <c r="I157" s="110">
        <f>IF(ISNUMBER(G157), $B172 * H157, "")</f>
        <v>-1155.1155115511551</v>
      </c>
      <c r="J157" s="106">
        <v>905</v>
      </c>
      <c r="K157" s="107">
        <f>IF(ISNUMBER(J157), (J157 - $B157) / $B157, "")</f>
        <v>-4.4004400440044002E-3</v>
      </c>
      <c r="L157" s="108">
        <f>IF(ISNUMBER(J157), $B172 * K157, "")</f>
        <v>-660.06600660065999</v>
      </c>
      <c r="M157" s="109">
        <v>902</v>
      </c>
      <c r="N157" s="107">
        <f>IF(ISNUMBER(M157), (M157 - $B157) / $B157, "")</f>
        <v>-7.7007700770077006E-3</v>
      </c>
      <c r="O157" s="108">
        <f>IF(ISNUMBER(M157), $B172 * N157, "")</f>
        <v>-1155.1155115511551</v>
      </c>
      <c r="Q157" s="209"/>
      <c r="R157" s="209"/>
      <c r="S157" s="209"/>
    </row>
    <row r="158" spans="1:19" ht="17.25" thickBot="1">
      <c r="A158" s="125" t="s">
        <v>339</v>
      </c>
      <c r="B158" s="126">
        <v>510</v>
      </c>
      <c r="C158" s="77">
        <v>-2.85714286E-2</v>
      </c>
      <c r="D158" s="15">
        <v>490</v>
      </c>
      <c r="E158" s="32">
        <f t="shared" ref="E158:E161" si="82">IF(ISNUMBER(D158), (D158 - $B158) / $B158, "")</f>
        <v>-3.9215686274509803E-2</v>
      </c>
      <c r="F158" s="18">
        <f>IF(ISNUMBER(D158), $B172 * E158, "")</f>
        <v>-5882.3529411764703</v>
      </c>
      <c r="G158" s="31">
        <v>498</v>
      </c>
      <c r="H158" s="32">
        <f t="shared" ref="H158:H161" si="83">IF(ISNUMBER(G158), (G158 - $B158) / $B158, "")</f>
        <v>-2.3529411764705882E-2</v>
      </c>
      <c r="I158" s="101">
        <f>IF(ISNUMBER(G158), $B172 * H158, "")</f>
        <v>-3529.4117647058824</v>
      </c>
      <c r="J158" s="15">
        <v>502</v>
      </c>
      <c r="K158" s="32">
        <f t="shared" ref="K158:K161" si="84">IF(ISNUMBER(J158), (J158 - $B158) / $B158, "")</f>
        <v>-1.5686274509803921E-2</v>
      </c>
      <c r="L158" s="18">
        <f>IF(ISNUMBER(J158), $B172 * K158, "")</f>
        <v>-2352.9411764705883</v>
      </c>
      <c r="M158" s="31">
        <v>497</v>
      </c>
      <c r="N158" s="32">
        <f t="shared" ref="N158:N161" si="85">IF(ISNUMBER(M158), (M158 - $B158) / $B158, "")</f>
        <v>-2.5490196078431372E-2</v>
      </c>
      <c r="O158" s="18">
        <f>IF(ISNUMBER(M158), $B172 * N158, "")</f>
        <v>-3823.5294117647059</v>
      </c>
      <c r="Q158" s="209"/>
      <c r="R158" s="209"/>
      <c r="S158" s="209"/>
    </row>
    <row r="159" spans="1:19" ht="17.25" thickBot="1">
      <c r="A159" s="125" t="s">
        <v>217</v>
      </c>
      <c r="B159" s="126">
        <v>202</v>
      </c>
      <c r="C159" s="77">
        <v>-2.88461538E-2</v>
      </c>
      <c r="D159" s="15">
        <v>204</v>
      </c>
      <c r="E159" s="32">
        <f t="shared" si="82"/>
        <v>9.9009900990099011E-3</v>
      </c>
      <c r="F159" s="18">
        <f>IF(ISNUMBER(D159), $B172 * E159, "")</f>
        <v>1485.1485148514851</v>
      </c>
      <c r="G159" s="31">
        <v>199</v>
      </c>
      <c r="H159" s="32">
        <f t="shared" si="83"/>
        <v>-1.4851485148514851E-2</v>
      </c>
      <c r="I159" s="101">
        <f>IF(ISNUMBER(G159), $B172 * H159, "")</f>
        <v>-2227.7227722772277</v>
      </c>
      <c r="J159" s="15">
        <v>199</v>
      </c>
      <c r="K159" s="32">
        <f t="shared" si="84"/>
        <v>-1.4851485148514851E-2</v>
      </c>
      <c r="L159" s="18">
        <f>IF(ISNUMBER(J159), $B172 * K159, "")</f>
        <v>-2227.7227722772277</v>
      </c>
      <c r="M159" s="31">
        <v>199</v>
      </c>
      <c r="N159" s="32">
        <f t="shared" si="85"/>
        <v>-1.4851485148514851E-2</v>
      </c>
      <c r="O159" s="18">
        <f>IF(ISNUMBER(M159), $B172 * N159, "")</f>
        <v>-2227.7227722772277</v>
      </c>
      <c r="Q159" s="209"/>
      <c r="R159" s="209"/>
      <c r="S159" s="209"/>
    </row>
    <row r="160" spans="1:19" ht="17.25" thickBot="1">
      <c r="A160" s="125" t="s">
        <v>134</v>
      </c>
      <c r="B160" s="126">
        <v>198</v>
      </c>
      <c r="C160" s="77">
        <v>-2.9411764699999999E-2</v>
      </c>
      <c r="D160" s="15">
        <v>191</v>
      </c>
      <c r="E160" s="32">
        <f t="shared" si="82"/>
        <v>-3.5353535353535352E-2</v>
      </c>
      <c r="F160" s="18">
        <f>IF(ISNUMBER(D160), $B172 * E160, "")</f>
        <v>-5303.030303030303</v>
      </c>
      <c r="G160" s="31">
        <v>192</v>
      </c>
      <c r="H160" s="32">
        <f t="shared" si="83"/>
        <v>-3.0303030303030304E-2</v>
      </c>
      <c r="I160" s="101">
        <f>IF(ISNUMBER(G160), $B172 * H160, "")</f>
        <v>-4545.454545454546</v>
      </c>
      <c r="J160" s="15">
        <v>193</v>
      </c>
      <c r="K160" s="32">
        <f t="shared" si="84"/>
        <v>-2.5252525252525252E-2</v>
      </c>
      <c r="L160" s="18">
        <f>IF(ISNUMBER(J160), $B172 * K160, "")</f>
        <v>-3787.878787878788</v>
      </c>
      <c r="M160" s="31">
        <v>193</v>
      </c>
      <c r="N160" s="32">
        <f t="shared" si="85"/>
        <v>-2.5252525252525252E-2</v>
      </c>
      <c r="O160" s="18">
        <f>IF(ISNUMBER(M160), $B172 * N160, "")</f>
        <v>-3787.878787878788</v>
      </c>
      <c r="Q160" s="33"/>
      <c r="R160" s="33"/>
    </row>
    <row r="161" spans="1:19" ht="17.25" thickBot="1">
      <c r="A161" s="130" t="s">
        <v>195</v>
      </c>
      <c r="B161" s="131">
        <v>126</v>
      </c>
      <c r="C161" s="79">
        <v>-3.0769230799999998E-2</v>
      </c>
      <c r="D161" s="24">
        <v>122</v>
      </c>
      <c r="E161" s="25">
        <f t="shared" si="82"/>
        <v>-3.1746031746031744E-2</v>
      </c>
      <c r="F161" s="104">
        <f>IF(ISNUMBER(D161), $B172 * E161, "")</f>
        <v>-4761.9047619047615</v>
      </c>
      <c r="G161" s="102">
        <v>123</v>
      </c>
      <c r="H161" s="25">
        <f t="shared" si="83"/>
        <v>-2.3809523809523808E-2</v>
      </c>
      <c r="I161" s="103">
        <f>IF(ISNUMBER(G161), $B172 * H161, "")</f>
        <v>-3571.4285714285711</v>
      </c>
      <c r="J161" s="24">
        <v>123</v>
      </c>
      <c r="K161" s="25">
        <f t="shared" si="84"/>
        <v>-2.3809523809523808E-2</v>
      </c>
      <c r="L161" s="104">
        <f>IF(ISNUMBER(J161), $B172 * K161, "")</f>
        <v>-3571.4285714285711</v>
      </c>
      <c r="M161" s="102">
        <v>123</v>
      </c>
      <c r="N161" s="25">
        <f t="shared" si="85"/>
        <v>-2.3809523809523808E-2</v>
      </c>
      <c r="O161" s="104">
        <f>IF(ISNUMBER(M161), $B172 * N161, "")</f>
        <v>-3571.4285714285711</v>
      </c>
      <c r="Q161" s="210"/>
      <c r="R161" s="211"/>
      <c r="S161" s="212"/>
    </row>
    <row r="162" spans="1:19">
      <c r="A162" s="123" t="s">
        <v>213</v>
      </c>
      <c r="B162" s="124">
        <v>280</v>
      </c>
      <c r="C162" s="76">
        <v>-3.1141868499999999E-2</v>
      </c>
      <c r="D162" s="13">
        <v>277</v>
      </c>
      <c r="E162" s="14">
        <f>IF(ISNUMBER(D162), (D162 - $B162) / $B162, "")</f>
        <v>-1.0714285714285714E-2</v>
      </c>
      <c r="F162" s="16">
        <f>IF(ISNUMBER(D162), $B172 * E162, "")</f>
        <v>-1607.1428571428571</v>
      </c>
      <c r="G162" s="29">
        <v>278</v>
      </c>
      <c r="H162" s="14">
        <f>IF(ISNUMBER(G162), (G162 - $B162) / $B162, "")</f>
        <v>-7.1428571428571426E-3</v>
      </c>
      <c r="I162" s="100">
        <f>IF(ISNUMBER(G162), $B172 * H162, "")</f>
        <v>-1071.4285714285713</v>
      </c>
      <c r="J162" s="13">
        <v>279</v>
      </c>
      <c r="K162" s="14">
        <f>IF(ISNUMBER(J162), (J162 - $B162) / $B162, "")</f>
        <v>-3.5714285714285713E-3</v>
      </c>
      <c r="L162" s="16">
        <f>IF(ISNUMBER(J162), $B172 * K162, "")</f>
        <v>-535.71428571428567</v>
      </c>
      <c r="M162" s="29">
        <v>279</v>
      </c>
      <c r="N162" s="14">
        <f>IF(ISNUMBER(M162), (M162 - $B162) / $B162, "")</f>
        <v>-3.5714285714285713E-3</v>
      </c>
      <c r="O162" s="16">
        <f>IF(ISNUMBER(M162), $B172 * N162, "")</f>
        <v>-535.71428571428567</v>
      </c>
      <c r="Q162" s="213"/>
      <c r="R162" s="214"/>
      <c r="S162" s="215"/>
    </row>
    <row r="163" spans="1:19" ht="17.25" thickBot="1">
      <c r="A163" s="125" t="s">
        <v>247</v>
      </c>
      <c r="B163" s="126">
        <v>720</v>
      </c>
      <c r="C163" s="77">
        <v>-3.3557047E-2</v>
      </c>
      <c r="D163" s="15">
        <v>722</v>
      </c>
      <c r="E163" s="32">
        <f t="shared" ref="E163:E166" si="86">IF(ISNUMBER(D163), (D163 - $B163) / $B163, "")</f>
        <v>2.7777777777777779E-3</v>
      </c>
      <c r="F163" s="18">
        <f>IF(ISNUMBER(D163), $B172 * E163, "")</f>
        <v>416.66666666666669</v>
      </c>
      <c r="G163" s="31">
        <v>723</v>
      </c>
      <c r="H163" s="32">
        <f t="shared" ref="H163:H166" si="87">IF(ISNUMBER(G163), (G163 - $B163) / $B163, "")</f>
        <v>4.1666666666666666E-3</v>
      </c>
      <c r="I163" s="101">
        <f>IF(ISNUMBER(G163), $B172 * H163, "")</f>
        <v>625</v>
      </c>
      <c r="J163" s="15">
        <v>726</v>
      </c>
      <c r="K163" s="32">
        <f t="shared" ref="K163:K166" si="88">IF(ISNUMBER(J163), (J163 - $B163) / $B163, "")</f>
        <v>8.3333333333333332E-3</v>
      </c>
      <c r="L163" s="18">
        <f>IF(ISNUMBER(J163), $B172 * K163, "")</f>
        <v>1250</v>
      </c>
      <c r="M163" s="31">
        <v>722</v>
      </c>
      <c r="N163" s="32">
        <f t="shared" ref="N163:N166" si="89">IF(ISNUMBER(M163), (M163 - $B163) / $B163, "")</f>
        <v>2.7777777777777779E-3</v>
      </c>
      <c r="O163" s="18">
        <f>IF(ISNUMBER(M163), $B172 * N163, "")</f>
        <v>416.66666666666669</v>
      </c>
      <c r="Q163" s="216"/>
      <c r="R163" s="217"/>
      <c r="S163" s="218"/>
    </row>
    <row r="164" spans="1:19" ht="17.25" thickBot="1">
      <c r="A164" s="125" t="s">
        <v>101</v>
      </c>
      <c r="B164" s="126">
        <v>678</v>
      </c>
      <c r="C164" s="77">
        <v>-3.5561877700000001E-2</v>
      </c>
      <c r="D164" s="15">
        <v>640</v>
      </c>
      <c r="E164" s="32">
        <f t="shared" si="86"/>
        <v>-5.6047197640117993E-2</v>
      </c>
      <c r="F164" s="18">
        <f>IF(ISNUMBER(D164), $B172 * E164, "")</f>
        <v>-8407.0796460176989</v>
      </c>
      <c r="G164" s="31">
        <v>643</v>
      </c>
      <c r="H164" s="32">
        <f t="shared" si="87"/>
        <v>-5.1622418879056046E-2</v>
      </c>
      <c r="I164" s="101">
        <f>IF(ISNUMBER(G164), $B172 * H164, "")</f>
        <v>-7743.3628318584069</v>
      </c>
      <c r="J164" s="15">
        <v>648</v>
      </c>
      <c r="K164" s="32">
        <f t="shared" si="88"/>
        <v>-4.4247787610619468E-2</v>
      </c>
      <c r="L164" s="18">
        <f>IF(ISNUMBER(J164), $B172 * K164, "")</f>
        <v>-6637.1681415929206</v>
      </c>
      <c r="M164" s="31">
        <v>649</v>
      </c>
      <c r="N164" s="32">
        <f t="shared" si="89"/>
        <v>-4.2772861356932153E-2</v>
      </c>
      <c r="O164" s="18">
        <f>IF(ISNUMBER(M164), $B172 * N164, "")</f>
        <v>-6415.929203539823</v>
      </c>
      <c r="Q164" s="209"/>
      <c r="R164" s="209"/>
      <c r="S164" s="209"/>
    </row>
    <row r="165" spans="1:19" ht="17.25" thickBot="1">
      <c r="A165" s="125" t="s">
        <v>327</v>
      </c>
      <c r="B165" s="126">
        <v>649</v>
      </c>
      <c r="C165" s="77">
        <v>-3.56612184E-2</v>
      </c>
      <c r="D165" s="15">
        <v>653</v>
      </c>
      <c r="E165" s="32">
        <f t="shared" si="86"/>
        <v>6.1633281972265025E-3</v>
      </c>
      <c r="F165" s="18">
        <f>IF(ISNUMBER(D165), $B172 * E165, "")</f>
        <v>924.49922958397542</v>
      </c>
      <c r="G165" s="31">
        <v>643</v>
      </c>
      <c r="H165" s="32">
        <f t="shared" si="87"/>
        <v>-9.2449922958397542E-3</v>
      </c>
      <c r="I165" s="101">
        <f>IF(ISNUMBER(G165), $B172 * H165, "")</f>
        <v>-1386.7488443759632</v>
      </c>
      <c r="J165" s="15">
        <v>644</v>
      </c>
      <c r="K165" s="32">
        <f t="shared" si="88"/>
        <v>-7.7041602465331279E-3</v>
      </c>
      <c r="L165" s="18">
        <f>IF(ISNUMBER(J165), $B172 * K165, "")</f>
        <v>-1155.6240369799691</v>
      </c>
      <c r="M165" s="31">
        <v>632</v>
      </c>
      <c r="N165" s="32">
        <f t="shared" si="89"/>
        <v>-2.6194144838212634E-2</v>
      </c>
      <c r="O165" s="18">
        <f>IF(ISNUMBER(M165), $B172 * N165, "")</f>
        <v>-3929.1217257318949</v>
      </c>
      <c r="Q165" s="219"/>
      <c r="R165" s="219"/>
      <c r="S165" s="219"/>
    </row>
    <row r="166" spans="1:19" ht="17.25" thickBot="1">
      <c r="A166" s="127" t="s">
        <v>79</v>
      </c>
      <c r="B166" s="128">
        <v>838</v>
      </c>
      <c r="C166" s="78">
        <v>-3.6781609200000003E-2</v>
      </c>
      <c r="D166" s="20">
        <v>807</v>
      </c>
      <c r="E166" s="21">
        <f t="shared" si="86"/>
        <v>-3.6992840095465392E-2</v>
      </c>
      <c r="F166" s="22">
        <f>IF(ISNUMBER(D166), $B172 * E166, "")</f>
        <v>-5548.9260143198089</v>
      </c>
      <c r="G166" s="30">
        <v>820</v>
      </c>
      <c r="H166" s="21">
        <f t="shared" si="87"/>
        <v>-2.1479713603818614E-2</v>
      </c>
      <c r="I166" s="105">
        <f>IF(ISNUMBER(G166), $B172 * H166, "")</f>
        <v>-3221.9570405727923</v>
      </c>
      <c r="J166" s="20">
        <v>826</v>
      </c>
      <c r="K166" s="21">
        <f t="shared" si="88"/>
        <v>-1.4319809069212411E-2</v>
      </c>
      <c r="L166" s="22">
        <f>IF(ISNUMBER(J166), $B172 * K166, "")</f>
        <v>-2147.9713603818618</v>
      </c>
      <c r="M166" s="30">
        <v>825</v>
      </c>
      <c r="N166" s="21">
        <f t="shared" si="89"/>
        <v>-1.5513126491646777E-2</v>
      </c>
      <c r="O166" s="22">
        <f>IF(ISNUMBER(M166), $B172 * N166, "")</f>
        <v>-2326.9689737470167</v>
      </c>
      <c r="Q166" s="219"/>
      <c r="R166" s="219"/>
      <c r="S166" s="219"/>
    </row>
    <row r="167" spans="1:19" ht="17.25" thickBot="1">
      <c r="A167" s="125" t="s">
        <v>103</v>
      </c>
      <c r="B167" s="129">
        <v>630</v>
      </c>
      <c r="C167" s="80">
        <v>-3.9634146299999999E-2</v>
      </c>
      <c r="D167" s="106">
        <v>609</v>
      </c>
      <c r="E167" s="107">
        <f>IF(ISNUMBER(D167), (D167 - $B167) / $B167, "")</f>
        <v>-3.3333333333333333E-2</v>
      </c>
      <c r="F167" s="108">
        <f>IF(ISNUMBER(D167), $B172 * E167, "")</f>
        <v>-5000</v>
      </c>
      <c r="G167" s="109">
        <v>612</v>
      </c>
      <c r="H167" s="107">
        <f>IF(ISNUMBER(G167), (G167 - $B167) / $B167, "")</f>
        <v>-2.8571428571428571E-2</v>
      </c>
      <c r="I167" s="110">
        <f>IF(ISNUMBER(G167), $B172 * H167, "")</f>
        <v>-4285.7142857142853</v>
      </c>
      <c r="J167" s="106">
        <v>617</v>
      </c>
      <c r="K167" s="107">
        <f>IF(ISNUMBER(J167), (J167 - $B167) / $B167, "")</f>
        <v>-2.0634920634920634E-2</v>
      </c>
      <c r="L167" s="108">
        <f>IF(ISNUMBER(J167), $B172 * K167, "")</f>
        <v>-3095.238095238095</v>
      </c>
      <c r="M167" s="109">
        <v>615</v>
      </c>
      <c r="N167" s="107">
        <f>IF(ISNUMBER(M167), (M167 - $B167) / $B167, "")</f>
        <v>-2.3809523809523808E-2</v>
      </c>
      <c r="O167" s="108">
        <f>IF(ISNUMBER(M167), $B172 * N167, "")</f>
        <v>-3571.4285714285711</v>
      </c>
      <c r="Q167" s="209"/>
      <c r="R167" s="209"/>
      <c r="S167" s="209"/>
    </row>
    <row r="168" spans="1:19" ht="17.25" thickBot="1">
      <c r="A168" s="125" t="s">
        <v>338</v>
      </c>
      <c r="B168" s="126">
        <v>260</v>
      </c>
      <c r="C168" s="77">
        <v>-4.0590405900000001E-2</v>
      </c>
      <c r="D168" s="15">
        <v>254</v>
      </c>
      <c r="E168" s="32">
        <f t="shared" ref="E168:E171" si="90">IF(ISNUMBER(D168), (D168 - $B168) / $B168, "")</f>
        <v>-2.3076923076923078E-2</v>
      </c>
      <c r="F168" s="18">
        <f>IF(ISNUMBER(D168), $B172 * E168, "")</f>
        <v>-3461.5384615384619</v>
      </c>
      <c r="G168" s="31">
        <v>255</v>
      </c>
      <c r="H168" s="32">
        <f t="shared" ref="H168:H171" si="91">IF(ISNUMBER(G168), (G168 - $B168) / $B168, "")</f>
        <v>-1.9230769230769232E-2</v>
      </c>
      <c r="I168" s="101">
        <f>IF(ISNUMBER(G168), $B172 * H168, "")</f>
        <v>-2884.6153846153848</v>
      </c>
      <c r="J168" s="15">
        <v>258</v>
      </c>
      <c r="K168" s="32">
        <f t="shared" ref="K168:K171" si="92">IF(ISNUMBER(J168), (J168 - $B168) / $B168, "")</f>
        <v>-7.6923076923076927E-3</v>
      </c>
      <c r="L168" s="18">
        <f>IF(ISNUMBER(J168), $B172 * K168, "")</f>
        <v>-1153.8461538461538</v>
      </c>
      <c r="M168" s="31">
        <v>256</v>
      </c>
      <c r="N168" s="32">
        <f t="shared" ref="N168:N171" si="93">IF(ISNUMBER(M168), (M168 - $B168) / $B168, "")</f>
        <v>-1.5384615384615385E-2</v>
      </c>
      <c r="O168" s="18">
        <f>IF(ISNUMBER(M168), $B172 * N168, "")</f>
        <v>-2307.6923076923076</v>
      </c>
      <c r="Q168" s="209"/>
      <c r="R168" s="209"/>
      <c r="S168" s="209"/>
    </row>
    <row r="169" spans="1:19" ht="17.25" thickBot="1">
      <c r="A169" s="125" t="s">
        <v>221</v>
      </c>
      <c r="B169" s="126">
        <v>905</v>
      </c>
      <c r="C169" s="77">
        <v>-4.3340380499999998E-2</v>
      </c>
      <c r="D169" s="15">
        <v>889</v>
      </c>
      <c r="E169" s="32">
        <f t="shared" si="90"/>
        <v>-1.7679558011049725E-2</v>
      </c>
      <c r="F169" s="18">
        <f>IF(ISNUMBER(D169), $B172 * E169, "")</f>
        <v>-2651.9337016574586</v>
      </c>
      <c r="G169" s="31">
        <v>897</v>
      </c>
      <c r="H169" s="32">
        <f t="shared" si="91"/>
        <v>-8.8397790055248626E-3</v>
      </c>
      <c r="I169" s="101">
        <f>IF(ISNUMBER(G169), $B172 * H169, "")</f>
        <v>-1325.9668508287293</v>
      </c>
      <c r="J169" s="15">
        <v>907</v>
      </c>
      <c r="K169" s="32">
        <f t="shared" si="92"/>
        <v>2.2099447513812156E-3</v>
      </c>
      <c r="L169" s="18">
        <f>IF(ISNUMBER(J169), $B172 * K169, "")</f>
        <v>331.49171270718233</v>
      </c>
      <c r="M169" s="31">
        <v>914</v>
      </c>
      <c r="N169" s="32">
        <f t="shared" si="93"/>
        <v>9.9447513812154689E-3</v>
      </c>
      <c r="O169" s="18">
        <f>IF(ISNUMBER(M169), $B172 * N169, "")</f>
        <v>1491.7127071823204</v>
      </c>
      <c r="Q169" s="209"/>
      <c r="R169" s="209"/>
      <c r="S169" s="209"/>
    </row>
    <row r="170" spans="1:19">
      <c r="A170" s="125" t="s">
        <v>223</v>
      </c>
      <c r="B170" s="126">
        <v>998</v>
      </c>
      <c r="C170" s="77">
        <v>-4.4976076599999998E-2</v>
      </c>
      <c r="D170" s="15">
        <v>966</v>
      </c>
      <c r="E170" s="32">
        <f t="shared" si="90"/>
        <v>-3.2064128256513023E-2</v>
      </c>
      <c r="F170" s="18">
        <f>IF(ISNUMBER(D170), $B172 * E170, "")</f>
        <v>-4809.6192384769538</v>
      </c>
      <c r="G170" s="31">
        <v>973</v>
      </c>
      <c r="H170" s="32">
        <f t="shared" si="91"/>
        <v>-2.5050100200400802E-2</v>
      </c>
      <c r="I170" s="101">
        <f>IF(ISNUMBER(G170), $B172 * H170, "")</f>
        <v>-3757.5150300601204</v>
      </c>
      <c r="J170" s="15">
        <v>975</v>
      </c>
      <c r="K170" s="32">
        <f t="shared" si="92"/>
        <v>-2.3046092184368736E-2</v>
      </c>
      <c r="L170" s="18">
        <f>IF(ISNUMBER(J170), $B172 * K170, "")</f>
        <v>-3456.9138276553103</v>
      </c>
      <c r="M170" s="31">
        <v>974</v>
      </c>
      <c r="N170" s="32">
        <f t="shared" si="93"/>
        <v>-2.4048096192384769E-2</v>
      </c>
      <c r="O170" s="18">
        <f>IF(ISNUMBER(M170), $B172 * N170, "")</f>
        <v>-3607.2144288577156</v>
      </c>
      <c r="Q170" s="198"/>
      <c r="R170" s="199"/>
      <c r="S170" s="200"/>
    </row>
    <row r="171" spans="1:19" ht="17.25" thickBot="1">
      <c r="A171" s="130" t="s">
        <v>348</v>
      </c>
      <c r="B171" s="131">
        <v>195</v>
      </c>
      <c r="C171" s="79">
        <v>-6.25E-2</v>
      </c>
      <c r="D171" s="24">
        <v>196</v>
      </c>
      <c r="E171" s="25">
        <f t="shared" si="90"/>
        <v>5.1282051282051282E-3</v>
      </c>
      <c r="F171" s="104">
        <f>IF(ISNUMBER(D171), $B172 * E171, "")</f>
        <v>769.23076923076928</v>
      </c>
      <c r="G171" s="102">
        <v>198</v>
      </c>
      <c r="H171" s="25">
        <f t="shared" si="91"/>
        <v>1.5384615384615385E-2</v>
      </c>
      <c r="I171" s="103">
        <f>IF(ISNUMBER(G171), $B172 * H171, "")</f>
        <v>2307.6923076923076</v>
      </c>
      <c r="J171" s="24">
        <v>194</v>
      </c>
      <c r="K171" s="25">
        <f t="shared" si="92"/>
        <v>-5.1282051282051282E-3</v>
      </c>
      <c r="L171" s="104">
        <f>IF(ISNUMBER(J171), $B172 * K171, "")</f>
        <v>-769.23076923076928</v>
      </c>
      <c r="M171" s="102">
        <v>193</v>
      </c>
      <c r="N171" s="25">
        <f t="shared" si="93"/>
        <v>-1.0256410256410256E-2</v>
      </c>
      <c r="O171" s="104">
        <f>IF(ISNUMBER(M171), $B172 * N171, "")</f>
        <v>-1538.4615384615386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-1.889424705978188E-2</v>
      </c>
      <c r="F172" s="28">
        <f>SUM(F152:F171)</f>
        <v>-56682.741179345641</v>
      </c>
      <c r="G172" s="26" t="s">
        <v>266</v>
      </c>
      <c r="H172" s="27">
        <f>IF(COUNT(H152:H171), SUM(H152:H171) / COUNT(H152:H171), 0)</f>
        <v>-1.5951529197227331E-2</v>
      </c>
      <c r="I172" s="28">
        <f>SUM(I152:I171)</f>
        <v>-47854.587591682008</v>
      </c>
      <c r="J172" s="26" t="s">
        <v>266</v>
      </c>
      <c r="K172" s="27">
        <f>IF(COUNT(K152:K171), SUM(K152:K171) / COUNT(K152:K171), 0)</f>
        <v>-1.2301508683260628E-2</v>
      </c>
      <c r="L172" s="28">
        <f>SUM(L152:L171)</f>
        <v>-36904.526049781889</v>
      </c>
      <c r="M172" s="26" t="s">
        <v>266</v>
      </c>
      <c r="N172" s="27">
        <f>IF(COUNT(N152:N171), SUM(N152:N171) / COUNT(N152:N171), 0)</f>
        <v>-1.5346952705266353E-2</v>
      </c>
      <c r="O172" s="28">
        <f>SUM(O152:O171)</f>
        <v>-46040.858115799063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57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2022-03-05(토) 오전 00:00</v>
      </c>
      <c r="C177" s="261"/>
      <c r="D177" s="233" t="str">
        <f>TEXT($G$1, "[$-ko-KR]yyyy-mm-dd(ddd) ") &amp; "오후 14:00"</f>
        <v>2022-03-05(토) 오후 14:00</v>
      </c>
      <c r="E177" s="234"/>
      <c r="F177" s="235"/>
      <c r="G177" s="233" t="str">
        <f>TEXT($G$1, "[$-ko-KR]yyyy-mm-dd(ddd) ") &amp; "오후 19:00"</f>
        <v>2022-03-05(토) 오후 19:00</v>
      </c>
      <c r="H177" s="234"/>
      <c r="I177" s="235"/>
      <c r="J177" s="233" t="str">
        <f>TEXT($G$1, "[$-ko-KR]yyyy-mm-dd(ddd) ") &amp; "오후 21:00"</f>
        <v>2022-03-05(토) 오후 21:00</v>
      </c>
      <c r="K177" s="234"/>
      <c r="L177" s="235"/>
      <c r="M177" s="233" t="str">
        <f>TEXT($G$1+1, "[$-ko-KR]yyyy-mm-dd(ddd) ") &amp; "오전 00:00"</f>
        <v>2022-03-06(일)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219</v>
      </c>
      <c r="B179" s="124">
        <v>2830</v>
      </c>
      <c r="C179" s="76">
        <v>-3.7414966000000001E-2</v>
      </c>
      <c r="D179" s="13">
        <v>2760</v>
      </c>
      <c r="E179" s="14">
        <f>IF(ISNUMBER(D179), (D179 - $B179) / $B179, "")</f>
        <v>-2.4734982332155476E-2</v>
      </c>
      <c r="F179" s="16">
        <f>IF(ISNUMBER(D179), $B199 * E179, "")</f>
        <v>-3710.2473498233212</v>
      </c>
      <c r="G179" s="29">
        <v>2780</v>
      </c>
      <c r="H179" s="14">
        <f>IF(ISNUMBER(G179), (G179 - $B179) / $B179, "")</f>
        <v>-1.7667844522968199E-2</v>
      </c>
      <c r="I179" s="100">
        <f>IF(ISNUMBER(G179), $B199 * H179, "")</f>
        <v>-2650.1766784452298</v>
      </c>
      <c r="J179" s="13">
        <v>2790</v>
      </c>
      <c r="K179" s="14">
        <f>IF(ISNUMBER(J179), (J179 - $B179) / $B179, "")</f>
        <v>-1.4134275618374558E-2</v>
      </c>
      <c r="L179" s="16">
        <f>IF(ISNUMBER(J179), $B199 * K179, "")</f>
        <v>-2120.1413427561838</v>
      </c>
      <c r="M179" s="29">
        <v>2800</v>
      </c>
      <c r="N179" s="14">
        <f>IF(ISNUMBER(M179), (M179 - $B179) / $B179, "")</f>
        <v>-1.0600706713780919E-2</v>
      </c>
      <c r="O179" s="16">
        <f>IF(ISNUMBER(M179), $B199 * N179, "")</f>
        <v>-1590.1060070671379</v>
      </c>
      <c r="Q179" s="219"/>
      <c r="R179" s="219"/>
      <c r="S179" s="219"/>
    </row>
    <row r="180" spans="1:19" ht="17.25" thickBot="1">
      <c r="A180" s="125" t="s">
        <v>99</v>
      </c>
      <c r="B180" s="126">
        <v>35540</v>
      </c>
      <c r="C180" s="77">
        <v>-3.81596752E-2</v>
      </c>
      <c r="D180" s="15">
        <v>33610</v>
      </c>
      <c r="E180" s="32">
        <f t="shared" ref="E180:E183" si="94">IF(ISNUMBER(D180), (D180 - $B180) / $B180, "")</f>
        <v>-5.4305008441193021E-2</v>
      </c>
      <c r="F180" s="18">
        <f>IF(ISNUMBER(D180), $B199 * E180, "")</f>
        <v>-8145.7512661789533</v>
      </c>
      <c r="G180" s="31">
        <v>33930</v>
      </c>
      <c r="H180" s="32">
        <f t="shared" ref="H180:H183" si="95">IF(ISNUMBER(G180), (G180 - $B180) / $B180, "")</f>
        <v>-4.5301069217782777E-2</v>
      </c>
      <c r="I180" s="101">
        <f>IF(ISNUMBER(G180), $B199 * H180, "")</f>
        <v>-6795.1603826674163</v>
      </c>
      <c r="J180" s="15">
        <v>34200</v>
      </c>
      <c r="K180" s="32">
        <f t="shared" ref="K180:K183" si="96">IF(ISNUMBER(J180), (J180 - $B180) / $B180, "")</f>
        <v>-3.7703995498030385E-2</v>
      </c>
      <c r="L180" s="18">
        <f>IF(ISNUMBER(J180), $B199 * K180, "")</f>
        <v>-5655.5993247045581</v>
      </c>
      <c r="M180" s="31">
        <v>34100</v>
      </c>
      <c r="N180" s="32">
        <f t="shared" ref="N180:N183" si="97">IF(ISNUMBER(M180), (M180 - $B180) / $B180, "")</f>
        <v>-4.0517726505346088E-2</v>
      </c>
      <c r="O180" s="18">
        <f>IF(ISNUMBER(M180), $B199 * N180, "")</f>
        <v>-6077.6589758019136</v>
      </c>
      <c r="Q180" s="219"/>
      <c r="R180" s="219"/>
      <c r="S180" s="219"/>
    </row>
    <row r="181" spans="1:19" ht="17.25" thickBot="1">
      <c r="A181" s="125" t="s">
        <v>156</v>
      </c>
      <c r="B181" s="126">
        <v>1220</v>
      </c>
      <c r="C181" s="77">
        <v>-3.9370078699999998E-2</v>
      </c>
      <c r="D181" s="15">
        <v>1160</v>
      </c>
      <c r="E181" s="32">
        <f t="shared" si="94"/>
        <v>-4.9180327868852458E-2</v>
      </c>
      <c r="F181" s="18">
        <f>IF(ISNUMBER(D181), $B199 * E181, "")</f>
        <v>-7377.0491803278683</v>
      </c>
      <c r="G181" s="31">
        <v>1175</v>
      </c>
      <c r="H181" s="32">
        <f t="shared" si="95"/>
        <v>-3.6885245901639344E-2</v>
      </c>
      <c r="I181" s="101">
        <f>IF(ISNUMBER(G181), $B199 * H181, "")</f>
        <v>-5532.7868852459014</v>
      </c>
      <c r="J181" s="15">
        <v>1185</v>
      </c>
      <c r="K181" s="32">
        <f t="shared" si="96"/>
        <v>-2.8688524590163935E-2</v>
      </c>
      <c r="L181" s="18">
        <f>IF(ISNUMBER(J181), $B199 * K181, "")</f>
        <v>-4303.2786885245905</v>
      </c>
      <c r="M181" s="31">
        <v>1175</v>
      </c>
      <c r="N181" s="32">
        <f t="shared" si="97"/>
        <v>-3.6885245901639344E-2</v>
      </c>
      <c r="O181" s="18">
        <f>IF(ISNUMBER(M181), $B199 * N181, "")</f>
        <v>-5532.7868852459014</v>
      </c>
      <c r="Q181" s="209"/>
      <c r="R181" s="209"/>
      <c r="S181" s="209"/>
    </row>
    <row r="182" spans="1:19" ht="17.25" thickBot="1">
      <c r="A182" s="125" t="s">
        <v>103</v>
      </c>
      <c r="B182" s="126">
        <v>630</v>
      </c>
      <c r="C182" s="77">
        <v>-3.9634146299999999E-2</v>
      </c>
      <c r="D182" s="15">
        <v>609</v>
      </c>
      <c r="E182" s="32">
        <f t="shared" si="94"/>
        <v>-3.3333333333333333E-2</v>
      </c>
      <c r="F182" s="18">
        <f>IF(ISNUMBER(D182), $B199 * E182, "")</f>
        <v>-5000</v>
      </c>
      <c r="G182" s="31">
        <v>612</v>
      </c>
      <c r="H182" s="32">
        <f t="shared" si="95"/>
        <v>-2.8571428571428571E-2</v>
      </c>
      <c r="I182" s="101">
        <f>IF(ISNUMBER(G182), $B199 * H182, "")</f>
        <v>-4285.7142857142853</v>
      </c>
      <c r="J182" s="15">
        <v>617</v>
      </c>
      <c r="K182" s="32">
        <f t="shared" si="96"/>
        <v>-2.0634920634920634E-2</v>
      </c>
      <c r="L182" s="18">
        <f>IF(ISNUMBER(J182), $B199 * K182, "")</f>
        <v>-3095.238095238095</v>
      </c>
      <c r="M182" s="31">
        <v>615</v>
      </c>
      <c r="N182" s="32">
        <f t="shared" si="97"/>
        <v>-2.3809523809523808E-2</v>
      </c>
      <c r="O182" s="18">
        <f>IF(ISNUMBER(M182), $B199 * N182, "")</f>
        <v>-3571.4285714285711</v>
      </c>
      <c r="Q182" s="209"/>
      <c r="R182" s="209"/>
      <c r="S182" s="209"/>
    </row>
    <row r="183" spans="1:19" ht="17.25" thickBot="1">
      <c r="A183" s="127" t="s">
        <v>93</v>
      </c>
      <c r="B183" s="128">
        <v>3320000</v>
      </c>
      <c r="C183" s="78">
        <v>-4.0462427699999998E-2</v>
      </c>
      <c r="D183" s="20">
        <v>3244000</v>
      </c>
      <c r="E183" s="21">
        <f t="shared" si="94"/>
        <v>-2.289156626506024E-2</v>
      </c>
      <c r="F183" s="22">
        <f>IF(ISNUMBER(D183), $B199 * E183, "")</f>
        <v>-3433.734939759036</v>
      </c>
      <c r="G183" s="30">
        <v>3267000</v>
      </c>
      <c r="H183" s="21">
        <f t="shared" si="95"/>
        <v>-1.5963855421686747E-2</v>
      </c>
      <c r="I183" s="105">
        <f>IF(ISNUMBER(G183), $B199 * H183, "")</f>
        <v>-2394.5783132530119</v>
      </c>
      <c r="J183" s="20">
        <v>3290000</v>
      </c>
      <c r="K183" s="21">
        <f t="shared" si="96"/>
        <v>-9.0361445783132526E-3</v>
      </c>
      <c r="L183" s="22">
        <f>IF(ISNUMBER(J183), $B199 * K183, "")</f>
        <v>-1355.4216867469879</v>
      </c>
      <c r="M183" s="30">
        <v>3264000</v>
      </c>
      <c r="N183" s="21">
        <f t="shared" si="97"/>
        <v>-1.6867469879518072E-2</v>
      </c>
      <c r="O183" s="22">
        <f>IF(ISNUMBER(M183), $B199 * N183, "")</f>
        <v>-2530.1204819277109</v>
      </c>
      <c r="Q183" s="209"/>
      <c r="R183" s="209"/>
      <c r="S183" s="209"/>
    </row>
    <row r="184" spans="1:19" ht="17.25" thickBot="1">
      <c r="A184" s="125" t="s">
        <v>338</v>
      </c>
      <c r="B184" s="129">
        <v>260</v>
      </c>
      <c r="C184" s="80">
        <v>-4.0590405900000001E-2</v>
      </c>
      <c r="D184" s="106">
        <v>254</v>
      </c>
      <c r="E184" s="107">
        <f>IF(ISNUMBER(D184), (D184 - $B184) / $B184, "")</f>
        <v>-2.3076923076923078E-2</v>
      </c>
      <c r="F184" s="108">
        <f>IF(ISNUMBER(D184), $B199 * E184, "")</f>
        <v>-3461.5384615384619</v>
      </c>
      <c r="G184" s="109">
        <v>255</v>
      </c>
      <c r="H184" s="107">
        <f>IF(ISNUMBER(G184), (G184 - $B184) / $B184, "")</f>
        <v>-1.9230769230769232E-2</v>
      </c>
      <c r="I184" s="110">
        <f>IF(ISNUMBER(G184), $B199 * H184, "")</f>
        <v>-2884.6153846153848</v>
      </c>
      <c r="J184" s="106">
        <v>258</v>
      </c>
      <c r="K184" s="107">
        <f>IF(ISNUMBER(J184), (J184 - $B184) / $B184, "")</f>
        <v>-7.6923076923076927E-3</v>
      </c>
      <c r="L184" s="108">
        <f>IF(ISNUMBER(J184), $B199 * K184, "")</f>
        <v>-1153.8461538461538</v>
      </c>
      <c r="M184" s="109">
        <v>256</v>
      </c>
      <c r="N184" s="107">
        <f>IF(ISNUMBER(M184), (M184 - $B184) / $B184, "")</f>
        <v>-1.5384615384615385E-2</v>
      </c>
      <c r="O184" s="108">
        <f>IF(ISNUMBER(M184), $B199 * N184, "")</f>
        <v>-2307.6923076923076</v>
      </c>
      <c r="Q184" s="209"/>
      <c r="R184" s="209"/>
      <c r="S184" s="209"/>
    </row>
    <row r="185" spans="1:19" ht="17.25" thickBot="1">
      <c r="A185" s="125" t="s">
        <v>164</v>
      </c>
      <c r="B185" s="126">
        <v>1410</v>
      </c>
      <c r="C185" s="77">
        <v>-4.08163265E-2</v>
      </c>
      <c r="D185" s="15">
        <v>1375</v>
      </c>
      <c r="E185" s="32">
        <f t="shared" ref="E185:E188" si="98">IF(ISNUMBER(D185), (D185 - $B185) / $B185, "")</f>
        <v>-2.4822695035460994E-2</v>
      </c>
      <c r="F185" s="18">
        <f>IF(ISNUMBER(D185), $B199 * E185, "")</f>
        <v>-3723.4042553191489</v>
      </c>
      <c r="G185" s="31">
        <v>1380</v>
      </c>
      <c r="H185" s="32">
        <f t="shared" ref="H185:H188" si="99">IF(ISNUMBER(G185), (G185 - $B185) / $B185, "")</f>
        <v>-2.1276595744680851E-2</v>
      </c>
      <c r="I185" s="101">
        <f>IF(ISNUMBER(G185), $B199 * H185, "")</f>
        <v>-3191.4893617021276</v>
      </c>
      <c r="J185" s="15">
        <v>1385</v>
      </c>
      <c r="K185" s="32">
        <f t="shared" ref="K185:K188" si="100">IF(ISNUMBER(J185), (J185 - $B185) / $B185, "")</f>
        <v>-1.7730496453900711E-2</v>
      </c>
      <c r="L185" s="18">
        <f>IF(ISNUMBER(J185), $B199 * K185, "")</f>
        <v>-2659.5744680851067</v>
      </c>
      <c r="M185" s="31">
        <v>1385</v>
      </c>
      <c r="N185" s="32">
        <f t="shared" ref="N185:N188" si="101">IF(ISNUMBER(M185), (M185 - $B185) / $B185, "")</f>
        <v>-1.7730496453900711E-2</v>
      </c>
      <c r="O185" s="18">
        <f>IF(ISNUMBER(M185), $B199 * N185, "")</f>
        <v>-2659.5744680851067</v>
      </c>
      <c r="Q185" s="209"/>
      <c r="R185" s="209"/>
      <c r="S185" s="209"/>
    </row>
    <row r="186" spans="1:19" ht="17.25" thickBot="1">
      <c r="A186" s="125" t="s">
        <v>130</v>
      </c>
      <c r="B186" s="126">
        <v>21090</v>
      </c>
      <c r="C186" s="77">
        <v>-4.1363636400000001E-2</v>
      </c>
      <c r="D186" s="15">
        <v>20540</v>
      </c>
      <c r="E186" s="32">
        <f t="shared" si="98"/>
        <v>-2.6078710289236605E-2</v>
      </c>
      <c r="F186" s="18">
        <f>IF(ISNUMBER(D186), $B199 * E186, "")</f>
        <v>-3911.8065433854908</v>
      </c>
      <c r="G186" s="31">
        <v>20860</v>
      </c>
      <c r="H186" s="32">
        <f t="shared" si="99"/>
        <v>-1.0905642484589853E-2</v>
      </c>
      <c r="I186" s="101">
        <f>IF(ISNUMBER(G186), $B199 * H186, "")</f>
        <v>-1635.8463726884779</v>
      </c>
      <c r="J186" s="15">
        <v>21070</v>
      </c>
      <c r="K186" s="32">
        <f t="shared" si="100"/>
        <v>-9.4831673779042201E-4</v>
      </c>
      <c r="L186" s="18">
        <f>IF(ISNUMBER(J186), $B199 * K186, "")</f>
        <v>-142.24751066856331</v>
      </c>
      <c r="M186" s="31">
        <v>21290</v>
      </c>
      <c r="N186" s="32">
        <f t="shared" si="101"/>
        <v>9.4831673779042207E-3</v>
      </c>
      <c r="O186" s="18">
        <f>IF(ISNUMBER(M186), $B199 * N186, "")</f>
        <v>1422.4751066856331</v>
      </c>
      <c r="Q186" s="209"/>
      <c r="R186" s="209"/>
      <c r="S186" s="209"/>
    </row>
    <row r="187" spans="1:19" ht="17.25" thickBot="1">
      <c r="A187" s="125" t="s">
        <v>227</v>
      </c>
      <c r="B187" s="126">
        <v>1150</v>
      </c>
      <c r="C187" s="77">
        <v>-4.16666667E-2</v>
      </c>
      <c r="D187" s="15">
        <v>1115</v>
      </c>
      <c r="E187" s="32">
        <f t="shared" si="98"/>
        <v>-3.0434782608695653E-2</v>
      </c>
      <c r="F187" s="18">
        <f>IF(ISNUMBER(D187), $B199 * E187, "")</f>
        <v>-4565.217391304348</v>
      </c>
      <c r="G187" s="31">
        <v>1115</v>
      </c>
      <c r="H187" s="32">
        <f t="shared" si="99"/>
        <v>-3.0434782608695653E-2</v>
      </c>
      <c r="I187" s="101">
        <f>IF(ISNUMBER(G187), $B199 * H187, "")</f>
        <v>-4565.217391304348</v>
      </c>
      <c r="J187" s="15">
        <v>1125</v>
      </c>
      <c r="K187" s="32">
        <f t="shared" si="100"/>
        <v>-2.1739130434782608E-2</v>
      </c>
      <c r="L187" s="18">
        <f>IF(ISNUMBER(J187), $B199 * K187, "")</f>
        <v>-3260.869565217391</v>
      </c>
      <c r="M187" s="31">
        <v>1125</v>
      </c>
      <c r="N187" s="32">
        <f t="shared" si="101"/>
        <v>-2.1739130434782608E-2</v>
      </c>
      <c r="O187" s="18">
        <f>IF(ISNUMBER(M187), $B199 * N187, "")</f>
        <v>-3260.869565217391</v>
      </c>
      <c r="Q187" s="33"/>
      <c r="R187" s="33"/>
    </row>
    <row r="188" spans="1:19" ht="17.25" thickBot="1">
      <c r="A188" s="130" t="s">
        <v>132</v>
      </c>
      <c r="B188" s="131">
        <v>3250</v>
      </c>
      <c r="C188" s="79">
        <v>-4.2709867499999998E-2</v>
      </c>
      <c r="D188" s="24">
        <v>2960</v>
      </c>
      <c r="E188" s="25">
        <f t="shared" si="98"/>
        <v>-8.9230769230769225E-2</v>
      </c>
      <c r="F188" s="104">
        <f>IF(ISNUMBER(D188), $B199 * E188, "")</f>
        <v>-13384.615384615383</v>
      </c>
      <c r="G188" s="102">
        <v>2950</v>
      </c>
      <c r="H188" s="25">
        <f t="shared" si="99"/>
        <v>-9.2307692307692313E-2</v>
      </c>
      <c r="I188" s="103">
        <f>IF(ISNUMBER(G188), $B199 * H188, "")</f>
        <v>-13846.153846153848</v>
      </c>
      <c r="J188" s="24">
        <v>2980</v>
      </c>
      <c r="K188" s="25">
        <f t="shared" si="100"/>
        <v>-8.3076923076923076E-2</v>
      </c>
      <c r="L188" s="104">
        <f>IF(ISNUMBER(J188), $B199 * K188, "")</f>
        <v>-12461.538461538461</v>
      </c>
      <c r="M188" s="102">
        <v>2935</v>
      </c>
      <c r="N188" s="25">
        <f t="shared" si="101"/>
        <v>-9.6923076923076917E-2</v>
      </c>
      <c r="O188" s="104">
        <f>IF(ISNUMBER(M188), $B199 * N188, "")</f>
        <v>-14538.461538461537</v>
      </c>
      <c r="Q188" s="210"/>
      <c r="R188" s="211"/>
      <c r="S188" s="212"/>
    </row>
    <row r="189" spans="1:19">
      <c r="A189" s="123" t="s">
        <v>199</v>
      </c>
      <c r="B189" s="124">
        <v>11.2</v>
      </c>
      <c r="C189" s="76">
        <v>-4.2735042700000003E-2</v>
      </c>
      <c r="D189" s="13">
        <v>11.1</v>
      </c>
      <c r="E189" s="14">
        <f>IF(ISNUMBER(D189), (D189 - $B189) / $B189, "")</f>
        <v>-8.9285714285713969E-3</v>
      </c>
      <c r="F189" s="16">
        <f>IF(ISNUMBER(D189), $B199 * E189, "")</f>
        <v>-1339.2857142857094</v>
      </c>
      <c r="G189" s="29">
        <v>11.1</v>
      </c>
      <c r="H189" s="14">
        <f>IF(ISNUMBER(G189), (G189 - $B189) / $B189, "")</f>
        <v>-8.9285714285713969E-3</v>
      </c>
      <c r="I189" s="100">
        <f>IF(ISNUMBER(G189), $B199 * H189, "")</f>
        <v>-1339.2857142857094</v>
      </c>
      <c r="J189" s="13">
        <v>11.2</v>
      </c>
      <c r="K189" s="14">
        <f>IF(ISNUMBER(J189), (J189 - $B189) / $B189, "")</f>
        <v>0</v>
      </c>
      <c r="L189" s="16">
        <f>IF(ISNUMBER(J189), $B199 * K189, "")</f>
        <v>0</v>
      </c>
      <c r="M189" s="29">
        <v>11</v>
      </c>
      <c r="N189" s="14">
        <f>IF(ISNUMBER(M189), (M189 - $B189) / $B189, "")</f>
        <v>-1.7857142857142794E-2</v>
      </c>
      <c r="O189" s="16">
        <f>IF(ISNUMBER(M189), $B199 * N189, "")</f>
        <v>-2678.5714285714189</v>
      </c>
      <c r="Q189" s="213"/>
      <c r="R189" s="214"/>
      <c r="S189" s="215"/>
    </row>
    <row r="190" spans="1:19" ht="17.25" thickBot="1">
      <c r="A190" s="125" t="s">
        <v>221</v>
      </c>
      <c r="B190" s="126">
        <v>905</v>
      </c>
      <c r="C190" s="77">
        <v>-4.3340380499999998E-2</v>
      </c>
      <c r="D190" s="15">
        <v>889</v>
      </c>
      <c r="E190" s="32">
        <f t="shared" ref="E190:E193" si="102">IF(ISNUMBER(D190), (D190 - $B190) / $B190, "")</f>
        <v>-1.7679558011049725E-2</v>
      </c>
      <c r="F190" s="18">
        <f>IF(ISNUMBER(D190), $B199 * E190, "")</f>
        <v>-2651.9337016574586</v>
      </c>
      <c r="G190" s="31">
        <v>897</v>
      </c>
      <c r="H190" s="32">
        <f t="shared" ref="H190:H193" si="103">IF(ISNUMBER(G190), (G190 - $B190) / $B190, "")</f>
        <v>-8.8397790055248626E-3</v>
      </c>
      <c r="I190" s="101">
        <f>IF(ISNUMBER(G190), $B199 * H190, "")</f>
        <v>-1325.9668508287293</v>
      </c>
      <c r="J190" s="15">
        <v>907</v>
      </c>
      <c r="K190" s="32">
        <f t="shared" ref="K190:K193" si="104">IF(ISNUMBER(J190), (J190 - $B190) / $B190, "")</f>
        <v>2.2099447513812156E-3</v>
      </c>
      <c r="L190" s="18">
        <f>IF(ISNUMBER(J190), $B199 * K190, "")</f>
        <v>331.49171270718233</v>
      </c>
      <c r="M190" s="31">
        <v>914</v>
      </c>
      <c r="N190" s="32">
        <f t="shared" ref="N190:N193" si="105">IF(ISNUMBER(M190), (M190 - $B190) / $B190, "")</f>
        <v>9.9447513812154689E-3</v>
      </c>
      <c r="O190" s="18">
        <f>IF(ISNUMBER(M190), $B199 * N190, "")</f>
        <v>1491.7127071823204</v>
      </c>
      <c r="Q190" s="216"/>
      <c r="R190" s="217"/>
      <c r="S190" s="218"/>
    </row>
    <row r="191" spans="1:19" ht="17.25" thickBot="1">
      <c r="A191" s="125" t="s">
        <v>124</v>
      </c>
      <c r="B191" s="126">
        <v>63.7</v>
      </c>
      <c r="C191" s="77">
        <v>-4.3543543499999997E-2</v>
      </c>
      <c r="D191" s="15">
        <v>60</v>
      </c>
      <c r="E191" s="32">
        <f t="shared" si="102"/>
        <v>-5.8084772370486697E-2</v>
      </c>
      <c r="F191" s="18">
        <f>IF(ISNUMBER(D191), $B199 * E191, "")</f>
        <v>-8712.7158555730039</v>
      </c>
      <c r="G191" s="31">
        <v>61.4</v>
      </c>
      <c r="H191" s="32">
        <f t="shared" si="103"/>
        <v>-3.6106750392464741E-2</v>
      </c>
      <c r="I191" s="101">
        <f>IF(ISNUMBER(G191), $B199 * H191, "")</f>
        <v>-5416.012558869711</v>
      </c>
      <c r="J191" s="15">
        <v>62.2</v>
      </c>
      <c r="K191" s="32">
        <f t="shared" si="104"/>
        <v>-2.3547880690737832E-2</v>
      </c>
      <c r="L191" s="18">
        <f>IF(ISNUMBER(J191), $B199 * K191, "")</f>
        <v>-3532.1821036106749</v>
      </c>
      <c r="M191" s="31">
        <v>61.5</v>
      </c>
      <c r="N191" s="32">
        <f t="shared" si="105"/>
        <v>-3.4536891679748868E-2</v>
      </c>
      <c r="O191" s="18">
        <f>IF(ISNUMBER(M191), $B199 * N191, "")</f>
        <v>-5180.5337519623299</v>
      </c>
      <c r="Q191" s="209"/>
      <c r="R191" s="209"/>
      <c r="S191" s="209"/>
    </row>
    <row r="192" spans="1:19" ht="17.25" thickBot="1">
      <c r="A192" s="125" t="s">
        <v>62</v>
      </c>
      <c r="B192" s="126">
        <v>27640</v>
      </c>
      <c r="C192" s="77">
        <v>-4.3598615899999998E-2</v>
      </c>
      <c r="D192" s="15">
        <v>26110</v>
      </c>
      <c r="E192" s="32">
        <f t="shared" si="102"/>
        <v>-5.535455861070912E-2</v>
      </c>
      <c r="F192" s="18">
        <f>IF(ISNUMBER(D192), $B199 * E192, "")</f>
        <v>-8303.1837916063687</v>
      </c>
      <c r="G192" s="31">
        <v>26680</v>
      </c>
      <c r="H192" s="32">
        <f t="shared" si="103"/>
        <v>-3.4732272069464547E-2</v>
      </c>
      <c r="I192" s="101">
        <f>IF(ISNUMBER(G192), $B199 * H192, "")</f>
        <v>-5209.8408104196824</v>
      </c>
      <c r="J192" s="15">
        <v>26910</v>
      </c>
      <c r="K192" s="32">
        <f t="shared" si="104"/>
        <v>-2.6410998552821998E-2</v>
      </c>
      <c r="L192" s="18">
        <f>IF(ISNUMBER(J192), $B199 * K192, "")</f>
        <v>-3961.6497829232999</v>
      </c>
      <c r="M192" s="31">
        <v>26550</v>
      </c>
      <c r="N192" s="32">
        <f t="shared" si="105"/>
        <v>-3.9435600578871202E-2</v>
      </c>
      <c r="O192" s="18">
        <f>IF(ISNUMBER(M192), $B199 * N192, "")</f>
        <v>-5915.3400868306808</v>
      </c>
      <c r="Q192" s="219"/>
      <c r="R192" s="219"/>
      <c r="S192" s="219"/>
    </row>
    <row r="193" spans="1:19" ht="17.25" thickBot="1">
      <c r="A193" s="127" t="s">
        <v>223</v>
      </c>
      <c r="B193" s="128">
        <v>998</v>
      </c>
      <c r="C193" s="78">
        <v>-4.4976076599999998E-2</v>
      </c>
      <c r="D193" s="20">
        <v>966</v>
      </c>
      <c r="E193" s="21">
        <f t="shared" si="102"/>
        <v>-3.2064128256513023E-2</v>
      </c>
      <c r="F193" s="22">
        <f>IF(ISNUMBER(D193), $B199 * E193, "")</f>
        <v>-4809.6192384769538</v>
      </c>
      <c r="G193" s="30">
        <v>973</v>
      </c>
      <c r="H193" s="21">
        <f t="shared" si="103"/>
        <v>-2.5050100200400802E-2</v>
      </c>
      <c r="I193" s="105">
        <f>IF(ISNUMBER(G193), $B199 * H193, "")</f>
        <v>-3757.5150300601204</v>
      </c>
      <c r="J193" s="20">
        <v>975</v>
      </c>
      <c r="K193" s="21">
        <f t="shared" si="104"/>
        <v>-2.3046092184368736E-2</v>
      </c>
      <c r="L193" s="22">
        <f>IF(ISNUMBER(J193), $B199 * K193, "")</f>
        <v>-3456.9138276553103</v>
      </c>
      <c r="M193" s="30">
        <v>974</v>
      </c>
      <c r="N193" s="21">
        <f t="shared" si="105"/>
        <v>-2.4048096192384769E-2</v>
      </c>
      <c r="O193" s="22">
        <f>IF(ISNUMBER(M193), $B199 * N193, "")</f>
        <v>-3607.2144288577156</v>
      </c>
      <c r="Q193" s="219"/>
      <c r="R193" s="219"/>
      <c r="S193" s="219"/>
    </row>
    <row r="194" spans="1:19" ht="17.25" thickBot="1">
      <c r="A194" s="125" t="s">
        <v>122</v>
      </c>
      <c r="B194" s="129">
        <v>129950</v>
      </c>
      <c r="C194" s="80">
        <v>-4.7985347999999997E-2</v>
      </c>
      <c r="D194" s="106">
        <v>125300</v>
      </c>
      <c r="E194" s="107">
        <f>IF(ISNUMBER(D194), (D194 - $B194) / $B194, "")</f>
        <v>-3.5782993459022701E-2</v>
      </c>
      <c r="F194" s="108">
        <f>IF(ISNUMBER(D194), $B199 * E194, "")</f>
        <v>-5367.4490188534055</v>
      </c>
      <c r="G194" s="109">
        <v>127050</v>
      </c>
      <c r="H194" s="107">
        <f>IF(ISNUMBER(G194), (G194 - $B194) / $B194, "")</f>
        <v>-2.2316275490573297E-2</v>
      </c>
      <c r="I194" s="110">
        <f>IF(ISNUMBER(G194), $B199 * H194, "")</f>
        <v>-3347.4413235859947</v>
      </c>
      <c r="J194" s="106">
        <v>127850</v>
      </c>
      <c r="K194" s="107">
        <f>IF(ISNUMBER(J194), (J194 - $B194) / $B194, "")</f>
        <v>-1.6160061562139283E-2</v>
      </c>
      <c r="L194" s="108">
        <f>IF(ISNUMBER(J194), $B199 * K194, "")</f>
        <v>-2424.0092343208926</v>
      </c>
      <c r="M194" s="109">
        <v>127900</v>
      </c>
      <c r="N194" s="107">
        <f>IF(ISNUMBER(M194), (M194 - $B194) / $B194, "")</f>
        <v>-1.5775298191612157E-2</v>
      </c>
      <c r="O194" s="108">
        <f>IF(ISNUMBER(M194), $B199 * N194, "")</f>
        <v>-2366.2947287418237</v>
      </c>
      <c r="Q194" s="209"/>
      <c r="R194" s="209"/>
      <c r="S194" s="209"/>
    </row>
    <row r="195" spans="1:19" ht="17.25" thickBot="1">
      <c r="A195" s="125" t="s">
        <v>166</v>
      </c>
      <c r="B195" s="126">
        <v>17390</v>
      </c>
      <c r="C195" s="77">
        <v>-4.8166393000000002E-2</v>
      </c>
      <c r="D195" s="15">
        <v>17000</v>
      </c>
      <c r="E195" s="32">
        <f t="shared" ref="E195:E198" si="106">IF(ISNUMBER(D195), (D195 - $B195) / $B195, "")</f>
        <v>-2.2426682001150087E-2</v>
      </c>
      <c r="F195" s="18">
        <f>IF(ISNUMBER(D195), $B199 * E195, "")</f>
        <v>-3364.0023001725131</v>
      </c>
      <c r="G195" s="31">
        <v>17120</v>
      </c>
      <c r="H195" s="32">
        <f t="shared" ref="H195:H198" si="107">IF(ISNUMBER(G195), (G195 - $B195) / $B195, "")</f>
        <v>-1.5526164462334674E-2</v>
      </c>
      <c r="I195" s="101">
        <f>IF(ISNUMBER(G195), $B199 * H195, "")</f>
        <v>-2328.9246693502009</v>
      </c>
      <c r="J195" s="15">
        <v>17180</v>
      </c>
      <c r="K195" s="32">
        <f t="shared" ref="K195:K198" si="108">IF(ISNUMBER(J195), (J195 - $B195) / $B195, "")</f>
        <v>-1.2075905692926969E-2</v>
      </c>
      <c r="L195" s="18">
        <f>IF(ISNUMBER(J195), $B199 * K195, "")</f>
        <v>-1811.3858539390453</v>
      </c>
      <c r="M195" s="31">
        <v>17110</v>
      </c>
      <c r="N195" s="32">
        <f t="shared" ref="N195:N198" si="109">IF(ISNUMBER(M195), (M195 - $B195) / $B195, "")</f>
        <v>-1.6101207590569294E-2</v>
      </c>
      <c r="O195" s="18">
        <f>IF(ISNUMBER(M195), $B199 * N195, "")</f>
        <v>-2415.1811385853939</v>
      </c>
      <c r="Q195" s="209"/>
      <c r="R195" s="209"/>
      <c r="S195" s="209"/>
    </row>
    <row r="196" spans="1:19" ht="17.25" thickBot="1">
      <c r="A196" s="125" t="s">
        <v>209</v>
      </c>
      <c r="B196" s="126">
        <v>1040</v>
      </c>
      <c r="C196" s="77">
        <v>-5.8823529399999998E-2</v>
      </c>
      <c r="D196" s="15">
        <v>1025</v>
      </c>
      <c r="E196" s="32">
        <f t="shared" si="106"/>
        <v>-1.4423076923076924E-2</v>
      </c>
      <c r="F196" s="18">
        <f>IF(ISNUMBER(D196), $B199 * E196, "")</f>
        <v>-2163.4615384615386</v>
      </c>
      <c r="G196" s="31">
        <v>1030</v>
      </c>
      <c r="H196" s="32">
        <f t="shared" si="107"/>
        <v>-9.6153846153846159E-3</v>
      </c>
      <c r="I196" s="101">
        <f>IF(ISNUMBER(G196), $B199 * H196, "")</f>
        <v>-1442.3076923076924</v>
      </c>
      <c r="J196" s="15">
        <v>1040</v>
      </c>
      <c r="K196" s="32">
        <f t="shared" si="108"/>
        <v>0</v>
      </c>
      <c r="L196" s="18">
        <f>IF(ISNUMBER(J196), $B199 * K196, "")</f>
        <v>0</v>
      </c>
      <c r="M196" s="31">
        <v>1035</v>
      </c>
      <c r="N196" s="32">
        <f t="shared" si="109"/>
        <v>-4.807692307692308E-3</v>
      </c>
      <c r="O196" s="18">
        <f>IF(ISNUMBER(M196), $B199 * N196, "")</f>
        <v>-721.15384615384619</v>
      </c>
      <c r="Q196" s="209"/>
      <c r="R196" s="209"/>
      <c r="S196" s="209"/>
    </row>
    <row r="197" spans="1:19">
      <c r="A197" s="125" t="s">
        <v>348</v>
      </c>
      <c r="B197" s="126">
        <v>195</v>
      </c>
      <c r="C197" s="77">
        <v>-6.25E-2</v>
      </c>
      <c r="D197" s="15">
        <v>196</v>
      </c>
      <c r="E197" s="32">
        <f t="shared" si="106"/>
        <v>5.1282051282051282E-3</v>
      </c>
      <c r="F197" s="18">
        <f>IF(ISNUMBER(D197), $B199 * E197, "")</f>
        <v>769.23076923076928</v>
      </c>
      <c r="G197" s="31">
        <v>198</v>
      </c>
      <c r="H197" s="32">
        <f t="shared" si="107"/>
        <v>1.5384615384615385E-2</v>
      </c>
      <c r="I197" s="101">
        <f>IF(ISNUMBER(G197), $B199 * H197, "")</f>
        <v>2307.6923076923076</v>
      </c>
      <c r="J197" s="15">
        <v>194</v>
      </c>
      <c r="K197" s="32">
        <f t="shared" si="108"/>
        <v>-5.1282051282051282E-3</v>
      </c>
      <c r="L197" s="18">
        <f>IF(ISNUMBER(J197), $B199 * K197, "")</f>
        <v>-769.23076923076928</v>
      </c>
      <c r="M197" s="31">
        <v>193</v>
      </c>
      <c r="N197" s="32">
        <f t="shared" si="109"/>
        <v>-1.0256410256410256E-2</v>
      </c>
      <c r="O197" s="18">
        <f>IF(ISNUMBER(M197), $B199 * N197, "")</f>
        <v>-1538.4615384615386</v>
      </c>
      <c r="Q197" s="198"/>
      <c r="R197" s="199"/>
      <c r="S197" s="200"/>
    </row>
    <row r="198" spans="1:19" ht="17.25" thickBot="1">
      <c r="A198" s="130" t="s">
        <v>178</v>
      </c>
      <c r="B198" s="131">
        <v>49030</v>
      </c>
      <c r="C198" s="79">
        <v>-6.6095238099999995E-2</v>
      </c>
      <c r="D198" s="24">
        <v>46860</v>
      </c>
      <c r="E198" s="25">
        <f t="shared" si="106"/>
        <v>-4.4258617173159293E-2</v>
      </c>
      <c r="F198" s="104">
        <f>IF(ISNUMBER(D198), $B199 * E198, "")</f>
        <v>-6638.7925759738937</v>
      </c>
      <c r="G198" s="102">
        <v>47530</v>
      </c>
      <c r="H198" s="25">
        <f t="shared" si="107"/>
        <v>-3.0593514174994903E-2</v>
      </c>
      <c r="I198" s="103">
        <f>IF(ISNUMBER(G198), $B199 * H198, "")</f>
        <v>-4589.0271262492352</v>
      </c>
      <c r="J198" s="24">
        <v>47880</v>
      </c>
      <c r="K198" s="25">
        <f t="shared" si="108"/>
        <v>-2.3455027534162759E-2</v>
      </c>
      <c r="L198" s="104">
        <f>IF(ISNUMBER(J198), $B199 * K198, "")</f>
        <v>-3518.2541301244137</v>
      </c>
      <c r="M198" s="102">
        <v>47340</v>
      </c>
      <c r="N198" s="25">
        <f t="shared" si="109"/>
        <v>-3.4468692637160923E-2</v>
      </c>
      <c r="O198" s="104">
        <f>IF(ISNUMBER(M198), $B199 * N198, "")</f>
        <v>-5170.3038955741386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-3.309819257936069E-2</v>
      </c>
      <c r="F199" s="28">
        <f>SUM(F179:F198)</f>
        <v>-99294.577738082095</v>
      </c>
      <c r="G199" s="26" t="s">
        <v>266</v>
      </c>
      <c r="H199" s="27">
        <f>IF(COUNT(H179:H198), SUM(H179:H198) / COUNT(H179:H198), 0)</f>
        <v>-2.47434561233516E-2</v>
      </c>
      <c r="I199" s="28">
        <f>SUM(I179:I198)</f>
        <v>-74230.368370054799</v>
      </c>
      <c r="J199" s="26" t="s">
        <v>266</v>
      </c>
      <c r="K199" s="27">
        <f>IF(COUNT(K179:K198), SUM(K179:K198) / COUNT(K179:K198), 0)</f>
        <v>-1.8449963095474437E-2</v>
      </c>
      <c r="L199" s="28">
        <f>SUM(L179:L198)</f>
        <v>-55349.889286423306</v>
      </c>
      <c r="M199" s="26" t="s">
        <v>266</v>
      </c>
      <c r="N199" s="27">
        <f>IF(COUNT(N179:N198), SUM(N179:N198) / COUNT(N179:N198), 0)</f>
        <v>-2.2915855276932837E-2</v>
      </c>
      <c r="O199" s="28">
        <f>SUM(O179:O198)</f>
        <v>-68747.565830798514</v>
      </c>
      <c r="Q199" s="204"/>
      <c r="R199" s="205"/>
      <c r="S199" s="20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A5D2E-9FAD-433B-B9B8-C729D908E6CC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44626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-56,181 KRW (-1.87%)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-42,657 KRW (-1.42%)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-47,808 KRW (-1.59%)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-28,863 KRW (-0.96%)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57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2022-03-06(일) 오전 00:00</v>
      </c>
      <c r="C15" s="259"/>
      <c r="D15" s="233" t="str">
        <f>TEXT($G$1, "[$-ko-KR]yyyy-mm-dd(ddd) ") &amp; "오후 14:00"</f>
        <v>2022-03-06(일) 오후 14:00</v>
      </c>
      <c r="E15" s="234"/>
      <c r="F15" s="235"/>
      <c r="G15" s="233" t="str">
        <f>TEXT($G$1, "[$-ko-KR]yyyy-mm-dd(ddd) ") &amp; "오후 19:00"</f>
        <v>2022-03-06(일) 오후 19:00</v>
      </c>
      <c r="H15" s="234"/>
      <c r="I15" s="235"/>
      <c r="J15" s="233" t="str">
        <f>TEXT($G$1, "[$-ko-KR]yyyy-mm-dd(ddd) ") &amp; "오후 21:00"</f>
        <v>2022-03-06(일) 오후 21:00</v>
      </c>
      <c r="K15" s="234"/>
      <c r="L15" s="235"/>
      <c r="M15" s="233" t="str">
        <f>TEXT($G$1+1, "[$-ko-KR]yyyy-mm-dd(ddd) ") &amp; "오전 00:00"</f>
        <v>2022-03-07(월)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57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2022-03-06(일) 오전 00:00</v>
      </c>
      <c r="C42" s="261"/>
      <c r="D42" s="233" t="str">
        <f>TEXT($G$1, "[$-ko-KR]yyyy-mm-dd(ddd) ") &amp; "오후 14:00"</f>
        <v>2022-03-06(일) 오후 14:00</v>
      </c>
      <c r="E42" s="234"/>
      <c r="F42" s="235"/>
      <c r="G42" s="233" t="str">
        <f>TEXT($G$1, "[$-ko-KR]yyyy-mm-dd(ddd) ") &amp; "오후 19:00"</f>
        <v>2022-03-06(일) 오후 19:00</v>
      </c>
      <c r="H42" s="234"/>
      <c r="I42" s="235"/>
      <c r="J42" s="233" t="str">
        <f>TEXT($G$1, "[$-ko-KR]yyyy-mm-dd(ddd) ") &amp; "오후 21:00"</f>
        <v>2022-03-06(일) 오후 21:00</v>
      </c>
      <c r="K42" s="234"/>
      <c r="L42" s="235"/>
      <c r="M42" s="233" t="str">
        <f>TEXT($G$1+1, "[$-ko-KR]yyyy-mm-dd(ddd) ") &amp; "오전 00:00"</f>
        <v>2022-03-07(월)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346</v>
      </c>
      <c r="B44" s="124">
        <v>9.81</v>
      </c>
      <c r="C44" s="76">
        <v>8.1587651600000005E-2</v>
      </c>
      <c r="D44" s="13">
        <v>9.49</v>
      </c>
      <c r="E44" s="14">
        <f>IF(ISNUMBER(D44), (D44 - $B44) / $B44, "")</f>
        <v>-3.2619775739041824E-2</v>
      </c>
      <c r="F44" s="16">
        <f>IF(ISNUMBER(D44), $B64 * E44, "")</f>
        <v>-4892.9663608562732</v>
      </c>
      <c r="G44" s="29">
        <v>9.35</v>
      </c>
      <c r="H44" s="14">
        <f>IF(ISNUMBER(G44), (G44 - $B44) / $B44, "")</f>
        <v>-4.6890927624872666E-2</v>
      </c>
      <c r="I44" s="100">
        <f>IF(ISNUMBER(G44), $B64 * H44, "")</f>
        <v>-7033.6391437309003</v>
      </c>
      <c r="J44" s="13">
        <v>9.3699999999999992</v>
      </c>
      <c r="K44" s="14">
        <f>IF(ISNUMBER(J44), (J44 - $B44) / $B44, "")</f>
        <v>-4.4852191641182593E-2</v>
      </c>
      <c r="L44" s="16">
        <f>IF(ISNUMBER(J44), $B64 * K44, "")</f>
        <v>-6727.8287461773889</v>
      </c>
      <c r="M44" s="29">
        <v>9.41</v>
      </c>
      <c r="N44" s="14">
        <f>IF(ISNUMBER(M44), (M44 - $B44) / $B44, "")</f>
        <v>-4.0774719673802279E-2</v>
      </c>
      <c r="O44" s="16">
        <f>IF(ISNUMBER(M44), $B64 * N44, "")</f>
        <v>-6116.2079510703416</v>
      </c>
      <c r="Q44" s="219"/>
      <c r="R44" s="219"/>
      <c r="S44" s="219"/>
    </row>
    <row r="45" spans="1:19" ht="17.25" customHeight="1" thickBot="1">
      <c r="A45" s="125" t="s">
        <v>118</v>
      </c>
      <c r="B45" s="126">
        <v>17.7</v>
      </c>
      <c r="C45" s="77">
        <v>4.1176470600000001E-2</v>
      </c>
      <c r="D45" s="15">
        <v>17.3</v>
      </c>
      <c r="E45" s="32">
        <f t="shared" ref="E45:E48" si="14">IF(ISNUMBER(D45), (D45 - $B45) / $B45, "")</f>
        <v>-2.2598870056497095E-2</v>
      </c>
      <c r="F45" s="18">
        <f>IF(ISNUMBER(D45), $B64 * E45, "")</f>
        <v>-3389.8305084745643</v>
      </c>
      <c r="G45" s="31">
        <v>16.8</v>
      </c>
      <c r="H45" s="32">
        <f t="shared" ref="H45:H48" si="15">IF(ISNUMBER(G45), (G45 - $B45) / $B45, "")</f>
        <v>-5.0847457627118564E-2</v>
      </c>
      <c r="I45" s="101">
        <f>IF(ISNUMBER(G45), $B64 * H45, "")</f>
        <v>-7627.1186440677848</v>
      </c>
      <c r="J45" s="15">
        <v>16.899999999999999</v>
      </c>
      <c r="K45" s="32">
        <f t="shared" ref="K45:K48" si="16">IF(ISNUMBER(J45), (J45 - $B45) / $B45, "")</f>
        <v>-4.5197740112994392E-2</v>
      </c>
      <c r="L45" s="18">
        <f>IF(ISNUMBER(J45), $B64 * K45, "")</f>
        <v>-6779.6610169491587</v>
      </c>
      <c r="M45" s="31">
        <v>16.899999999999999</v>
      </c>
      <c r="N45" s="32">
        <f t="shared" ref="N45:N48" si="17">IF(ISNUMBER(M45), (M45 - $B45) / $B45, "")</f>
        <v>-4.5197740112994392E-2</v>
      </c>
      <c r="O45" s="18">
        <f>IF(ISNUMBER(M45), $B64 * N45, "")</f>
        <v>-6779.6610169491587</v>
      </c>
      <c r="Q45" s="219"/>
      <c r="R45" s="219"/>
      <c r="S45" s="219"/>
    </row>
    <row r="46" spans="1:19" ht="17.25" customHeight="1" thickBot="1">
      <c r="A46" s="125" t="s">
        <v>148</v>
      </c>
      <c r="B46" s="126">
        <v>74.5</v>
      </c>
      <c r="C46" s="77">
        <v>3.3287101200000002E-2</v>
      </c>
      <c r="D46" s="15">
        <v>74.7</v>
      </c>
      <c r="E46" s="32">
        <f t="shared" si="14"/>
        <v>2.6845637583892998E-3</v>
      </c>
      <c r="F46" s="18">
        <f>IF(ISNUMBER(D46), $B64 * E46, "")</f>
        <v>402.68456375839497</v>
      </c>
      <c r="G46" s="31">
        <v>74.7</v>
      </c>
      <c r="H46" s="32">
        <f t="shared" si="15"/>
        <v>2.6845637583892998E-3</v>
      </c>
      <c r="I46" s="101">
        <f>IF(ISNUMBER(G46), $B64 * H46, "")</f>
        <v>402.68456375839497</v>
      </c>
      <c r="J46" s="15">
        <v>74.2</v>
      </c>
      <c r="K46" s="32">
        <f t="shared" si="16"/>
        <v>-4.0268456375838549E-3</v>
      </c>
      <c r="L46" s="18">
        <f>IF(ISNUMBER(J46), $B64 * K46, "")</f>
        <v>-604.02684563757828</v>
      </c>
      <c r="M46" s="31">
        <v>73.599999999999994</v>
      </c>
      <c r="N46" s="32">
        <f t="shared" si="17"/>
        <v>-1.2080536912751754E-2</v>
      </c>
      <c r="O46" s="18">
        <f>IF(ISNUMBER(M46), $B64 * N46, "")</f>
        <v>-1812.0805369127631</v>
      </c>
      <c r="Q46" s="209"/>
      <c r="R46" s="209"/>
      <c r="S46" s="209"/>
    </row>
    <row r="47" spans="1:19" ht="17.25" customHeight="1" thickBot="1">
      <c r="A47" s="125" t="s">
        <v>205</v>
      </c>
      <c r="B47" s="126">
        <v>11.6</v>
      </c>
      <c r="C47" s="77">
        <v>2.65486726E-2</v>
      </c>
      <c r="D47" s="15">
        <v>11.3</v>
      </c>
      <c r="E47" s="32">
        <f t="shared" si="14"/>
        <v>-2.5862068965517151E-2</v>
      </c>
      <c r="F47" s="18">
        <f>IF(ISNUMBER(D47), $B64 * E47, "")</f>
        <v>-3879.3103448275724</v>
      </c>
      <c r="G47" s="31">
        <v>11.3</v>
      </c>
      <c r="H47" s="32">
        <f t="shared" si="15"/>
        <v>-2.5862068965517151E-2</v>
      </c>
      <c r="I47" s="101">
        <f>IF(ISNUMBER(G47), $B64 * H47, "")</f>
        <v>-3879.3103448275724</v>
      </c>
      <c r="J47" s="15">
        <v>11.3</v>
      </c>
      <c r="K47" s="32">
        <f t="shared" si="16"/>
        <v>-2.5862068965517151E-2</v>
      </c>
      <c r="L47" s="18">
        <f>IF(ISNUMBER(J47), $B64 * K47, "")</f>
        <v>-3879.3103448275724</v>
      </c>
      <c r="M47" s="31">
        <v>11.4</v>
      </c>
      <c r="N47" s="32">
        <f t="shared" si="17"/>
        <v>-1.7241379310344768E-2</v>
      </c>
      <c r="O47" s="18">
        <f>IF(ISNUMBER(M47), $B64 * N47, "")</f>
        <v>-2586.2068965517151</v>
      </c>
      <c r="Q47" s="209"/>
      <c r="R47" s="209"/>
      <c r="S47" s="209"/>
    </row>
    <row r="48" spans="1:19" ht="17.25" customHeight="1" thickBot="1">
      <c r="A48" s="127" t="s">
        <v>140</v>
      </c>
      <c r="B48" s="128">
        <v>81.8</v>
      </c>
      <c r="C48" s="78">
        <v>2.3779724700000001E-2</v>
      </c>
      <c r="D48" s="20">
        <v>87.1</v>
      </c>
      <c r="E48" s="21">
        <f t="shared" si="14"/>
        <v>6.479217603911977E-2</v>
      </c>
      <c r="F48" s="22">
        <f>IF(ISNUMBER(D48), $B64 * E48, "")</f>
        <v>9718.8264058679651</v>
      </c>
      <c r="G48" s="30">
        <v>83.7</v>
      </c>
      <c r="H48" s="21">
        <f t="shared" si="15"/>
        <v>2.3227383863080753E-2</v>
      </c>
      <c r="I48" s="105">
        <f>IF(ISNUMBER(G48), $B64 * H48, "")</f>
        <v>3484.1075794621129</v>
      </c>
      <c r="J48" s="20">
        <v>84.2</v>
      </c>
      <c r="K48" s="21">
        <f t="shared" si="16"/>
        <v>2.9339853300733566E-2</v>
      </c>
      <c r="L48" s="22">
        <f>IF(ISNUMBER(J48), $B64 * K48, "")</f>
        <v>4400.9779951100345</v>
      </c>
      <c r="M48" s="30">
        <v>84.1</v>
      </c>
      <c r="N48" s="21">
        <f t="shared" si="17"/>
        <v>2.81173594132029E-2</v>
      </c>
      <c r="O48" s="22">
        <f>IF(ISNUMBER(M48), $B64 * N48, "")</f>
        <v>4217.6039119804354</v>
      </c>
      <c r="Q48" s="209"/>
      <c r="R48" s="209"/>
      <c r="S48" s="209"/>
    </row>
    <row r="49" spans="1:19" ht="17.25" customHeight="1" thickBot="1">
      <c r="A49" s="125" t="s">
        <v>128</v>
      </c>
      <c r="B49" s="129">
        <v>48.9</v>
      </c>
      <c r="C49" s="80">
        <v>2.08768267E-2</v>
      </c>
      <c r="D49" s="106">
        <v>48.7</v>
      </c>
      <c r="E49" s="107">
        <f>IF(ISNUMBER(D49), (D49 - $B49) / $B49, "")</f>
        <v>-4.0899795501021623E-3</v>
      </c>
      <c r="F49" s="108">
        <f>IF(ISNUMBER(D49), $B64 * E49, "")</f>
        <v>-613.49693251532437</v>
      </c>
      <c r="G49" s="109">
        <v>47.4</v>
      </c>
      <c r="H49" s="107">
        <f>IF(ISNUMBER(G49), (G49 - $B49) / $B49, "")</f>
        <v>-3.0674846625766871E-2</v>
      </c>
      <c r="I49" s="110">
        <f>IF(ISNUMBER(G49), $B64 * H49, "")</f>
        <v>-4601.2269938650306</v>
      </c>
      <c r="J49" s="106">
        <v>47.6</v>
      </c>
      <c r="K49" s="107">
        <f>IF(ISNUMBER(J49), (J49 - $B49) / $B49, "")</f>
        <v>-2.6584867075664563E-2</v>
      </c>
      <c r="L49" s="108">
        <f>IF(ISNUMBER(J49), $B64 * K49, "")</f>
        <v>-3987.7300613496845</v>
      </c>
      <c r="M49" s="109">
        <v>47.5</v>
      </c>
      <c r="N49" s="107">
        <f>IF(ISNUMBER(M49), (M49 - $B49) / $B49, "")</f>
        <v>-2.8629856850715719E-2</v>
      </c>
      <c r="O49" s="108">
        <f>IF(ISNUMBER(M49), $B64 * N49, "")</f>
        <v>-4294.478527607358</v>
      </c>
      <c r="Q49" s="209"/>
      <c r="R49" s="209"/>
      <c r="S49" s="209"/>
    </row>
    <row r="50" spans="1:19" ht="17.25" customHeight="1" thickBot="1">
      <c r="A50" s="125" t="s">
        <v>189</v>
      </c>
      <c r="B50" s="126">
        <v>88.1</v>
      </c>
      <c r="C50" s="77">
        <v>1.61476355E-2</v>
      </c>
      <c r="D50" s="15">
        <v>88.1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87.2</v>
      </c>
      <c r="H50" s="32">
        <f t="shared" ref="H50:H53" si="19">IF(ISNUMBER(G50), (G50 - $B50) / $B50, "")</f>
        <v>-1.0215664018161085E-2</v>
      </c>
      <c r="I50" s="101">
        <f>IF(ISNUMBER(G50), $B64 * H50, "")</f>
        <v>-1532.3496027241627</v>
      </c>
      <c r="J50" s="15">
        <v>87.3</v>
      </c>
      <c r="K50" s="32">
        <f t="shared" ref="K50:K53" si="20">IF(ISNUMBER(J50), (J50 - $B50) / $B50, "")</f>
        <v>-9.0805902383654623E-3</v>
      </c>
      <c r="L50" s="18">
        <f>IF(ISNUMBER(J50), $B64 * K50, "")</f>
        <v>-1362.0885357548193</v>
      </c>
      <c r="M50" s="31">
        <v>87.1</v>
      </c>
      <c r="N50" s="32">
        <f t="shared" ref="N50:N53" si="21">IF(ISNUMBER(M50), (M50 - $B50) / $B50, "")</f>
        <v>-1.1350737797956869E-2</v>
      </c>
      <c r="O50" s="18">
        <f>IF(ISNUMBER(M50), $B64 * N50, "")</f>
        <v>-1702.6106696935303</v>
      </c>
      <c r="Q50" s="209"/>
      <c r="R50" s="209"/>
      <c r="S50" s="209"/>
    </row>
    <row r="51" spans="1:19" ht="17.25" customHeight="1" thickBot="1">
      <c r="A51" s="125" t="s">
        <v>124</v>
      </c>
      <c r="B51" s="126">
        <v>61.5</v>
      </c>
      <c r="C51" s="77">
        <v>1.31795717E-2</v>
      </c>
      <c r="D51" s="15">
        <v>62</v>
      </c>
      <c r="E51" s="32">
        <f t="shared" si="18"/>
        <v>8.130081300813009E-3</v>
      </c>
      <c r="F51" s="18">
        <f>IF(ISNUMBER(D51), $B64 * E51, "")</f>
        <v>1219.5121951219514</v>
      </c>
      <c r="G51" s="31">
        <v>60.3</v>
      </c>
      <c r="H51" s="32">
        <f t="shared" si="19"/>
        <v>-1.9512195121951265E-2</v>
      </c>
      <c r="I51" s="101">
        <f>IF(ISNUMBER(G51), $B64 * H51, "")</f>
        <v>-2926.8292682926899</v>
      </c>
      <c r="J51" s="15">
        <v>60.6</v>
      </c>
      <c r="K51" s="32">
        <f t="shared" si="20"/>
        <v>-1.4634146341463391E-2</v>
      </c>
      <c r="L51" s="18">
        <f>IF(ISNUMBER(J51), $B64 * K51, "")</f>
        <v>-2195.1219512195089</v>
      </c>
      <c r="M51" s="31">
        <v>60.2</v>
      </c>
      <c r="N51" s="32">
        <f t="shared" si="21"/>
        <v>-2.1138211382113775E-2</v>
      </c>
      <c r="O51" s="18">
        <f>IF(ISNUMBER(M51), $B64 * N51, "")</f>
        <v>-3170.7317073170661</v>
      </c>
      <c r="Q51" s="209"/>
      <c r="R51" s="209"/>
      <c r="S51" s="209"/>
    </row>
    <row r="52" spans="1:19" ht="17.25" customHeight="1" thickBot="1">
      <c r="A52" s="125" t="s">
        <v>341</v>
      </c>
      <c r="B52" s="126">
        <v>8.9200000000000002E-2</v>
      </c>
      <c r="C52" s="77">
        <v>1.2485811600000001E-2</v>
      </c>
      <c r="D52" s="15">
        <v>8.7999999999999995E-2</v>
      </c>
      <c r="E52" s="32">
        <f t="shared" si="18"/>
        <v>-1.3452914798206352E-2</v>
      </c>
      <c r="F52" s="18">
        <f>IF(ISNUMBER(D52), $B64 * E52, "")</f>
        <v>-2017.9372197309526</v>
      </c>
      <c r="G52" s="31">
        <v>8.6800000000000002E-2</v>
      </c>
      <c r="H52" s="32">
        <f t="shared" si="19"/>
        <v>-2.6905829596412547E-2</v>
      </c>
      <c r="I52" s="101">
        <f>IF(ISNUMBER(G52), $B64 * H52, "")</f>
        <v>-4035.874439461882</v>
      </c>
      <c r="J52" s="15">
        <v>8.7800000000000003E-2</v>
      </c>
      <c r="K52" s="32">
        <f t="shared" si="20"/>
        <v>-1.5695067264573974E-2</v>
      </c>
      <c r="L52" s="18">
        <f>IF(ISNUMBER(J52), $B64 * K52, "")</f>
        <v>-2354.2600896860963</v>
      </c>
      <c r="M52" s="31">
        <v>8.77E-2</v>
      </c>
      <c r="N52" s="32">
        <f t="shared" si="21"/>
        <v>-1.6816143497757861E-2</v>
      </c>
      <c r="O52" s="18">
        <f>IF(ISNUMBER(M52), $B64 * N52, "")</f>
        <v>-2522.4215246636791</v>
      </c>
      <c r="Q52" s="33"/>
      <c r="R52" s="33"/>
    </row>
    <row r="53" spans="1:19" ht="17.25" customHeight="1" thickBot="1">
      <c r="A53" s="130" t="s">
        <v>211</v>
      </c>
      <c r="B53" s="131">
        <v>7.19</v>
      </c>
      <c r="C53" s="79">
        <v>1.12517581E-2</v>
      </c>
      <c r="D53" s="24">
        <v>7.47</v>
      </c>
      <c r="E53" s="25">
        <f t="shared" si="18"/>
        <v>3.8942976356049978E-2</v>
      </c>
      <c r="F53" s="104">
        <f>IF(ISNUMBER(D53), $B64 * E53, "")</f>
        <v>5841.4464534074968</v>
      </c>
      <c r="G53" s="102">
        <v>7.43</v>
      </c>
      <c r="H53" s="25">
        <f t="shared" si="19"/>
        <v>3.3379694019471391E-2</v>
      </c>
      <c r="I53" s="103">
        <f>IF(ISNUMBER(G53), $B64 * H53, "")</f>
        <v>5006.9541029207085</v>
      </c>
      <c r="J53" s="24">
        <v>7.47</v>
      </c>
      <c r="K53" s="25">
        <f t="shared" si="20"/>
        <v>3.8942976356049978E-2</v>
      </c>
      <c r="L53" s="104">
        <f>IF(ISNUMBER(J53), $B64 * K53, "")</f>
        <v>5841.4464534074968</v>
      </c>
      <c r="M53" s="102">
        <v>7.33</v>
      </c>
      <c r="N53" s="25">
        <f t="shared" si="21"/>
        <v>1.9471488178024989E-2</v>
      </c>
      <c r="O53" s="104">
        <f>IF(ISNUMBER(M53), $B64 * N53, "")</f>
        <v>2920.7232267037484</v>
      </c>
      <c r="Q53" s="210"/>
      <c r="R53" s="211"/>
      <c r="S53" s="212"/>
    </row>
    <row r="54" spans="1:19" ht="17.25" customHeight="1">
      <c r="A54" s="123" t="s">
        <v>203</v>
      </c>
      <c r="B54" s="124">
        <v>7.59</v>
      </c>
      <c r="C54" s="76">
        <v>1.0652463399999999E-2</v>
      </c>
      <c r="D54" s="13">
        <v>7.62</v>
      </c>
      <c r="E54" s="14">
        <f>IF(ISNUMBER(D54), (D54 - $B54) / $B54, "")</f>
        <v>3.952569169960507E-3</v>
      </c>
      <c r="F54" s="16">
        <f>IF(ISNUMBER(D54), $B64 * E54, "")</f>
        <v>592.88537549407602</v>
      </c>
      <c r="G54" s="29">
        <v>7.44</v>
      </c>
      <c r="H54" s="14">
        <f>IF(ISNUMBER(G54), (G54 - $B54) / $B54, "")</f>
        <v>-1.9762845849802303E-2</v>
      </c>
      <c r="I54" s="100">
        <f>IF(ISNUMBER(G54), $B64 * H54, "")</f>
        <v>-2964.4268774703455</v>
      </c>
      <c r="J54" s="13">
        <v>7.53</v>
      </c>
      <c r="K54" s="14">
        <f>IF(ISNUMBER(J54), (J54 - $B54) / $B54, "")</f>
        <v>-7.9051383399208978E-3</v>
      </c>
      <c r="L54" s="16">
        <f>IF(ISNUMBER(J54), $B64 * K54, "")</f>
        <v>-1185.7707509881348</v>
      </c>
      <c r="M54" s="29">
        <v>7.46</v>
      </c>
      <c r="N54" s="14">
        <f>IF(ISNUMBER(M54), (M54 - $B54) / $B54, "")</f>
        <v>-1.7127799736495374E-2</v>
      </c>
      <c r="O54" s="16">
        <f>IF(ISNUMBER(M54), $B64 * N54, "")</f>
        <v>-2569.1699604743062</v>
      </c>
      <c r="Q54" s="213"/>
      <c r="R54" s="214"/>
      <c r="S54" s="215"/>
    </row>
    <row r="55" spans="1:19" ht="17.25" customHeight="1" thickBot="1">
      <c r="A55" s="125" t="s">
        <v>245</v>
      </c>
      <c r="B55" s="126">
        <v>58.1</v>
      </c>
      <c r="C55" s="77">
        <v>1.0434782599999999E-2</v>
      </c>
      <c r="D55" s="15">
        <v>57.8</v>
      </c>
      <c r="E55" s="32">
        <f t="shared" ref="E55:E58" si="22">IF(ISNUMBER(D55), (D55 - $B55) / $B55, "")</f>
        <v>-5.1635111876076464E-3</v>
      </c>
      <c r="F55" s="18">
        <f>IF(ISNUMBER(D55), $B64 * E55, "")</f>
        <v>-774.52667814114693</v>
      </c>
      <c r="G55" s="31">
        <v>56.6</v>
      </c>
      <c r="H55" s="32">
        <f t="shared" ref="H55:H58" si="23">IF(ISNUMBER(G55), (G55 - $B55) / $B55, "")</f>
        <v>-2.5817555938037865E-2</v>
      </c>
      <c r="I55" s="101">
        <f>IF(ISNUMBER(G55), $B64 * H55, "")</f>
        <v>-3872.6333907056796</v>
      </c>
      <c r="J55" s="15">
        <v>56.8</v>
      </c>
      <c r="K55" s="32">
        <f t="shared" ref="K55:K58" si="24">IF(ISNUMBER(J55), (J55 - $B55) / $B55, "")</f>
        <v>-2.2375215146299556E-2</v>
      </c>
      <c r="L55" s="18">
        <f>IF(ISNUMBER(J55), $B64 * K55, "")</f>
        <v>-3356.2822719449337</v>
      </c>
      <c r="M55" s="31">
        <v>56.6</v>
      </c>
      <c r="N55" s="32">
        <f t="shared" ref="N55:N58" si="25">IF(ISNUMBER(M55), (M55 - $B55) / $B55, "")</f>
        <v>-2.5817555938037865E-2</v>
      </c>
      <c r="O55" s="18">
        <f>IF(ISNUMBER(M55), $B64 * N55, "")</f>
        <v>-3872.6333907056796</v>
      </c>
      <c r="Q55" s="216"/>
      <c r="R55" s="217"/>
      <c r="S55" s="218"/>
    </row>
    <row r="56" spans="1:19" ht="17.25" customHeight="1" thickBot="1">
      <c r="A56" s="125" t="s">
        <v>174</v>
      </c>
      <c r="B56" s="126">
        <v>10.4</v>
      </c>
      <c r="C56" s="77">
        <v>9.7087379000000001E-3</v>
      </c>
      <c r="D56" s="15">
        <v>10.4</v>
      </c>
      <c r="E56" s="32">
        <f t="shared" si="22"/>
        <v>0</v>
      </c>
      <c r="F56" s="18">
        <f>IF(ISNUMBER(D56), $B64 * E56, "")</f>
        <v>0</v>
      </c>
      <c r="G56" s="31">
        <v>10.3</v>
      </c>
      <c r="H56" s="32">
        <f t="shared" si="23"/>
        <v>-9.6153846153845812E-3</v>
      </c>
      <c r="I56" s="101">
        <f>IF(ISNUMBER(G56), $B64 * H56, "")</f>
        <v>-1442.3076923076871</v>
      </c>
      <c r="J56" s="15">
        <v>10.3</v>
      </c>
      <c r="K56" s="32">
        <f t="shared" si="24"/>
        <v>-9.6153846153845812E-3</v>
      </c>
      <c r="L56" s="18">
        <f>IF(ISNUMBER(J56), $B64 * K56, "")</f>
        <v>-1442.3076923076871</v>
      </c>
      <c r="M56" s="31">
        <v>10.3</v>
      </c>
      <c r="N56" s="32">
        <f t="shared" si="25"/>
        <v>-9.6153846153845812E-3</v>
      </c>
      <c r="O56" s="18">
        <f>IF(ISNUMBER(M56), $B64 * N56, "")</f>
        <v>-1442.3076923076871</v>
      </c>
      <c r="Q56" s="209"/>
      <c r="R56" s="209"/>
      <c r="S56" s="209"/>
    </row>
    <row r="57" spans="1:19" ht="17.25" customHeight="1" thickBot="1">
      <c r="A57" s="125" t="s">
        <v>146</v>
      </c>
      <c r="B57" s="126">
        <v>8.34</v>
      </c>
      <c r="C57" s="77">
        <v>9.6852299999999995E-3</v>
      </c>
      <c r="D57" s="15">
        <v>8.3800000000000008</v>
      </c>
      <c r="E57" s="32">
        <f t="shared" si="22"/>
        <v>4.7961630695444752E-3</v>
      </c>
      <c r="F57" s="18">
        <f>IF(ISNUMBER(D57), $B64 * E57, "")</f>
        <v>719.42446043167126</v>
      </c>
      <c r="G57" s="31">
        <v>8.17</v>
      </c>
      <c r="H57" s="32">
        <f t="shared" si="23"/>
        <v>-2.038369304556354E-2</v>
      </c>
      <c r="I57" s="101">
        <f>IF(ISNUMBER(G57), $B64 * H57, "")</f>
        <v>-3057.5539568345312</v>
      </c>
      <c r="J57" s="15">
        <v>8.14</v>
      </c>
      <c r="K57" s="32">
        <f t="shared" si="24"/>
        <v>-2.3980815347721739E-2</v>
      </c>
      <c r="L57" s="18">
        <f>IF(ISNUMBER(J57), $B64 * K57, "")</f>
        <v>-3597.1223021582609</v>
      </c>
      <c r="M57" s="31">
        <v>8.14</v>
      </c>
      <c r="N57" s="32">
        <f t="shared" si="25"/>
        <v>-2.3980815347721739E-2</v>
      </c>
      <c r="O57" s="18">
        <f>IF(ISNUMBER(M57), $B64 * N57, "")</f>
        <v>-3597.1223021582609</v>
      </c>
      <c r="Q57" s="219"/>
      <c r="R57" s="219"/>
      <c r="S57" s="219"/>
    </row>
    <row r="58" spans="1:19" ht="17.25" customHeight="1" thickBot="1">
      <c r="A58" s="127" t="s">
        <v>144</v>
      </c>
      <c r="B58" s="128">
        <v>10.6</v>
      </c>
      <c r="C58" s="78">
        <v>9.5238094999999991E-3</v>
      </c>
      <c r="D58" s="20">
        <v>10.8</v>
      </c>
      <c r="E58" s="21">
        <f t="shared" si="22"/>
        <v>1.8867924528301987E-2</v>
      </c>
      <c r="F58" s="22">
        <f>IF(ISNUMBER(D58), $B64 * E58, "")</f>
        <v>2830.1886792452979</v>
      </c>
      <c r="G58" s="30">
        <v>10.6</v>
      </c>
      <c r="H58" s="21">
        <f t="shared" si="23"/>
        <v>0</v>
      </c>
      <c r="I58" s="105">
        <f>IF(ISNUMBER(G58), $B64 * H58, "")</f>
        <v>0</v>
      </c>
      <c r="J58" s="20">
        <v>10.6</v>
      </c>
      <c r="K58" s="21">
        <f t="shared" si="24"/>
        <v>0</v>
      </c>
      <c r="L58" s="22">
        <f>IF(ISNUMBER(J58), $B64 * K58, "")</f>
        <v>0</v>
      </c>
      <c r="M58" s="30">
        <v>10.7</v>
      </c>
      <c r="N58" s="21">
        <f t="shared" si="25"/>
        <v>9.4339622641509101E-3</v>
      </c>
      <c r="O58" s="22">
        <f>IF(ISNUMBER(M58), $B64 * N58, "")</f>
        <v>1415.0943396226364</v>
      </c>
      <c r="Q58" s="219"/>
      <c r="R58" s="219"/>
      <c r="S58" s="219"/>
    </row>
    <row r="59" spans="1:19" ht="17.25" customHeight="1" thickBot="1">
      <c r="A59" s="125" t="s">
        <v>64</v>
      </c>
      <c r="B59" s="129">
        <v>28.6</v>
      </c>
      <c r="C59" s="80">
        <v>7.0422534999999998E-3</v>
      </c>
      <c r="D59" s="106">
        <v>28.5</v>
      </c>
      <c r="E59" s="107">
        <f>IF(ISNUMBER(D59), (D59 - $B59) / $B59, "")</f>
        <v>-3.4965034965035459E-3</v>
      </c>
      <c r="F59" s="108">
        <f>IF(ISNUMBER(D59), $B64 * E59, "")</f>
        <v>-524.47552447553187</v>
      </c>
      <c r="G59" s="109">
        <v>27.8</v>
      </c>
      <c r="H59" s="107">
        <f>IF(ISNUMBER(G59), (G59 - $B59) / $B59, "")</f>
        <v>-2.7972027972027996E-2</v>
      </c>
      <c r="I59" s="110">
        <f>IF(ISNUMBER(G59), $B64 * H59, "")</f>
        <v>-4195.8041958041995</v>
      </c>
      <c r="J59" s="106">
        <v>27.9</v>
      </c>
      <c r="K59" s="107">
        <f>IF(ISNUMBER(J59), (J59 - $B59) / $B59, "")</f>
        <v>-2.4475524475524573E-2</v>
      </c>
      <c r="L59" s="108">
        <f>IF(ISNUMBER(J59), $B64 * K59, "")</f>
        <v>-3671.3286713286861</v>
      </c>
      <c r="M59" s="109">
        <v>27.8</v>
      </c>
      <c r="N59" s="107">
        <f>IF(ISNUMBER(M59), (M59 - $B59) / $B59, "")</f>
        <v>-2.7972027972027996E-2</v>
      </c>
      <c r="O59" s="108">
        <f>IF(ISNUMBER(M59), $B64 * N59, "")</f>
        <v>-4195.8041958041995</v>
      </c>
      <c r="Q59" s="209"/>
      <c r="R59" s="209"/>
      <c r="S59" s="209"/>
    </row>
    <row r="60" spans="1:19" ht="17.25" customHeight="1" thickBot="1">
      <c r="A60" s="125" t="s">
        <v>126</v>
      </c>
      <c r="B60" s="126">
        <v>84</v>
      </c>
      <c r="C60" s="77">
        <v>5.9880239999999998E-3</v>
      </c>
      <c r="D60" s="15">
        <v>83.7</v>
      </c>
      <c r="E60" s="32">
        <f t="shared" ref="E60:E63" si="26">IF(ISNUMBER(D60), (D60 - $B60) / $B60, "")</f>
        <v>-3.5714285714285375E-3</v>
      </c>
      <c r="F60" s="18">
        <f>IF(ISNUMBER(D60), $B64 * E60, "")</f>
        <v>-535.71428571428066</v>
      </c>
      <c r="G60" s="31">
        <v>82.2</v>
      </c>
      <c r="H60" s="32">
        <f t="shared" ref="H60:H63" si="27">IF(ISNUMBER(G60), (G60 - $B60) / $B60, "")</f>
        <v>-2.1428571428571394E-2</v>
      </c>
      <c r="I60" s="101">
        <f>IF(ISNUMBER(G60), $B64 * H60, "")</f>
        <v>-3214.2857142857092</v>
      </c>
      <c r="J60" s="15">
        <v>82.9</v>
      </c>
      <c r="K60" s="32">
        <f t="shared" ref="K60:K63" si="28">IF(ISNUMBER(J60), (J60 - $B60) / $B60, "")</f>
        <v>-1.3095238095238028E-2</v>
      </c>
      <c r="L60" s="18">
        <f>IF(ISNUMBER(J60), $B64 * K60, "")</f>
        <v>-1964.2857142857042</v>
      </c>
      <c r="M60" s="31">
        <v>82.2</v>
      </c>
      <c r="N60" s="32">
        <f t="shared" ref="N60:N63" si="29">IF(ISNUMBER(M60), (M60 - $B60) / $B60, "")</f>
        <v>-2.1428571428571394E-2</v>
      </c>
      <c r="O60" s="18">
        <f>IF(ISNUMBER(M60), $B64 * N60, "")</f>
        <v>-3214.2857142857092</v>
      </c>
      <c r="Q60" s="209"/>
      <c r="R60" s="209"/>
      <c r="S60" s="209"/>
    </row>
    <row r="61" spans="1:19" ht="17.25" customHeight="1" thickBot="1">
      <c r="A61" s="125" t="s">
        <v>71</v>
      </c>
      <c r="B61" s="126">
        <v>19</v>
      </c>
      <c r="C61" s="77">
        <v>5.2910053000000002E-3</v>
      </c>
      <c r="D61" s="15">
        <v>19</v>
      </c>
      <c r="E61" s="32">
        <f t="shared" si="26"/>
        <v>0</v>
      </c>
      <c r="F61" s="18">
        <f>IF(ISNUMBER(D61), $B64 * E61, "")</f>
        <v>0</v>
      </c>
      <c r="G61" s="31">
        <v>18.8</v>
      </c>
      <c r="H61" s="32">
        <f t="shared" si="27"/>
        <v>-1.0526315789473648E-2</v>
      </c>
      <c r="I61" s="101">
        <f>IF(ISNUMBER(G61), $B64 * H61, "")</f>
        <v>-1578.947368421047</v>
      </c>
      <c r="J61" s="15">
        <v>18.7</v>
      </c>
      <c r="K61" s="32">
        <f t="shared" si="28"/>
        <v>-1.5789473684210565E-2</v>
      </c>
      <c r="L61" s="18">
        <f>IF(ISNUMBER(J61), $B64 * K61, "")</f>
        <v>-2368.4210526315846</v>
      </c>
      <c r="M61" s="31">
        <v>18.8</v>
      </c>
      <c r="N61" s="32">
        <f t="shared" si="29"/>
        <v>-1.0526315789473648E-2</v>
      </c>
      <c r="O61" s="18">
        <f>IF(ISNUMBER(M61), $B64 * N61, "")</f>
        <v>-1578.947368421047</v>
      </c>
      <c r="Q61" s="209"/>
      <c r="R61" s="209"/>
      <c r="S61" s="209"/>
    </row>
    <row r="62" spans="1:19" ht="17.25" customHeight="1">
      <c r="A62" s="125" t="s">
        <v>197</v>
      </c>
      <c r="B62" s="126">
        <v>46.7</v>
      </c>
      <c r="C62" s="77">
        <v>2.1459227E-3</v>
      </c>
      <c r="D62" s="15">
        <v>46.9</v>
      </c>
      <c r="E62" s="32">
        <f t="shared" si="26"/>
        <v>4.282655246252585E-3</v>
      </c>
      <c r="F62" s="18">
        <f>IF(ISNUMBER(D62), $B64 * E62, "")</f>
        <v>642.39828693788775</v>
      </c>
      <c r="G62" s="31">
        <v>46.1</v>
      </c>
      <c r="H62" s="32">
        <f t="shared" si="27"/>
        <v>-1.2847965738758059E-2</v>
      </c>
      <c r="I62" s="101">
        <f>IF(ISNUMBER(G62), $B64 * H62, "")</f>
        <v>-1927.1948608137088</v>
      </c>
      <c r="J62" s="15">
        <v>46.3</v>
      </c>
      <c r="K62" s="32">
        <f t="shared" si="28"/>
        <v>-8.5653104925054752E-3</v>
      </c>
      <c r="L62" s="18">
        <f>IF(ISNUMBER(J62), $B64 * K62, "")</f>
        <v>-1284.7965738758212</v>
      </c>
      <c r="M62" s="31">
        <v>46.2</v>
      </c>
      <c r="N62" s="32">
        <f t="shared" si="29"/>
        <v>-1.0706638115631691E-2</v>
      </c>
      <c r="O62" s="18">
        <f>IF(ISNUMBER(M62), $B64 * N62, "")</f>
        <v>-1605.9957173447535</v>
      </c>
      <c r="Q62" s="198"/>
      <c r="R62" s="199"/>
      <c r="S62" s="200"/>
    </row>
    <row r="63" spans="1:19" ht="17.25" customHeight="1" thickBot="1">
      <c r="A63" s="130" t="s">
        <v>185</v>
      </c>
      <c r="B63" s="131">
        <v>10</v>
      </c>
      <c r="C63" s="79">
        <v>1.0010010000000001E-3</v>
      </c>
      <c r="D63" s="24">
        <v>10.1</v>
      </c>
      <c r="E63" s="25">
        <f t="shared" si="26"/>
        <v>9.9999999999999638E-3</v>
      </c>
      <c r="F63" s="104">
        <f>IF(ISNUMBER(D63), $B64 * E63, "")</f>
        <v>1499.9999999999945</v>
      </c>
      <c r="G63" s="102">
        <v>9.92</v>
      </c>
      <c r="H63" s="25">
        <f t="shared" si="27"/>
        <v>-8.0000000000000071E-3</v>
      </c>
      <c r="I63" s="103">
        <f>IF(ISNUMBER(G63), $B64 * H63, "")</f>
        <v>-1200.0000000000011</v>
      </c>
      <c r="J63" s="24">
        <v>9.9700000000000006</v>
      </c>
      <c r="K63" s="25">
        <f t="shared" si="28"/>
        <v>-2.9999999999999359E-3</v>
      </c>
      <c r="L63" s="104">
        <f>IF(ISNUMBER(J63), $B64 * K63, "")</f>
        <v>-449.99999999999039</v>
      </c>
      <c r="M63" s="102">
        <v>9.99</v>
      </c>
      <c r="N63" s="25">
        <f t="shared" si="29"/>
        <v>-9.9999999999997877E-4</v>
      </c>
      <c r="O63" s="104">
        <f>IF(ISNUMBER(M63), $B64 * N63, "")</f>
        <v>-149.99999999999682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2.2797028551763627E-3</v>
      </c>
      <c r="F64" s="28">
        <f>SUM(F44:F63)</f>
        <v>6839.1085655290899</v>
      </c>
      <c r="G64" s="26" t="s">
        <v>266</v>
      </c>
      <c r="H64" s="27">
        <f>IF(COUNT(H44:H63), SUM(H44:H63) / COUNT(H44:H63), 0)</f>
        <v>-1.5398585415823909E-2</v>
      </c>
      <c r="I64" s="28">
        <f>SUM(I44:I63)</f>
        <v>-46195.756247471712</v>
      </c>
      <c r="J64" s="26" t="s">
        <v>266</v>
      </c>
      <c r="K64" s="27">
        <f>IF(COUNT(K44:K63), SUM(K44:K63) / COUNT(K44:K63), 0)</f>
        <v>-1.232263939086836E-2</v>
      </c>
      <c r="L64" s="28">
        <f>SUM(L44:L63)</f>
        <v>-36967.918172605081</v>
      </c>
      <c r="M64" s="26" t="s">
        <v>266</v>
      </c>
      <c r="N64" s="27">
        <f>IF(COUNT(N44:N63), SUM(N44:N63) / COUNT(N44:N63), 0)</f>
        <v>-1.4219081231320147E-2</v>
      </c>
      <c r="O64" s="28">
        <f>SUM(O44:O63)</f>
        <v>-42657.243693960438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57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2022-03-06(일) 오전 00:00</v>
      </c>
      <c r="C69" s="261"/>
      <c r="D69" s="233" t="str">
        <f>TEXT($G$1, "[$-ko-KR]yyyy-mm-dd(ddd) ") &amp; "오후 14:00"</f>
        <v>2022-03-06(일) 오후 14:00</v>
      </c>
      <c r="E69" s="234"/>
      <c r="F69" s="235"/>
      <c r="G69" s="233" t="str">
        <f>TEXT($G$1, "[$-ko-KR]yyyy-mm-dd(ddd) ") &amp; "오후 19:00"</f>
        <v>2022-03-06(일) 오후 19:00</v>
      </c>
      <c r="H69" s="234"/>
      <c r="I69" s="235"/>
      <c r="J69" s="233" t="str">
        <f>TEXT($G$1, "[$-ko-KR]yyyy-mm-dd(ddd) ") &amp; "오후 21:00"</f>
        <v>2022-03-06(일) 오후 21:00</v>
      </c>
      <c r="K69" s="234"/>
      <c r="L69" s="235"/>
      <c r="M69" s="233" t="str">
        <f>TEXT($G$1+1, "[$-ko-KR]yyyy-mm-dd(ddd) ") &amp; "오전 00:00"</f>
        <v>2022-03-07(월)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85</v>
      </c>
      <c r="B71" s="124">
        <v>258</v>
      </c>
      <c r="C71" s="76">
        <v>6.6115702499999998E-2</v>
      </c>
      <c r="D71" s="13">
        <v>275</v>
      </c>
      <c r="E71" s="14">
        <f>IF(ISNUMBER(D71), (D71 - $B71) / $B71, "")</f>
        <v>6.589147286821706E-2</v>
      </c>
      <c r="F71" s="16">
        <f>IF(ISNUMBER(D71), $B91 * E71, "")</f>
        <v>9883.7209302325591</v>
      </c>
      <c r="G71" s="29">
        <v>266</v>
      </c>
      <c r="H71" s="14">
        <f>IF(ISNUMBER(G71), (G71 - $B71) / $B71, "")</f>
        <v>3.1007751937984496E-2</v>
      </c>
      <c r="I71" s="100">
        <f>IF(ISNUMBER(G71), $B91 * H71, "")</f>
        <v>4651.1627906976746</v>
      </c>
      <c r="J71" s="13">
        <v>268</v>
      </c>
      <c r="K71" s="14">
        <f>IF(ISNUMBER(J71), (J71 - $B71) / $B71, "")</f>
        <v>3.875968992248062E-2</v>
      </c>
      <c r="L71" s="16">
        <f>IF(ISNUMBER(J71), $B91 * K71, "")</f>
        <v>5813.9534883720926</v>
      </c>
      <c r="M71" s="29">
        <v>266</v>
      </c>
      <c r="N71" s="14">
        <f>IF(ISNUMBER(M71), (M71 - $B71) / $B71, "")</f>
        <v>3.1007751937984496E-2</v>
      </c>
      <c r="O71" s="16">
        <f>IF(ISNUMBER(M71), $B91 * N71, "")</f>
        <v>4651.1627906976746</v>
      </c>
      <c r="Q71" s="219"/>
      <c r="R71" s="219"/>
      <c r="S71" s="219"/>
    </row>
    <row r="72" spans="1:19" ht="17.25" thickBot="1">
      <c r="A72" s="125" t="s">
        <v>89</v>
      </c>
      <c r="B72" s="126">
        <v>936</v>
      </c>
      <c r="C72" s="77">
        <v>6.0022650099999998E-2</v>
      </c>
      <c r="D72" s="15">
        <v>921</v>
      </c>
      <c r="E72" s="32">
        <f t="shared" ref="E72:E75" si="30">IF(ISNUMBER(D72), (D72 - $B72) / $B72, "")</f>
        <v>-1.6025641025641024E-2</v>
      </c>
      <c r="F72" s="18">
        <f>IF(ISNUMBER(D72), $B91 * E72, "")</f>
        <v>-2403.8461538461538</v>
      </c>
      <c r="G72" s="31">
        <v>910</v>
      </c>
      <c r="H72" s="32">
        <f t="shared" ref="H72:H75" si="31">IF(ISNUMBER(G72), (G72 - $B72) / $B72, "")</f>
        <v>-2.7777777777777776E-2</v>
      </c>
      <c r="I72" s="101">
        <f>IF(ISNUMBER(G72), $B91 * H72, "")</f>
        <v>-4166.6666666666661</v>
      </c>
      <c r="J72" s="15">
        <v>910</v>
      </c>
      <c r="K72" s="32">
        <f t="shared" ref="K72:K75" si="32">IF(ISNUMBER(J72), (J72 - $B72) / $B72, "")</f>
        <v>-2.7777777777777776E-2</v>
      </c>
      <c r="L72" s="18">
        <f>IF(ISNUMBER(J72), $B91 * K72, "")</f>
        <v>-4166.6666666666661</v>
      </c>
      <c r="M72" s="31">
        <v>911</v>
      </c>
      <c r="N72" s="32">
        <f t="shared" ref="N72:N75" si="33">IF(ISNUMBER(M72), (M72 - $B72) / $B72, "")</f>
        <v>-2.6709401709401708E-2</v>
      </c>
      <c r="O72" s="18">
        <f>IF(ISNUMBER(M72), $B91 * N72, "")</f>
        <v>-4006.4102564102564</v>
      </c>
      <c r="Q72" s="219"/>
      <c r="R72" s="219"/>
      <c r="S72" s="219"/>
    </row>
    <row r="73" spans="1:19" ht="17.25" thickBot="1">
      <c r="A73" s="125" t="s">
        <v>172</v>
      </c>
      <c r="B73" s="126">
        <v>903</v>
      </c>
      <c r="C73" s="77">
        <v>2.73037543E-2</v>
      </c>
      <c r="D73" s="15">
        <v>905</v>
      </c>
      <c r="E73" s="32">
        <f t="shared" si="30"/>
        <v>2.2148394241417496E-3</v>
      </c>
      <c r="F73" s="18">
        <f>IF(ISNUMBER(D73), $B91 * E73, "")</f>
        <v>332.22591362126246</v>
      </c>
      <c r="G73" s="31">
        <v>888</v>
      </c>
      <c r="H73" s="32">
        <f t="shared" si="31"/>
        <v>-1.6611295681063124E-2</v>
      </c>
      <c r="I73" s="101">
        <f>IF(ISNUMBER(G73), $B91 * H73, "")</f>
        <v>-2491.6943521594685</v>
      </c>
      <c r="J73" s="15">
        <v>882</v>
      </c>
      <c r="K73" s="32">
        <f t="shared" si="32"/>
        <v>-2.3255813953488372E-2</v>
      </c>
      <c r="L73" s="18">
        <f>IF(ISNUMBER(J73), $B91 * K73, "")</f>
        <v>-3488.3720930232557</v>
      </c>
      <c r="M73" s="31">
        <v>879</v>
      </c>
      <c r="N73" s="32">
        <f t="shared" si="33"/>
        <v>-2.6578073089700997E-2</v>
      </c>
      <c r="O73" s="18">
        <f>IF(ISNUMBER(M73), $B91 * N73, "")</f>
        <v>-3986.7109634551498</v>
      </c>
      <c r="Q73" s="209"/>
      <c r="R73" s="209"/>
      <c r="S73" s="209"/>
    </row>
    <row r="74" spans="1:19" ht="17.25" thickBot="1">
      <c r="A74" s="125" t="s">
        <v>217</v>
      </c>
      <c r="B74" s="126">
        <v>199</v>
      </c>
      <c r="C74" s="77">
        <v>2.0512820500000001E-2</v>
      </c>
      <c r="D74" s="15">
        <v>198</v>
      </c>
      <c r="E74" s="32">
        <f t="shared" si="30"/>
        <v>-5.0251256281407036E-3</v>
      </c>
      <c r="F74" s="18">
        <f>IF(ISNUMBER(D74), $B91 * E74, "")</f>
        <v>-753.7688442211055</v>
      </c>
      <c r="G74" s="31">
        <v>194</v>
      </c>
      <c r="H74" s="32">
        <f t="shared" si="31"/>
        <v>-2.5125628140703519E-2</v>
      </c>
      <c r="I74" s="101">
        <f>IF(ISNUMBER(G74), $B91 * H74, "")</f>
        <v>-3768.844221105528</v>
      </c>
      <c r="J74" s="15">
        <v>195</v>
      </c>
      <c r="K74" s="32">
        <f t="shared" si="32"/>
        <v>-2.0100502512562814E-2</v>
      </c>
      <c r="L74" s="18">
        <f>IF(ISNUMBER(J74), $B91 * K74, "")</f>
        <v>-3015.075376884422</v>
      </c>
      <c r="M74" s="31">
        <v>194</v>
      </c>
      <c r="N74" s="32">
        <f t="shared" si="33"/>
        <v>-2.5125628140703519E-2</v>
      </c>
      <c r="O74" s="18">
        <f>IF(ISNUMBER(M74), $B91 * N74, "")</f>
        <v>-3768.844221105528</v>
      </c>
      <c r="Q74" s="209"/>
      <c r="R74" s="209"/>
      <c r="S74" s="209"/>
    </row>
    <row r="75" spans="1:19" ht="17.25" thickBot="1">
      <c r="A75" s="127" t="s">
        <v>235</v>
      </c>
      <c r="B75" s="128">
        <v>110</v>
      </c>
      <c r="C75" s="78">
        <v>1.8518518500000001E-2</v>
      </c>
      <c r="D75" s="20">
        <v>110</v>
      </c>
      <c r="E75" s="21">
        <f t="shared" si="30"/>
        <v>0</v>
      </c>
      <c r="F75" s="22">
        <f>IF(ISNUMBER(D75), $B91 * E75, "")</f>
        <v>0</v>
      </c>
      <c r="G75" s="30">
        <v>107</v>
      </c>
      <c r="H75" s="21">
        <f t="shared" si="31"/>
        <v>-2.7272727272727271E-2</v>
      </c>
      <c r="I75" s="105">
        <f>IF(ISNUMBER(G75), $B91 * H75, "")</f>
        <v>-4090.9090909090905</v>
      </c>
      <c r="J75" s="20">
        <v>108</v>
      </c>
      <c r="K75" s="21">
        <f t="shared" si="32"/>
        <v>-1.8181818181818181E-2</v>
      </c>
      <c r="L75" s="22">
        <f>IF(ISNUMBER(J75), $B91 * K75, "")</f>
        <v>-2727.272727272727</v>
      </c>
      <c r="M75" s="30">
        <v>108</v>
      </c>
      <c r="N75" s="21">
        <f t="shared" si="33"/>
        <v>-1.8181818181818181E-2</v>
      </c>
      <c r="O75" s="22">
        <f>IF(ISNUMBER(M75), $B91 * N75, "")</f>
        <v>-2727.272727272727</v>
      </c>
      <c r="Q75" s="209"/>
      <c r="R75" s="209"/>
      <c r="S75" s="209"/>
    </row>
    <row r="76" spans="1:19" ht="17.25" thickBot="1">
      <c r="A76" s="125" t="s">
        <v>207</v>
      </c>
      <c r="B76" s="129">
        <v>979</v>
      </c>
      <c r="C76" s="80">
        <v>1.76715177E-2</v>
      </c>
      <c r="D76" s="106">
        <v>976</v>
      </c>
      <c r="E76" s="107">
        <f>IF(ISNUMBER(D76), (D76 - $B76) / $B76, "")</f>
        <v>-3.0643513789581204E-3</v>
      </c>
      <c r="F76" s="108">
        <f>IF(ISNUMBER(D76), $B91 * E76, "")</f>
        <v>-459.65270684371808</v>
      </c>
      <c r="G76" s="109">
        <v>965</v>
      </c>
      <c r="H76" s="107">
        <f>IF(ISNUMBER(G76), (G76 - $B76) / $B76, "")</f>
        <v>-1.4300306435137897E-2</v>
      </c>
      <c r="I76" s="110">
        <f>IF(ISNUMBER(G76), $B91 * H76, "")</f>
        <v>-2145.0459652706845</v>
      </c>
      <c r="J76" s="106">
        <v>965</v>
      </c>
      <c r="K76" s="107">
        <f>IF(ISNUMBER(J76), (J76 - $B76) / $B76, "")</f>
        <v>-1.4300306435137897E-2</v>
      </c>
      <c r="L76" s="108">
        <f>IF(ISNUMBER(J76), $B91 * K76, "")</f>
        <v>-2145.0459652706845</v>
      </c>
      <c r="M76" s="109">
        <v>959</v>
      </c>
      <c r="N76" s="107">
        <f>IF(ISNUMBER(M76), (M76 - $B76) / $B76, "")</f>
        <v>-2.0429009193054137E-2</v>
      </c>
      <c r="O76" s="108">
        <f>IF(ISNUMBER(M76), $B91 * N76, "")</f>
        <v>-3064.3513789581207</v>
      </c>
      <c r="Q76" s="209"/>
      <c r="R76" s="209"/>
      <c r="S76" s="209"/>
    </row>
    <row r="77" spans="1:19" ht="17.25" thickBot="1">
      <c r="A77" s="125" t="s">
        <v>105</v>
      </c>
      <c r="B77" s="126">
        <v>785</v>
      </c>
      <c r="C77" s="77">
        <v>1.55239327E-2</v>
      </c>
      <c r="D77" s="15">
        <v>781</v>
      </c>
      <c r="E77" s="32">
        <f t="shared" ref="E77:E80" si="34">IF(ISNUMBER(D77), (D77 - $B77) / $B77, "")</f>
        <v>-5.0955414012738851E-3</v>
      </c>
      <c r="F77" s="18">
        <f>IF(ISNUMBER(D77), $B91 * E77, "")</f>
        <v>-764.33121019108273</v>
      </c>
      <c r="G77" s="31">
        <v>765</v>
      </c>
      <c r="H77" s="32">
        <f t="shared" ref="H77:H80" si="35">IF(ISNUMBER(G77), (G77 - $B77) / $B77, "")</f>
        <v>-2.5477707006369428E-2</v>
      </c>
      <c r="I77" s="101">
        <f>IF(ISNUMBER(G77), $B91 * H77, "")</f>
        <v>-3821.6560509554142</v>
      </c>
      <c r="J77" s="15">
        <v>769</v>
      </c>
      <c r="K77" s="32">
        <f t="shared" ref="K77:K80" si="36">IF(ISNUMBER(J77), (J77 - $B77) / $B77, "")</f>
        <v>-2.038216560509554E-2</v>
      </c>
      <c r="L77" s="18">
        <f>IF(ISNUMBER(J77), $B91 * K77, "")</f>
        <v>-3057.3248407643309</v>
      </c>
      <c r="M77" s="31">
        <v>768</v>
      </c>
      <c r="N77" s="32">
        <f t="shared" ref="N77:N80" si="37">IF(ISNUMBER(M77), (M77 - $B77) / $B77, "")</f>
        <v>-2.1656050955414011E-2</v>
      </c>
      <c r="O77" s="18">
        <f>IF(ISNUMBER(M77), $B91 * N77, "")</f>
        <v>-3248.4076433121018</v>
      </c>
      <c r="Q77" s="209"/>
      <c r="R77" s="209"/>
      <c r="S77" s="209"/>
    </row>
    <row r="78" spans="1:19" ht="17.25" thickBot="1">
      <c r="A78" s="125" t="s">
        <v>213</v>
      </c>
      <c r="B78" s="126">
        <v>279</v>
      </c>
      <c r="C78" s="77">
        <v>1.4545454500000001E-2</v>
      </c>
      <c r="D78" s="15">
        <v>279</v>
      </c>
      <c r="E78" s="32">
        <f t="shared" si="34"/>
        <v>0</v>
      </c>
      <c r="F78" s="18">
        <f>IF(ISNUMBER(D78), $B91 * E78, "")</f>
        <v>0</v>
      </c>
      <c r="G78" s="31">
        <v>276</v>
      </c>
      <c r="H78" s="32">
        <f t="shared" si="35"/>
        <v>-1.0752688172043012E-2</v>
      </c>
      <c r="I78" s="101">
        <f>IF(ISNUMBER(G78), $B91 * H78, "")</f>
        <v>-1612.9032258064517</v>
      </c>
      <c r="J78" s="15">
        <v>278</v>
      </c>
      <c r="K78" s="32">
        <f t="shared" si="36"/>
        <v>-3.5842293906810036E-3</v>
      </c>
      <c r="L78" s="18">
        <f>IF(ISNUMBER(J78), $B91 * K78, "")</f>
        <v>-537.63440860215053</v>
      </c>
      <c r="M78" s="31">
        <v>278</v>
      </c>
      <c r="N78" s="32">
        <f t="shared" si="37"/>
        <v>-3.5842293906810036E-3</v>
      </c>
      <c r="O78" s="18">
        <f>IF(ISNUMBER(M78), $B91 * N78, "")</f>
        <v>-537.63440860215053</v>
      </c>
      <c r="Q78" s="209"/>
      <c r="R78" s="209"/>
      <c r="S78" s="209"/>
    </row>
    <row r="79" spans="1:19" ht="17.25" thickBot="1">
      <c r="A79" s="125" t="s">
        <v>225</v>
      </c>
      <c r="B79" s="126">
        <v>353</v>
      </c>
      <c r="C79" s="77">
        <v>1.43678161E-2</v>
      </c>
      <c r="D79" s="15">
        <v>354</v>
      </c>
      <c r="E79" s="32">
        <f t="shared" si="34"/>
        <v>2.8328611898016999E-3</v>
      </c>
      <c r="F79" s="18">
        <f>IF(ISNUMBER(D79), $B91 * E79, "")</f>
        <v>424.92917847025495</v>
      </c>
      <c r="G79" s="31">
        <v>348</v>
      </c>
      <c r="H79" s="32">
        <f t="shared" si="35"/>
        <v>-1.4164305949008499E-2</v>
      </c>
      <c r="I79" s="101">
        <f>IF(ISNUMBER(G79), $B91 * H79, "")</f>
        <v>-2124.6458923512746</v>
      </c>
      <c r="J79" s="15">
        <v>348</v>
      </c>
      <c r="K79" s="32">
        <f t="shared" si="36"/>
        <v>-1.4164305949008499E-2</v>
      </c>
      <c r="L79" s="18">
        <f>IF(ISNUMBER(J79), $B91 * K79, "")</f>
        <v>-2124.6458923512746</v>
      </c>
      <c r="M79" s="31">
        <v>346</v>
      </c>
      <c r="N79" s="32">
        <f t="shared" si="37"/>
        <v>-1.9830028328611898E-2</v>
      </c>
      <c r="O79" s="18">
        <f>IF(ISNUMBER(M79), $B91 * N79, "")</f>
        <v>-2974.5042492917846</v>
      </c>
      <c r="Q79" s="33"/>
      <c r="R79" s="33"/>
    </row>
    <row r="80" spans="1:19" ht="17.25" thickBot="1">
      <c r="A80" s="130" t="s">
        <v>339</v>
      </c>
      <c r="B80" s="131">
        <v>497</v>
      </c>
      <c r="C80" s="79">
        <v>1.42857143E-2</v>
      </c>
      <c r="D80" s="24">
        <v>504</v>
      </c>
      <c r="E80" s="25">
        <f t="shared" si="34"/>
        <v>1.4084507042253521E-2</v>
      </c>
      <c r="F80" s="104">
        <f>IF(ISNUMBER(D80), $B91 * E80, "")</f>
        <v>2112.676056338028</v>
      </c>
      <c r="G80" s="102">
        <v>491</v>
      </c>
      <c r="H80" s="25">
        <f t="shared" si="35"/>
        <v>-1.2072434607645875E-2</v>
      </c>
      <c r="I80" s="103">
        <f>IF(ISNUMBER(G80), $B91 * H80, "")</f>
        <v>-1810.8651911468812</v>
      </c>
      <c r="J80" s="24">
        <v>494</v>
      </c>
      <c r="K80" s="25">
        <f t="shared" si="36"/>
        <v>-6.0362173038229373E-3</v>
      </c>
      <c r="L80" s="104">
        <f>IF(ISNUMBER(J80), $B91 * K80, "")</f>
        <v>-905.43259557344061</v>
      </c>
      <c r="M80" s="102">
        <v>495</v>
      </c>
      <c r="N80" s="25">
        <f t="shared" si="37"/>
        <v>-4.0241448692152921E-3</v>
      </c>
      <c r="O80" s="104">
        <f>IF(ISNUMBER(M80), $B91 * N80, "")</f>
        <v>-603.62173038229378</v>
      </c>
      <c r="Q80" s="210"/>
      <c r="R80" s="211"/>
      <c r="S80" s="212"/>
    </row>
    <row r="81" spans="1:19">
      <c r="A81" s="123" t="s">
        <v>79</v>
      </c>
      <c r="B81" s="124">
        <v>825</v>
      </c>
      <c r="C81" s="76">
        <v>1.22699387E-2</v>
      </c>
      <c r="D81" s="13">
        <v>822</v>
      </c>
      <c r="E81" s="14">
        <f>IF(ISNUMBER(D81), (D81 - $B81) / $B81, "")</f>
        <v>-3.6363636363636364E-3</v>
      </c>
      <c r="F81" s="16">
        <f>IF(ISNUMBER(D81), $B91 * E81, "")</f>
        <v>-545.4545454545455</v>
      </c>
      <c r="G81" s="29">
        <v>803</v>
      </c>
      <c r="H81" s="14">
        <f>IF(ISNUMBER(G81), (G81 - $B81) / $B81, "")</f>
        <v>-2.6666666666666668E-2</v>
      </c>
      <c r="I81" s="100">
        <f>IF(ISNUMBER(G81), $B91 * H81, "")</f>
        <v>-4000.0000000000005</v>
      </c>
      <c r="J81" s="13">
        <v>810</v>
      </c>
      <c r="K81" s="14">
        <f>IF(ISNUMBER(J81), (J81 - $B81) / $B81, "")</f>
        <v>-1.8181818181818181E-2</v>
      </c>
      <c r="L81" s="16">
        <f>IF(ISNUMBER(J81), $B91 * K81, "")</f>
        <v>-2727.272727272727</v>
      </c>
      <c r="M81" s="29">
        <v>804</v>
      </c>
      <c r="N81" s="14">
        <f>IF(ISNUMBER(M81), (M81 - $B81) / $B81, "")</f>
        <v>-2.5454545454545455E-2</v>
      </c>
      <c r="O81" s="16">
        <f>IF(ISNUMBER(M81), $B91 * N81, "")</f>
        <v>-3818.1818181818185</v>
      </c>
      <c r="Q81" s="213"/>
      <c r="R81" s="214"/>
      <c r="S81" s="215"/>
    </row>
    <row r="82" spans="1:19" ht="17.25" thickBot="1">
      <c r="A82" s="125" t="s">
        <v>221</v>
      </c>
      <c r="B82" s="126">
        <v>914</v>
      </c>
      <c r="C82" s="77">
        <v>1.1061946899999999E-2</v>
      </c>
      <c r="D82" s="15">
        <v>906</v>
      </c>
      <c r="E82" s="32">
        <f t="shared" ref="E82:E85" si="38">IF(ISNUMBER(D82), (D82 - $B82) / $B82, "")</f>
        <v>-8.7527352297592995E-3</v>
      </c>
      <c r="F82" s="18">
        <f>IF(ISNUMBER(D82), $B91 * E82, "")</f>
        <v>-1312.9102844638949</v>
      </c>
      <c r="G82" s="31">
        <v>894</v>
      </c>
      <c r="H82" s="32">
        <f t="shared" ref="H82:H85" si="39">IF(ISNUMBER(G82), (G82 - $B82) / $B82, "")</f>
        <v>-2.1881838074398249E-2</v>
      </c>
      <c r="I82" s="101">
        <f>IF(ISNUMBER(G82), $B91 * H82, "")</f>
        <v>-3282.2757111597375</v>
      </c>
      <c r="J82" s="15">
        <v>898</v>
      </c>
      <c r="K82" s="32">
        <f t="shared" ref="K82:K85" si="40">IF(ISNUMBER(J82), (J82 - $B82) / $B82, "")</f>
        <v>-1.7505470459518599E-2</v>
      </c>
      <c r="L82" s="18">
        <f>IF(ISNUMBER(J82), $B91 * K82, "")</f>
        <v>-2625.8205689277897</v>
      </c>
      <c r="M82" s="31">
        <v>902</v>
      </c>
      <c r="N82" s="32">
        <f t="shared" ref="N82:N85" si="41">IF(ISNUMBER(M82), (M82 - $B82) / $B82, "")</f>
        <v>-1.3129102844638949E-2</v>
      </c>
      <c r="O82" s="18">
        <f>IF(ISNUMBER(M82), $B91 * N82, "")</f>
        <v>-1969.3654266958424</v>
      </c>
      <c r="Q82" s="216"/>
      <c r="R82" s="217"/>
      <c r="S82" s="218"/>
    </row>
    <row r="83" spans="1:19" ht="17.25" thickBot="1">
      <c r="A83" s="125" t="s">
        <v>327</v>
      </c>
      <c r="B83" s="126">
        <v>632</v>
      </c>
      <c r="C83" s="77">
        <v>9.5846644999999994E-3</v>
      </c>
      <c r="D83" s="15">
        <v>622</v>
      </c>
      <c r="E83" s="32">
        <f t="shared" si="38"/>
        <v>-1.5822784810126583E-2</v>
      </c>
      <c r="F83" s="18">
        <f>IF(ISNUMBER(D83), $B91 * E83, "")</f>
        <v>-2373.4177215189875</v>
      </c>
      <c r="G83" s="31">
        <v>613</v>
      </c>
      <c r="H83" s="32">
        <f t="shared" si="39"/>
        <v>-3.0063291139240507E-2</v>
      </c>
      <c r="I83" s="101">
        <f>IF(ISNUMBER(G83), $B91 * H83, "")</f>
        <v>-4509.493670886076</v>
      </c>
      <c r="J83" s="15">
        <v>610</v>
      </c>
      <c r="K83" s="32">
        <f t="shared" si="40"/>
        <v>-3.4810126582278479E-2</v>
      </c>
      <c r="L83" s="18">
        <f>IF(ISNUMBER(J83), $B91 * K83, "")</f>
        <v>-5221.5189873417721</v>
      </c>
      <c r="M83" s="31">
        <v>609</v>
      </c>
      <c r="N83" s="32">
        <f t="shared" si="41"/>
        <v>-3.6392405063291139E-2</v>
      </c>
      <c r="O83" s="18">
        <f>IF(ISNUMBER(M83), $B91 * N83, "")</f>
        <v>-5458.8607594936711</v>
      </c>
      <c r="Q83" s="209"/>
      <c r="R83" s="209"/>
      <c r="S83" s="209"/>
    </row>
    <row r="84" spans="1:19" ht="17.25" thickBot="1">
      <c r="A84" s="125" t="s">
        <v>51</v>
      </c>
      <c r="B84" s="126">
        <v>220</v>
      </c>
      <c r="C84" s="77">
        <v>9.1743119000000008E-3</v>
      </c>
      <c r="D84" s="15">
        <v>219</v>
      </c>
      <c r="E84" s="32">
        <f t="shared" si="38"/>
        <v>-4.5454545454545452E-3</v>
      </c>
      <c r="F84" s="18">
        <f>IF(ISNUMBER(D84), $B91 * E84, "")</f>
        <v>-681.81818181818176</v>
      </c>
      <c r="G84" s="31">
        <v>218</v>
      </c>
      <c r="H84" s="32">
        <f t="shared" si="39"/>
        <v>-9.0909090909090905E-3</v>
      </c>
      <c r="I84" s="101">
        <f>IF(ISNUMBER(G84), $B91 * H84, "")</f>
        <v>-1363.6363636363635</v>
      </c>
      <c r="J84" s="15">
        <v>220</v>
      </c>
      <c r="K84" s="32">
        <f t="shared" si="40"/>
        <v>0</v>
      </c>
      <c r="L84" s="18">
        <f>IF(ISNUMBER(J84), $B91 * K84, "")</f>
        <v>0</v>
      </c>
      <c r="M84" s="31">
        <v>219</v>
      </c>
      <c r="N84" s="32">
        <f t="shared" si="41"/>
        <v>-4.5454545454545452E-3</v>
      </c>
      <c r="O84" s="18">
        <f>IF(ISNUMBER(M84), $B91 * N84, "")</f>
        <v>-681.81818181818176</v>
      </c>
      <c r="Q84" s="219"/>
      <c r="R84" s="219"/>
      <c r="S84" s="219"/>
    </row>
    <row r="85" spans="1:19" ht="17.25" thickBot="1">
      <c r="A85" s="127" t="s">
        <v>56</v>
      </c>
      <c r="B85" s="128">
        <v>120</v>
      </c>
      <c r="C85" s="78">
        <v>8.4033613000000004E-3</v>
      </c>
      <c r="D85" s="20">
        <v>120</v>
      </c>
      <c r="E85" s="21">
        <f t="shared" si="38"/>
        <v>0</v>
      </c>
      <c r="F85" s="22">
        <f>IF(ISNUMBER(D85), $B91 * E85, "")</f>
        <v>0</v>
      </c>
      <c r="G85" s="30">
        <v>119</v>
      </c>
      <c r="H85" s="21">
        <f t="shared" si="39"/>
        <v>-8.3333333333333332E-3</v>
      </c>
      <c r="I85" s="105">
        <f>IF(ISNUMBER(G85), $B91 * H85, "")</f>
        <v>-1250</v>
      </c>
      <c r="J85" s="20">
        <v>120</v>
      </c>
      <c r="K85" s="21">
        <f t="shared" si="40"/>
        <v>0</v>
      </c>
      <c r="L85" s="22">
        <f>IF(ISNUMBER(J85), $B91 * K85, "")</f>
        <v>0</v>
      </c>
      <c r="M85" s="30">
        <v>120</v>
      </c>
      <c r="N85" s="21">
        <f t="shared" si="41"/>
        <v>0</v>
      </c>
      <c r="O85" s="22">
        <f>IF(ISNUMBER(M85), $B91 * N85, "")</f>
        <v>0</v>
      </c>
      <c r="Q85" s="219"/>
      <c r="R85" s="219"/>
      <c r="S85" s="219"/>
    </row>
    <row r="86" spans="1:19" ht="17.25" thickBot="1">
      <c r="A86" s="125" t="s">
        <v>247</v>
      </c>
      <c r="B86" s="129">
        <v>722</v>
      </c>
      <c r="C86" s="80">
        <v>8.3798883000000008E-3</v>
      </c>
      <c r="D86" s="106">
        <v>709</v>
      </c>
      <c r="E86" s="107">
        <f>IF(ISNUMBER(D86), (D86 - $B86) / $B86, "")</f>
        <v>-1.8005540166204988E-2</v>
      </c>
      <c r="F86" s="108">
        <f>IF(ISNUMBER(D86), $B91 * E86, "")</f>
        <v>-2700.8310249307483</v>
      </c>
      <c r="G86" s="109">
        <v>700</v>
      </c>
      <c r="H86" s="107">
        <f>IF(ISNUMBER(G86), (G86 - $B86) / $B86, "")</f>
        <v>-3.0470914127423823E-2</v>
      </c>
      <c r="I86" s="110">
        <f>IF(ISNUMBER(G86), $B91 * H86, "")</f>
        <v>-4570.6371191135731</v>
      </c>
      <c r="J86" s="106">
        <v>701</v>
      </c>
      <c r="K86" s="107">
        <f>IF(ISNUMBER(J86), (J86 - $B86) / $B86, "")</f>
        <v>-2.9085872576177285E-2</v>
      </c>
      <c r="L86" s="108">
        <f>IF(ISNUMBER(J86), $B91 * K86, "")</f>
        <v>-4362.880886426593</v>
      </c>
      <c r="M86" s="109">
        <v>704</v>
      </c>
      <c r="N86" s="107">
        <f>IF(ISNUMBER(M86), (M86 - $B86) / $B86, "")</f>
        <v>-2.4930747922437674E-2</v>
      </c>
      <c r="O86" s="108">
        <f>IF(ISNUMBER(M86), $B91 * N86, "")</f>
        <v>-3739.612188365651</v>
      </c>
      <c r="Q86" s="209"/>
      <c r="R86" s="209"/>
      <c r="S86" s="209"/>
    </row>
    <row r="87" spans="1:19" ht="17.25" thickBot="1">
      <c r="A87" s="125" t="s">
        <v>261</v>
      </c>
      <c r="B87" s="126">
        <v>153</v>
      </c>
      <c r="C87" s="77">
        <v>6.5789474000000001E-3</v>
      </c>
      <c r="D87" s="15">
        <v>153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152</v>
      </c>
      <c r="H87" s="32">
        <f t="shared" ref="H87:H90" si="43">IF(ISNUMBER(G87), (G87 - $B87) / $B87, "")</f>
        <v>-6.5359477124183009E-3</v>
      </c>
      <c r="I87" s="101">
        <f>IF(ISNUMBER(G87), $B91 * H87, "")</f>
        <v>-980.39215686274508</v>
      </c>
      <c r="J87" s="15">
        <v>152</v>
      </c>
      <c r="K87" s="32">
        <f t="shared" ref="K87:K90" si="44">IF(ISNUMBER(J87), (J87 - $B87) / $B87, "")</f>
        <v>-6.5359477124183009E-3</v>
      </c>
      <c r="L87" s="18">
        <f>IF(ISNUMBER(J87), $B91 * K87, "")</f>
        <v>-980.39215686274508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09"/>
      <c r="R87" s="209"/>
      <c r="S87" s="209"/>
    </row>
    <row r="88" spans="1:19" ht="17.25" thickBot="1">
      <c r="A88" s="125" t="s">
        <v>134</v>
      </c>
      <c r="B88" s="126">
        <v>193</v>
      </c>
      <c r="C88" s="77">
        <v>5.2083333000000004E-3</v>
      </c>
      <c r="D88" s="15">
        <v>193</v>
      </c>
      <c r="E88" s="32">
        <f t="shared" si="42"/>
        <v>0</v>
      </c>
      <c r="F88" s="18">
        <f>IF(ISNUMBER(D88), $B91 * E88, "")</f>
        <v>0</v>
      </c>
      <c r="G88" s="31">
        <v>188</v>
      </c>
      <c r="H88" s="32">
        <f t="shared" si="43"/>
        <v>-2.5906735751295335E-2</v>
      </c>
      <c r="I88" s="101">
        <f>IF(ISNUMBER(G88), $B91 * H88, "")</f>
        <v>-3886.0103626943001</v>
      </c>
      <c r="J88" s="15">
        <v>188</v>
      </c>
      <c r="K88" s="32">
        <f t="shared" si="44"/>
        <v>-2.5906735751295335E-2</v>
      </c>
      <c r="L88" s="18">
        <f>IF(ISNUMBER(J88), $B91 * K88, "")</f>
        <v>-3886.0103626943001</v>
      </c>
      <c r="M88" s="31">
        <v>190</v>
      </c>
      <c r="N88" s="32">
        <f t="shared" si="45"/>
        <v>-1.5544041450777202E-2</v>
      </c>
      <c r="O88" s="18">
        <f>IF(ISNUMBER(M88), $B91 * N88, "")</f>
        <v>-2331.6062176165801</v>
      </c>
      <c r="Q88" s="209"/>
      <c r="R88" s="209"/>
      <c r="S88" s="209"/>
    </row>
    <row r="89" spans="1:19">
      <c r="A89" s="125" t="s">
        <v>348</v>
      </c>
      <c r="B89" s="126">
        <v>193</v>
      </c>
      <c r="C89" s="77">
        <v>5.2083333000000004E-3</v>
      </c>
      <c r="D89" s="15">
        <v>190</v>
      </c>
      <c r="E89" s="32">
        <f t="shared" si="42"/>
        <v>-1.5544041450777202E-2</v>
      </c>
      <c r="F89" s="18">
        <f>IF(ISNUMBER(D89), $B91 * E89, "")</f>
        <v>-2331.6062176165801</v>
      </c>
      <c r="G89" s="31">
        <v>184</v>
      </c>
      <c r="H89" s="32">
        <f t="shared" si="43"/>
        <v>-4.6632124352331605E-2</v>
      </c>
      <c r="I89" s="101">
        <f>IF(ISNUMBER(G89), $B91 * H89, "")</f>
        <v>-6994.8186528497408</v>
      </c>
      <c r="J89" s="15">
        <v>184</v>
      </c>
      <c r="K89" s="32">
        <f t="shared" si="44"/>
        <v>-4.6632124352331605E-2</v>
      </c>
      <c r="L89" s="18">
        <f>IF(ISNUMBER(J89), $B91 * K89, "")</f>
        <v>-6994.8186528497408</v>
      </c>
      <c r="M89" s="31">
        <v>184</v>
      </c>
      <c r="N89" s="32">
        <f t="shared" si="45"/>
        <v>-4.6632124352331605E-2</v>
      </c>
      <c r="O89" s="18">
        <f>IF(ISNUMBER(M89), $B91 * N89, "")</f>
        <v>-6994.8186528497408</v>
      </c>
      <c r="Q89" s="198"/>
      <c r="R89" s="199"/>
      <c r="S89" s="200"/>
    </row>
    <row r="90" spans="1:19" ht="17.25" thickBot="1">
      <c r="A90" s="130" t="s">
        <v>338</v>
      </c>
      <c r="B90" s="131">
        <v>256</v>
      </c>
      <c r="C90" s="79">
        <v>3.9215685999999996E-3</v>
      </c>
      <c r="D90" s="24">
        <v>259</v>
      </c>
      <c r="E90" s="25">
        <f t="shared" si="42"/>
        <v>1.171875E-2</v>
      </c>
      <c r="F90" s="104">
        <f>IF(ISNUMBER(D90), $B91 * E90, "")</f>
        <v>1757.8125</v>
      </c>
      <c r="G90" s="102">
        <v>252</v>
      </c>
      <c r="H90" s="25">
        <f t="shared" si="43"/>
        <v>-1.5625E-2</v>
      </c>
      <c r="I90" s="103">
        <f>IF(ISNUMBER(G90), $B91 * H90, "")</f>
        <v>-2343.75</v>
      </c>
      <c r="J90" s="24">
        <v>255</v>
      </c>
      <c r="K90" s="25">
        <f t="shared" si="44"/>
        <v>-3.90625E-3</v>
      </c>
      <c r="L90" s="104">
        <f>IF(ISNUMBER(J90), $B91 * K90, "")</f>
        <v>-585.9375</v>
      </c>
      <c r="M90" s="102">
        <v>255</v>
      </c>
      <c r="N90" s="25">
        <f t="shared" si="45"/>
        <v>-3.90625E-3</v>
      </c>
      <c r="O90" s="104">
        <f>IF(ISNUMBER(M90), $B91 * N90, "")</f>
        <v>-585.9375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6.1242562585702221E-5</v>
      </c>
      <c r="F91" s="28">
        <f>SUM(F71:F90)</f>
        <v>183.72768775710483</v>
      </c>
      <c r="G91" s="26" t="s">
        <v>266</v>
      </c>
      <c r="H91" s="27">
        <f>IF(COUNT(H71:H90), SUM(H71:H90) / COUNT(H71:H90), 0)</f>
        <v>-1.8187693967625436E-2</v>
      </c>
      <c r="I91" s="28">
        <f>SUM(I71:I90)</f>
        <v>-54563.081902876322</v>
      </c>
      <c r="J91" s="26" t="s">
        <v>266</v>
      </c>
      <c r="K91" s="27">
        <f>IF(COUNT(K71:K90), SUM(K71:K90) / COUNT(K71:K90), 0)</f>
        <v>-1.4579389640137507E-2</v>
      </c>
      <c r="L91" s="28">
        <f>SUM(L71:L90)</f>
        <v>-43738.168920412521</v>
      </c>
      <c r="M91" s="26" t="s">
        <v>266</v>
      </c>
      <c r="N91" s="27">
        <f>IF(COUNT(N71:N90), SUM(N71:N90) / COUNT(N71:N90), 0)</f>
        <v>-1.593585994894647E-2</v>
      </c>
      <c r="O91" s="28">
        <f>SUM(O71:O90)</f>
        <v>-47807.579846839406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57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2022-03-06(일) 오전 00:00</v>
      </c>
      <c r="C96" s="261"/>
      <c r="D96" s="233" t="str">
        <f>TEXT($G$1, "[$-ko-KR]yyyy-mm-dd(ddd) ") &amp; "오후 14:00"</f>
        <v>2022-03-06(일) 오후 14:00</v>
      </c>
      <c r="E96" s="234"/>
      <c r="F96" s="235"/>
      <c r="G96" s="233" t="str">
        <f>TEXT($G$1, "[$-ko-KR]yyyy-mm-dd(ddd) ") &amp; "오후 19:00"</f>
        <v>2022-03-06(일) 오후 19:00</v>
      </c>
      <c r="H96" s="234"/>
      <c r="I96" s="235"/>
      <c r="J96" s="233" t="str">
        <f>TEXT($G$1, "[$-ko-KR]yyyy-mm-dd(ddd) ") &amp; "오후 21:00"</f>
        <v>2022-03-06(일) 오후 21:00</v>
      </c>
      <c r="K96" s="234"/>
      <c r="L96" s="235"/>
      <c r="M96" s="233" t="str">
        <f>TEXT($G$1+1, "[$-ko-KR]yyyy-mm-dd(ddd) ") &amp; "오전 00:00"</f>
        <v>2022-03-07(월)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346</v>
      </c>
      <c r="B98" s="124">
        <v>9.81</v>
      </c>
      <c r="C98" s="76">
        <v>8.1587651600000005E-2</v>
      </c>
      <c r="D98" s="13">
        <v>9.49</v>
      </c>
      <c r="E98" s="14">
        <f>IF(ISNUMBER(D98), (D98 - $B98) / $B98, "")</f>
        <v>-3.2619775739041824E-2</v>
      </c>
      <c r="F98" s="16">
        <f>IF(ISNUMBER(D98), $B118 * E98, "")</f>
        <v>-4892.9663608562732</v>
      </c>
      <c r="G98" s="29">
        <v>9.35</v>
      </c>
      <c r="H98" s="14">
        <f>IF(ISNUMBER(G98), (G98 - $B98) / $B98, "")</f>
        <v>-4.6890927624872666E-2</v>
      </c>
      <c r="I98" s="100">
        <f>IF(ISNUMBER(G98), $B118 * H98, "")</f>
        <v>-7033.6391437309003</v>
      </c>
      <c r="J98" s="13">
        <v>9.3699999999999992</v>
      </c>
      <c r="K98" s="14">
        <f>IF(ISNUMBER(J98), (J98 - $B98) / $B98, "")</f>
        <v>-4.4852191641182593E-2</v>
      </c>
      <c r="L98" s="16">
        <f>IF(ISNUMBER(J98), $B118 * K98, "")</f>
        <v>-6727.8287461773889</v>
      </c>
      <c r="M98" s="29">
        <v>9.41</v>
      </c>
      <c r="N98" s="14">
        <f>IF(ISNUMBER(M98), (M98 - $B98) / $B98, "")</f>
        <v>-4.0774719673802279E-2</v>
      </c>
      <c r="O98" s="16">
        <f>IF(ISNUMBER(M98), $B118 * N98, "")</f>
        <v>-6116.2079510703416</v>
      </c>
      <c r="Q98" s="219"/>
      <c r="R98" s="219"/>
      <c r="S98" s="219"/>
    </row>
    <row r="99" spans="1:19" ht="17.25" thickBot="1">
      <c r="A99" s="125" t="s">
        <v>85</v>
      </c>
      <c r="B99" s="126">
        <v>258</v>
      </c>
      <c r="C99" s="77">
        <v>6.6115702499999998E-2</v>
      </c>
      <c r="D99" s="15">
        <v>275</v>
      </c>
      <c r="E99" s="32">
        <f t="shared" ref="E99:E102" si="46">IF(ISNUMBER(D99), (D99 - $B99) / $B99, "")</f>
        <v>6.589147286821706E-2</v>
      </c>
      <c r="F99" s="18">
        <f>IF(ISNUMBER(D99), $B118 * E99, "")</f>
        <v>9883.7209302325591</v>
      </c>
      <c r="G99" s="31">
        <v>266</v>
      </c>
      <c r="H99" s="32">
        <f t="shared" ref="H99:H102" si="47">IF(ISNUMBER(G99), (G99 - $B99) / $B99, "")</f>
        <v>3.1007751937984496E-2</v>
      </c>
      <c r="I99" s="101">
        <f>IF(ISNUMBER(G99), $B118 * H99, "")</f>
        <v>4651.1627906976746</v>
      </c>
      <c r="J99" s="15">
        <v>268</v>
      </c>
      <c r="K99" s="32">
        <f t="shared" ref="K99:K102" si="48">IF(ISNUMBER(J99), (J99 - $B99) / $B99, "")</f>
        <v>3.875968992248062E-2</v>
      </c>
      <c r="L99" s="18">
        <f>IF(ISNUMBER(J99), $B118 * K99, "")</f>
        <v>5813.9534883720926</v>
      </c>
      <c r="M99" s="31">
        <v>266</v>
      </c>
      <c r="N99" s="32">
        <f t="shared" ref="N99:N102" si="49">IF(ISNUMBER(M99), (M99 - $B99) / $B99, "")</f>
        <v>3.1007751937984496E-2</v>
      </c>
      <c r="O99" s="18">
        <f>IF(ISNUMBER(M99), $B118 * N99, "")</f>
        <v>4651.1627906976746</v>
      </c>
      <c r="Q99" s="219"/>
      <c r="R99" s="219"/>
      <c r="S99" s="219"/>
    </row>
    <row r="100" spans="1:19" ht="17.25" thickBot="1">
      <c r="A100" s="125" t="s">
        <v>89</v>
      </c>
      <c r="B100" s="126">
        <v>936</v>
      </c>
      <c r="C100" s="77">
        <v>6.0022650099999998E-2</v>
      </c>
      <c r="D100" s="15">
        <v>921</v>
      </c>
      <c r="E100" s="32">
        <f t="shared" si="46"/>
        <v>-1.6025641025641024E-2</v>
      </c>
      <c r="F100" s="18">
        <f>IF(ISNUMBER(D100), $B118 * E100, "")</f>
        <v>-2403.8461538461538</v>
      </c>
      <c r="G100" s="31">
        <v>910</v>
      </c>
      <c r="H100" s="32">
        <f t="shared" si="47"/>
        <v>-2.7777777777777776E-2</v>
      </c>
      <c r="I100" s="101">
        <f>IF(ISNUMBER(G100), $B118 * H100, "")</f>
        <v>-4166.6666666666661</v>
      </c>
      <c r="J100" s="15">
        <v>910</v>
      </c>
      <c r="K100" s="32">
        <f t="shared" si="48"/>
        <v>-2.7777777777777776E-2</v>
      </c>
      <c r="L100" s="18">
        <f>IF(ISNUMBER(J100), $B118 * K100, "")</f>
        <v>-4166.6666666666661</v>
      </c>
      <c r="M100" s="31">
        <v>911</v>
      </c>
      <c r="N100" s="32">
        <f t="shared" si="49"/>
        <v>-2.6709401709401708E-2</v>
      </c>
      <c r="O100" s="18">
        <f>IF(ISNUMBER(M100), $B118 * N100, "")</f>
        <v>-4006.4102564102564</v>
      </c>
      <c r="Q100" s="209"/>
      <c r="R100" s="209"/>
      <c r="S100" s="209"/>
    </row>
    <row r="101" spans="1:19" ht="17.25" thickBot="1">
      <c r="A101" s="125" t="s">
        <v>118</v>
      </c>
      <c r="B101" s="126">
        <v>17.7</v>
      </c>
      <c r="C101" s="77">
        <v>4.1176470600000001E-2</v>
      </c>
      <c r="D101" s="15">
        <v>17.3</v>
      </c>
      <c r="E101" s="32">
        <f t="shared" si="46"/>
        <v>-2.2598870056497095E-2</v>
      </c>
      <c r="F101" s="18">
        <f>IF(ISNUMBER(D101), $B118 * E101, "")</f>
        <v>-3389.8305084745643</v>
      </c>
      <c r="G101" s="31">
        <v>16.8</v>
      </c>
      <c r="H101" s="32">
        <f t="shared" si="47"/>
        <v>-5.0847457627118564E-2</v>
      </c>
      <c r="I101" s="101">
        <f>IF(ISNUMBER(G101), $B118 * H101, "")</f>
        <v>-7627.1186440677848</v>
      </c>
      <c r="J101" s="15">
        <v>16.899999999999999</v>
      </c>
      <c r="K101" s="32">
        <f t="shared" si="48"/>
        <v>-4.5197740112994392E-2</v>
      </c>
      <c r="L101" s="18">
        <f>IF(ISNUMBER(J101), $B118 * K101, "")</f>
        <v>-6779.6610169491587</v>
      </c>
      <c r="M101" s="31">
        <v>16.899999999999999</v>
      </c>
      <c r="N101" s="32">
        <f t="shared" si="49"/>
        <v>-4.5197740112994392E-2</v>
      </c>
      <c r="O101" s="18">
        <f>IF(ISNUMBER(M101), $B118 * N101, "")</f>
        <v>-6779.6610169491587</v>
      </c>
      <c r="Q101" s="209"/>
      <c r="R101" s="209"/>
      <c r="S101" s="209"/>
    </row>
    <row r="102" spans="1:19" ht="17.25" thickBot="1">
      <c r="A102" s="127" t="s">
        <v>148</v>
      </c>
      <c r="B102" s="128">
        <v>74.5</v>
      </c>
      <c r="C102" s="78">
        <v>3.3287101200000002E-2</v>
      </c>
      <c r="D102" s="20">
        <v>74.7</v>
      </c>
      <c r="E102" s="21">
        <f t="shared" si="46"/>
        <v>2.6845637583892998E-3</v>
      </c>
      <c r="F102" s="22">
        <f>IF(ISNUMBER(D102), $B118 * E102, "")</f>
        <v>402.68456375839497</v>
      </c>
      <c r="G102" s="30">
        <v>74.7</v>
      </c>
      <c r="H102" s="21">
        <f t="shared" si="47"/>
        <v>2.6845637583892998E-3</v>
      </c>
      <c r="I102" s="105">
        <f>IF(ISNUMBER(G102), $B118 * H102, "")</f>
        <v>402.68456375839497</v>
      </c>
      <c r="J102" s="20">
        <v>74.2</v>
      </c>
      <c r="K102" s="21">
        <f t="shared" si="48"/>
        <v>-4.0268456375838549E-3</v>
      </c>
      <c r="L102" s="22">
        <f>IF(ISNUMBER(J102), $B118 * K102, "")</f>
        <v>-604.02684563757828</v>
      </c>
      <c r="M102" s="30">
        <v>73.599999999999994</v>
      </c>
      <c r="N102" s="21">
        <f t="shared" si="49"/>
        <v>-1.2080536912751754E-2</v>
      </c>
      <c r="O102" s="22">
        <f>IF(ISNUMBER(M102), $B118 * N102, "")</f>
        <v>-1812.0805369127631</v>
      </c>
      <c r="Q102" s="209"/>
      <c r="R102" s="209"/>
      <c r="S102" s="209"/>
    </row>
    <row r="103" spans="1:19" ht="17.25" thickBot="1">
      <c r="A103" s="125" t="s">
        <v>193</v>
      </c>
      <c r="B103" s="129">
        <v>7200</v>
      </c>
      <c r="C103" s="80">
        <v>2.85714286E-2</v>
      </c>
      <c r="D103" s="106">
        <v>7125</v>
      </c>
      <c r="E103" s="107">
        <f>IF(ISNUMBER(D103), (D103 - $B103) / $B103, "")</f>
        <v>-1.0416666666666666E-2</v>
      </c>
      <c r="F103" s="108">
        <f>IF(ISNUMBER(D103), $B118 * E103, "")</f>
        <v>-1562.5</v>
      </c>
      <c r="G103" s="109">
        <v>6985</v>
      </c>
      <c r="H103" s="107">
        <f>IF(ISNUMBER(G103), (G103 - $B103) / $B103, "")</f>
        <v>-2.9861111111111113E-2</v>
      </c>
      <c r="I103" s="110">
        <f>IF(ISNUMBER(G103), $B118 * H103, "")</f>
        <v>-4479.166666666667</v>
      </c>
      <c r="J103" s="106">
        <v>6995</v>
      </c>
      <c r="K103" s="107">
        <f>IF(ISNUMBER(J103), (J103 - $B103) / $B103, "")</f>
        <v>-2.8472222222222222E-2</v>
      </c>
      <c r="L103" s="108">
        <f>IF(ISNUMBER(J103), $B118 * K103, "")</f>
        <v>-4270.833333333333</v>
      </c>
      <c r="M103" s="109">
        <v>6935</v>
      </c>
      <c r="N103" s="107">
        <f>IF(ISNUMBER(M103), (M103 - $B103) / $B103, "")</f>
        <v>-3.6805555555555557E-2</v>
      </c>
      <c r="O103" s="108">
        <f>IF(ISNUMBER(M103), $B118 * N103, "")</f>
        <v>-5520.8333333333339</v>
      </c>
      <c r="Q103" s="209"/>
      <c r="R103" s="209"/>
      <c r="S103" s="209"/>
    </row>
    <row r="104" spans="1:19" ht="17.25" thickBot="1">
      <c r="A104" s="125" t="s">
        <v>172</v>
      </c>
      <c r="B104" s="126">
        <v>903</v>
      </c>
      <c r="C104" s="77">
        <v>2.73037543E-2</v>
      </c>
      <c r="D104" s="15">
        <v>905</v>
      </c>
      <c r="E104" s="32">
        <f t="shared" ref="E104:E107" si="50">IF(ISNUMBER(D104), (D104 - $B104) / $B104, "")</f>
        <v>2.2148394241417496E-3</v>
      </c>
      <c r="F104" s="18">
        <f>IF(ISNUMBER(D104), $B118 * E104, "")</f>
        <v>332.22591362126246</v>
      </c>
      <c r="G104" s="31">
        <v>888</v>
      </c>
      <c r="H104" s="32">
        <f t="shared" ref="H104:H107" si="51">IF(ISNUMBER(G104), (G104 - $B104) / $B104, "")</f>
        <v>-1.6611295681063124E-2</v>
      </c>
      <c r="I104" s="101">
        <f>IF(ISNUMBER(G104), $B118 * H104, "")</f>
        <v>-2491.6943521594685</v>
      </c>
      <c r="J104" s="15">
        <v>882</v>
      </c>
      <c r="K104" s="32">
        <f t="shared" ref="K104:K107" si="52">IF(ISNUMBER(J104), (J104 - $B104) / $B104, "")</f>
        <v>-2.3255813953488372E-2</v>
      </c>
      <c r="L104" s="18">
        <f>IF(ISNUMBER(J104), $B118 * K104, "")</f>
        <v>-3488.3720930232557</v>
      </c>
      <c r="M104" s="31">
        <v>879</v>
      </c>
      <c r="N104" s="32">
        <f t="shared" ref="N104:N107" si="53">IF(ISNUMBER(M104), (M104 - $B104) / $B104, "")</f>
        <v>-2.6578073089700997E-2</v>
      </c>
      <c r="O104" s="18">
        <f>IF(ISNUMBER(M104), $B118 * N104, "")</f>
        <v>-3986.7109634551498</v>
      </c>
      <c r="Q104" s="209"/>
      <c r="R104" s="209"/>
      <c r="S104" s="209"/>
    </row>
    <row r="105" spans="1:19" ht="17.25" thickBot="1">
      <c r="A105" s="125" t="s">
        <v>205</v>
      </c>
      <c r="B105" s="126">
        <v>11.6</v>
      </c>
      <c r="C105" s="77">
        <v>2.65486726E-2</v>
      </c>
      <c r="D105" s="15">
        <v>11.3</v>
      </c>
      <c r="E105" s="32">
        <f t="shared" si="50"/>
        <v>-2.5862068965517151E-2</v>
      </c>
      <c r="F105" s="18">
        <f>IF(ISNUMBER(D105), $B118 * E105, "")</f>
        <v>-3879.3103448275724</v>
      </c>
      <c r="G105" s="31">
        <v>11.3</v>
      </c>
      <c r="H105" s="32">
        <f t="shared" si="51"/>
        <v>-2.5862068965517151E-2</v>
      </c>
      <c r="I105" s="101">
        <f>IF(ISNUMBER(G105), $B118 * H105, "")</f>
        <v>-3879.3103448275724</v>
      </c>
      <c r="J105" s="15">
        <v>11.3</v>
      </c>
      <c r="K105" s="32">
        <f t="shared" si="52"/>
        <v>-2.5862068965517151E-2</v>
      </c>
      <c r="L105" s="18">
        <f>IF(ISNUMBER(J105), $B118 * K105, "")</f>
        <v>-3879.3103448275724</v>
      </c>
      <c r="M105" s="31">
        <v>11.4</v>
      </c>
      <c r="N105" s="32">
        <f t="shared" si="53"/>
        <v>-1.7241379310344768E-2</v>
      </c>
      <c r="O105" s="18">
        <f>IF(ISNUMBER(M105), $B118 * N105, "")</f>
        <v>-2586.2068965517151</v>
      </c>
      <c r="Q105" s="209"/>
      <c r="R105" s="209"/>
      <c r="S105" s="209"/>
    </row>
    <row r="106" spans="1:19" ht="17.25" thickBot="1">
      <c r="A106" s="125" t="s">
        <v>130</v>
      </c>
      <c r="B106" s="126">
        <v>21290</v>
      </c>
      <c r="C106" s="77">
        <v>2.5036109800000001E-2</v>
      </c>
      <c r="D106" s="15">
        <v>21040</v>
      </c>
      <c r="E106" s="32">
        <f t="shared" si="50"/>
        <v>-1.1742602160638797E-2</v>
      </c>
      <c r="F106" s="18">
        <f>IF(ISNUMBER(D106), $B118 * E106, "")</f>
        <v>-1761.3903240958196</v>
      </c>
      <c r="G106" s="31">
        <v>20720</v>
      </c>
      <c r="H106" s="32">
        <f t="shared" si="51"/>
        <v>-2.6773132926256459E-2</v>
      </c>
      <c r="I106" s="101">
        <f>IF(ISNUMBER(G106), $B118 * H106, "")</f>
        <v>-4015.9699389384687</v>
      </c>
      <c r="J106" s="15">
        <v>20780</v>
      </c>
      <c r="K106" s="32">
        <f t="shared" si="52"/>
        <v>-2.3954908407703146E-2</v>
      </c>
      <c r="L106" s="18">
        <f>IF(ISNUMBER(J106), $B118 * K106, "")</f>
        <v>-3593.2362611554718</v>
      </c>
      <c r="M106" s="31">
        <v>20780</v>
      </c>
      <c r="N106" s="32">
        <f t="shared" si="53"/>
        <v>-2.3954908407703146E-2</v>
      </c>
      <c r="O106" s="18">
        <f>IF(ISNUMBER(M106), $B118 * N106, "")</f>
        <v>-3593.2362611554718</v>
      </c>
      <c r="Q106" s="33"/>
      <c r="R106" s="33"/>
    </row>
    <row r="107" spans="1:19" ht="17.25" thickBot="1">
      <c r="A107" s="130" t="s">
        <v>150</v>
      </c>
      <c r="B107" s="131">
        <v>63270</v>
      </c>
      <c r="C107" s="79">
        <v>2.47813411E-2</v>
      </c>
      <c r="D107" s="24">
        <v>63110</v>
      </c>
      <c r="E107" s="25">
        <f t="shared" si="50"/>
        <v>-2.528844634107792E-3</v>
      </c>
      <c r="F107" s="104">
        <f>IF(ISNUMBER(D107), $B118 * E107, "")</f>
        <v>-379.32669511616882</v>
      </c>
      <c r="G107" s="102">
        <v>61670</v>
      </c>
      <c r="H107" s="25">
        <f t="shared" si="51"/>
        <v>-2.5288446341077919E-2</v>
      </c>
      <c r="I107" s="103">
        <f>IF(ISNUMBER(G107), $B118 * H107, "")</f>
        <v>-3793.2669511616878</v>
      </c>
      <c r="J107" s="24">
        <v>61730</v>
      </c>
      <c r="K107" s="25">
        <f t="shared" si="52"/>
        <v>-2.4340129603287498E-2</v>
      </c>
      <c r="L107" s="104">
        <f>IF(ISNUMBER(J107), $B118 * K107, "")</f>
        <v>-3651.0194404931249</v>
      </c>
      <c r="M107" s="102">
        <v>61500</v>
      </c>
      <c r="N107" s="25">
        <f t="shared" si="53"/>
        <v>-2.7975343764817449E-2</v>
      </c>
      <c r="O107" s="104">
        <f>IF(ISNUMBER(M107), $B118 * N107, "")</f>
        <v>-4196.3015647226175</v>
      </c>
      <c r="Q107" s="210"/>
      <c r="R107" s="211"/>
      <c r="S107" s="212"/>
    </row>
    <row r="108" spans="1:19">
      <c r="A108" s="123" t="s">
        <v>140</v>
      </c>
      <c r="B108" s="124">
        <v>81.8</v>
      </c>
      <c r="C108" s="76">
        <v>2.3779724700000001E-2</v>
      </c>
      <c r="D108" s="13">
        <v>87.1</v>
      </c>
      <c r="E108" s="14">
        <f>IF(ISNUMBER(D108), (D108 - $B108) / $B108, "")</f>
        <v>6.479217603911977E-2</v>
      </c>
      <c r="F108" s="16">
        <f>IF(ISNUMBER(D108), $B118 * E108, "")</f>
        <v>9718.8264058679651</v>
      </c>
      <c r="G108" s="29">
        <v>83.7</v>
      </c>
      <c r="H108" s="14">
        <f>IF(ISNUMBER(G108), (G108 - $B108) / $B108, "")</f>
        <v>2.3227383863080753E-2</v>
      </c>
      <c r="I108" s="100">
        <f>IF(ISNUMBER(G108), $B118 * H108, "")</f>
        <v>3484.1075794621129</v>
      </c>
      <c r="J108" s="13">
        <v>84.2</v>
      </c>
      <c r="K108" s="14">
        <f>IF(ISNUMBER(J108), (J108 - $B108) / $B108, "")</f>
        <v>2.9339853300733566E-2</v>
      </c>
      <c r="L108" s="16">
        <f>IF(ISNUMBER(J108), $B118 * K108, "")</f>
        <v>4400.9779951100345</v>
      </c>
      <c r="M108" s="29">
        <v>84.1</v>
      </c>
      <c r="N108" s="14">
        <f>IF(ISNUMBER(M108), (M108 - $B108) / $B108, "")</f>
        <v>2.81173594132029E-2</v>
      </c>
      <c r="O108" s="16">
        <f>IF(ISNUMBER(M108), $B118 * N108, "")</f>
        <v>4217.6039119804354</v>
      </c>
      <c r="Q108" s="213"/>
      <c r="R108" s="214"/>
      <c r="S108" s="215"/>
    </row>
    <row r="109" spans="1:19" ht="17.25" thickBot="1">
      <c r="A109" s="125" t="s">
        <v>152</v>
      </c>
      <c r="B109" s="126">
        <v>1730</v>
      </c>
      <c r="C109" s="77">
        <v>2.36686391E-2</v>
      </c>
      <c r="D109" s="15">
        <v>1770</v>
      </c>
      <c r="E109" s="32">
        <f t="shared" ref="E109:E112" si="54">IF(ISNUMBER(D109), (D109 - $B109) / $B109, "")</f>
        <v>2.3121387283236993E-2</v>
      </c>
      <c r="F109" s="18">
        <f>IF(ISNUMBER(D109), $B118 * E109, "")</f>
        <v>3468.2080924855491</v>
      </c>
      <c r="G109" s="31">
        <v>1700</v>
      </c>
      <c r="H109" s="32">
        <f t="shared" ref="H109:H112" si="55">IF(ISNUMBER(G109), (G109 - $B109) / $B109, "")</f>
        <v>-1.7341040462427744E-2</v>
      </c>
      <c r="I109" s="101">
        <f>IF(ISNUMBER(G109), $B118 * H109, "")</f>
        <v>-2601.1560693641618</v>
      </c>
      <c r="J109" s="15">
        <v>1705</v>
      </c>
      <c r="K109" s="32">
        <f t="shared" ref="K109:K112" si="56">IF(ISNUMBER(J109), (J109 - $B109) / $B109, "")</f>
        <v>-1.4450867052023121E-2</v>
      </c>
      <c r="L109" s="18">
        <f>IF(ISNUMBER(J109), $B118 * K109, "")</f>
        <v>-2167.6300578034684</v>
      </c>
      <c r="M109" s="31">
        <v>1695</v>
      </c>
      <c r="N109" s="32">
        <f t="shared" ref="N109:N112" si="57">IF(ISNUMBER(M109), (M109 - $B109) / $B109, "")</f>
        <v>-2.023121387283237E-2</v>
      </c>
      <c r="O109" s="18">
        <f>IF(ISNUMBER(M109), $B118 * N109, "")</f>
        <v>-3034.6820809248557</v>
      </c>
      <c r="Q109" s="216"/>
      <c r="R109" s="217"/>
      <c r="S109" s="218"/>
    </row>
    <row r="110" spans="1:19" ht="17.25" thickBot="1">
      <c r="A110" s="125" t="s">
        <v>343</v>
      </c>
      <c r="B110" s="126">
        <v>6065</v>
      </c>
      <c r="C110" s="77">
        <v>2.3628692E-2</v>
      </c>
      <c r="D110" s="15">
        <v>6085</v>
      </c>
      <c r="E110" s="32">
        <f t="shared" si="54"/>
        <v>3.2976092333058533E-3</v>
      </c>
      <c r="F110" s="18">
        <f>IF(ISNUMBER(D110), $B118 * E110, "")</f>
        <v>494.64138499587801</v>
      </c>
      <c r="G110" s="31">
        <v>5980</v>
      </c>
      <c r="H110" s="32">
        <f t="shared" si="55"/>
        <v>-1.4014839241549877E-2</v>
      </c>
      <c r="I110" s="101">
        <f>IF(ISNUMBER(G110), $B118 * H110, "")</f>
        <v>-2102.2258862324816</v>
      </c>
      <c r="J110" s="15">
        <v>5995</v>
      </c>
      <c r="K110" s="32">
        <f t="shared" si="56"/>
        <v>-1.1541632316570486E-2</v>
      </c>
      <c r="L110" s="18">
        <f>IF(ISNUMBER(J110), $B118 * K110, "")</f>
        <v>-1731.244847485573</v>
      </c>
      <c r="M110" s="31">
        <v>5990</v>
      </c>
      <c r="N110" s="32">
        <f t="shared" si="57"/>
        <v>-1.236603462489695E-2</v>
      </c>
      <c r="O110" s="18">
        <f>IF(ISNUMBER(M110), $B118 * N110, "")</f>
        <v>-1854.9051937345425</v>
      </c>
      <c r="Q110" s="209"/>
      <c r="R110" s="209"/>
      <c r="S110" s="209"/>
    </row>
    <row r="111" spans="1:19" ht="17.25" thickBot="1">
      <c r="A111" s="125" t="s">
        <v>122</v>
      </c>
      <c r="B111" s="126">
        <v>127900</v>
      </c>
      <c r="C111" s="77">
        <v>2.15654952E-2</v>
      </c>
      <c r="D111" s="15">
        <v>128100</v>
      </c>
      <c r="E111" s="32">
        <f t="shared" si="54"/>
        <v>1.563721657544957E-3</v>
      </c>
      <c r="F111" s="18">
        <f>IF(ISNUMBER(D111), $B118 * E111, "")</f>
        <v>234.55824863174354</v>
      </c>
      <c r="G111" s="31">
        <v>126300</v>
      </c>
      <c r="H111" s="32">
        <f t="shared" si="55"/>
        <v>-1.2509773260359656E-2</v>
      </c>
      <c r="I111" s="101">
        <f>IF(ISNUMBER(G111), $B118 * H111, "")</f>
        <v>-1876.4659890539483</v>
      </c>
      <c r="J111" s="15">
        <v>127600</v>
      </c>
      <c r="K111" s="32">
        <f t="shared" si="56"/>
        <v>-2.3455824863174357E-3</v>
      </c>
      <c r="L111" s="18">
        <f>IF(ISNUMBER(J111), $B118 * K111, "")</f>
        <v>-351.83737294761534</v>
      </c>
      <c r="M111" s="31">
        <v>126850</v>
      </c>
      <c r="N111" s="32">
        <f t="shared" si="57"/>
        <v>-8.2095387021110244E-3</v>
      </c>
      <c r="O111" s="18">
        <f>IF(ISNUMBER(M111), $B118 * N111, "")</f>
        <v>-1231.4308053166537</v>
      </c>
      <c r="Q111" s="219"/>
      <c r="R111" s="219"/>
      <c r="S111" s="219"/>
    </row>
    <row r="112" spans="1:19" ht="17.25" thickBot="1">
      <c r="A112" s="127" t="s">
        <v>128</v>
      </c>
      <c r="B112" s="128">
        <v>48.9</v>
      </c>
      <c r="C112" s="78">
        <v>2.08768267E-2</v>
      </c>
      <c r="D112" s="20">
        <v>48.7</v>
      </c>
      <c r="E112" s="21">
        <f t="shared" si="54"/>
        <v>-4.0899795501021623E-3</v>
      </c>
      <c r="F112" s="22">
        <f>IF(ISNUMBER(D112), $B118 * E112, "")</f>
        <v>-613.49693251532437</v>
      </c>
      <c r="G112" s="30">
        <v>47.4</v>
      </c>
      <c r="H112" s="21">
        <f t="shared" si="55"/>
        <v>-3.0674846625766871E-2</v>
      </c>
      <c r="I112" s="105">
        <f>IF(ISNUMBER(G112), $B118 * H112, "")</f>
        <v>-4601.2269938650306</v>
      </c>
      <c r="J112" s="20">
        <v>47.6</v>
      </c>
      <c r="K112" s="21">
        <f t="shared" si="56"/>
        <v>-2.6584867075664563E-2</v>
      </c>
      <c r="L112" s="22">
        <f>IF(ISNUMBER(J112), $B118 * K112, "")</f>
        <v>-3987.7300613496845</v>
      </c>
      <c r="M112" s="30">
        <v>47.5</v>
      </c>
      <c r="N112" s="21">
        <f t="shared" si="57"/>
        <v>-2.8629856850715719E-2</v>
      </c>
      <c r="O112" s="22">
        <f>IF(ISNUMBER(M112), $B118 * N112, "")</f>
        <v>-4294.478527607358</v>
      </c>
      <c r="Q112" s="219"/>
      <c r="R112" s="219"/>
      <c r="S112" s="219"/>
    </row>
    <row r="113" spans="1:19" ht="17.25" thickBot="1">
      <c r="A113" s="125" t="s">
        <v>217</v>
      </c>
      <c r="B113" s="129">
        <v>199</v>
      </c>
      <c r="C113" s="80">
        <v>2.0512820500000001E-2</v>
      </c>
      <c r="D113" s="106">
        <v>198</v>
      </c>
      <c r="E113" s="107">
        <f>IF(ISNUMBER(D113), (D113 - $B113) / $B113, "")</f>
        <v>-5.0251256281407036E-3</v>
      </c>
      <c r="F113" s="108">
        <f>IF(ISNUMBER(D113), $B118 * E113, "")</f>
        <v>-753.7688442211055</v>
      </c>
      <c r="G113" s="109">
        <v>194</v>
      </c>
      <c r="H113" s="107">
        <f>IF(ISNUMBER(G113), (G113 - $B113) / $B113, "")</f>
        <v>-2.5125628140703519E-2</v>
      </c>
      <c r="I113" s="110">
        <f>IF(ISNUMBER(G113), $B118 * H113, "")</f>
        <v>-3768.844221105528</v>
      </c>
      <c r="J113" s="106">
        <v>195</v>
      </c>
      <c r="K113" s="107">
        <f>IF(ISNUMBER(J113), (J113 - $B113) / $B113, "")</f>
        <v>-2.0100502512562814E-2</v>
      </c>
      <c r="L113" s="108">
        <f>IF(ISNUMBER(J113), $B118 * K113, "")</f>
        <v>-3015.075376884422</v>
      </c>
      <c r="M113" s="109">
        <v>194</v>
      </c>
      <c r="N113" s="107">
        <f>IF(ISNUMBER(M113), (M113 - $B113) / $B113, "")</f>
        <v>-2.5125628140703519E-2</v>
      </c>
      <c r="O113" s="108">
        <f>IF(ISNUMBER(M113), $B118 * N113, "")</f>
        <v>-3768.844221105528</v>
      </c>
      <c r="Q113" s="209"/>
      <c r="R113" s="209"/>
      <c r="S113" s="209"/>
    </row>
    <row r="114" spans="1:19" ht="17.25" thickBot="1">
      <c r="A114" s="125" t="s">
        <v>209</v>
      </c>
      <c r="B114" s="126">
        <v>1035</v>
      </c>
      <c r="C114" s="77">
        <v>1.97044335E-2</v>
      </c>
      <c r="D114" s="15">
        <v>1025</v>
      </c>
      <c r="E114" s="32">
        <f t="shared" ref="E114:E117" si="58">IF(ISNUMBER(D114), (D114 - $B114) / $B114, "")</f>
        <v>-9.6618357487922701E-3</v>
      </c>
      <c r="F114" s="18">
        <f>IF(ISNUMBER(D114), $B118 * E114, "")</f>
        <v>-1449.2753623188405</v>
      </c>
      <c r="G114" s="31">
        <v>1005</v>
      </c>
      <c r="H114" s="32">
        <f t="shared" ref="H114:H117" si="59">IF(ISNUMBER(G114), (G114 - $B114) / $B114, "")</f>
        <v>-2.8985507246376812E-2</v>
      </c>
      <c r="I114" s="101">
        <f>IF(ISNUMBER(G114), $B118 * H114, "")</f>
        <v>-4347.826086956522</v>
      </c>
      <c r="J114" s="15">
        <v>1005</v>
      </c>
      <c r="K114" s="32">
        <f t="shared" ref="K114:K117" si="60">IF(ISNUMBER(J114), (J114 - $B114) / $B114, "")</f>
        <v>-2.8985507246376812E-2</v>
      </c>
      <c r="L114" s="18">
        <f>IF(ISNUMBER(J114), $B118 * K114, "")</f>
        <v>-4347.826086956522</v>
      </c>
      <c r="M114" s="31">
        <v>1010</v>
      </c>
      <c r="N114" s="32">
        <f t="shared" ref="N114:N117" si="61">IF(ISNUMBER(M114), (M114 - $B114) / $B114, "")</f>
        <v>-2.4154589371980676E-2</v>
      </c>
      <c r="O114" s="18">
        <f>IF(ISNUMBER(M114), $B118 * N114, "")</f>
        <v>-3623.1884057971015</v>
      </c>
      <c r="Q114" s="209"/>
      <c r="R114" s="209"/>
      <c r="S114" s="209"/>
    </row>
    <row r="115" spans="1:19" ht="17.25" thickBot="1">
      <c r="A115" s="125" t="s">
        <v>235</v>
      </c>
      <c r="B115" s="126">
        <v>110</v>
      </c>
      <c r="C115" s="77">
        <v>1.8518518500000001E-2</v>
      </c>
      <c r="D115" s="15">
        <v>110</v>
      </c>
      <c r="E115" s="32">
        <f t="shared" si="58"/>
        <v>0</v>
      </c>
      <c r="F115" s="18">
        <f>IF(ISNUMBER(D115), $B118 * E115, "")</f>
        <v>0</v>
      </c>
      <c r="G115" s="31">
        <v>107</v>
      </c>
      <c r="H115" s="32">
        <f t="shared" si="59"/>
        <v>-2.7272727272727271E-2</v>
      </c>
      <c r="I115" s="101">
        <f>IF(ISNUMBER(G115), $B118 * H115, "")</f>
        <v>-4090.9090909090905</v>
      </c>
      <c r="J115" s="15">
        <v>108</v>
      </c>
      <c r="K115" s="32">
        <f t="shared" si="60"/>
        <v>-1.8181818181818181E-2</v>
      </c>
      <c r="L115" s="18">
        <f>IF(ISNUMBER(J115), $B118 * K115, "")</f>
        <v>-2727.272727272727</v>
      </c>
      <c r="M115" s="31">
        <v>108</v>
      </c>
      <c r="N115" s="32">
        <f t="shared" si="61"/>
        <v>-1.8181818181818181E-2</v>
      </c>
      <c r="O115" s="18">
        <f>IF(ISNUMBER(M115), $B118 * N115, "")</f>
        <v>-2727.272727272727</v>
      </c>
      <c r="Q115" s="209"/>
      <c r="R115" s="209"/>
      <c r="S115" s="209"/>
    </row>
    <row r="116" spans="1:19">
      <c r="A116" s="125" t="s">
        <v>111</v>
      </c>
      <c r="B116" s="126">
        <v>3680</v>
      </c>
      <c r="C116" s="77">
        <v>1.79806362E-2</v>
      </c>
      <c r="D116" s="15">
        <v>3685</v>
      </c>
      <c r="E116" s="32">
        <f t="shared" si="58"/>
        <v>1.358695652173913E-3</v>
      </c>
      <c r="F116" s="18">
        <f>IF(ISNUMBER(D116), $B118 * E116, "")</f>
        <v>203.80434782608694</v>
      </c>
      <c r="G116" s="31">
        <v>3615</v>
      </c>
      <c r="H116" s="32">
        <f t="shared" si="59"/>
        <v>-1.7663043478260868E-2</v>
      </c>
      <c r="I116" s="101">
        <f>IF(ISNUMBER(G116), $B118 * H116, "")</f>
        <v>-2649.45652173913</v>
      </c>
      <c r="J116" s="15">
        <v>3620</v>
      </c>
      <c r="K116" s="32">
        <f t="shared" si="60"/>
        <v>-1.6304347826086956E-2</v>
      </c>
      <c r="L116" s="18">
        <f>IF(ISNUMBER(J116), $B118 * K116, "")</f>
        <v>-2445.6521739130435</v>
      </c>
      <c r="M116" s="31">
        <v>3610</v>
      </c>
      <c r="N116" s="32">
        <f t="shared" si="61"/>
        <v>-1.9021739130434784E-2</v>
      </c>
      <c r="O116" s="18">
        <f>IF(ISNUMBER(M116), $B118 * N116, "")</f>
        <v>-2853.2608695652175</v>
      </c>
      <c r="Q116" s="198"/>
      <c r="R116" s="199"/>
      <c r="S116" s="200"/>
    </row>
    <row r="117" spans="1:19" ht="17.25" thickBot="1">
      <c r="A117" s="130" t="s">
        <v>207</v>
      </c>
      <c r="B117" s="131">
        <v>979</v>
      </c>
      <c r="C117" s="79">
        <v>1.76715177E-2</v>
      </c>
      <c r="D117" s="24">
        <v>976</v>
      </c>
      <c r="E117" s="25">
        <f t="shared" si="58"/>
        <v>-3.0643513789581204E-3</v>
      </c>
      <c r="F117" s="104">
        <f>IF(ISNUMBER(D117), $B118 * E117, "")</f>
        <v>-459.65270684371808</v>
      </c>
      <c r="G117" s="102">
        <v>965</v>
      </c>
      <c r="H117" s="25">
        <f t="shared" si="59"/>
        <v>-1.4300306435137897E-2</v>
      </c>
      <c r="I117" s="103">
        <f>IF(ISNUMBER(G117), $B118 * H117, "")</f>
        <v>-2145.0459652706845</v>
      </c>
      <c r="J117" s="24">
        <v>965</v>
      </c>
      <c r="K117" s="25">
        <f t="shared" si="60"/>
        <v>-1.4300306435137897E-2</v>
      </c>
      <c r="L117" s="104">
        <f>IF(ISNUMBER(J117), $B118 * K117, "")</f>
        <v>-2145.0459652706845</v>
      </c>
      <c r="M117" s="102">
        <v>959</v>
      </c>
      <c r="N117" s="25">
        <f t="shared" si="61"/>
        <v>-2.0429009193054137E-2</v>
      </c>
      <c r="O117" s="104">
        <f>IF(ISNUMBER(M117), $B118 * N117, "")</f>
        <v>-3064.3513789581207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1.0644352181012999E-3</v>
      </c>
      <c r="F118" s="28">
        <f>SUM(F98:F117)</f>
        <v>3193.3056543038988</v>
      </c>
      <c r="G118" s="26" t="s">
        <v>266</v>
      </c>
      <c r="H118" s="27">
        <f>IF(COUNT(H98:H117), SUM(H98:H117) / COUNT(H98:H117), 0)</f>
        <v>-1.9044011532932538E-2</v>
      </c>
      <c r="I118" s="28">
        <f>SUM(I98:I117)</f>
        <v>-57132.034598797603</v>
      </c>
      <c r="J118" s="26" t="s">
        <v>266</v>
      </c>
      <c r="K118" s="27">
        <f>IF(COUNT(K98:K117), SUM(K98:K117) / COUNT(K98:K117), 0)</f>
        <v>-1.6621779311555056E-2</v>
      </c>
      <c r="L118" s="28">
        <f>SUM(L98:L117)</f>
        <v>-49865.337934665156</v>
      </c>
      <c r="M118" s="26" t="s">
        <v>266</v>
      </c>
      <c r="N118" s="27">
        <f>IF(COUNT(N98:N117), SUM(N98:N117) / COUNT(N98:N117), 0)</f>
        <v>-1.8727098762721599E-2</v>
      </c>
      <c r="O118" s="28">
        <f>SUM(O98:O117)</f>
        <v>-56181.296288164805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57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2022-03-06(일) 오전 00:00</v>
      </c>
      <c r="C123" s="261"/>
      <c r="D123" s="233" t="str">
        <f>TEXT($G$1, "[$-ko-KR]yyyy-mm-dd(ddd) ") &amp; "오후 14:00"</f>
        <v>2022-03-06(일) 오후 14:00</v>
      </c>
      <c r="E123" s="234"/>
      <c r="F123" s="235"/>
      <c r="G123" s="233" t="str">
        <f>TEXT($G$1, "[$-ko-KR]yyyy-mm-dd(ddd) ") &amp; "오후 19:00"</f>
        <v>2022-03-06(일) 오후 19:00</v>
      </c>
      <c r="H123" s="234"/>
      <c r="I123" s="235"/>
      <c r="J123" s="233" t="str">
        <f>TEXT($G$1, "[$-ko-KR]yyyy-mm-dd(ddd) ") &amp; "오후 21:00"</f>
        <v>2022-03-06(일) 오후 21:00</v>
      </c>
      <c r="K123" s="234"/>
      <c r="L123" s="235"/>
      <c r="M123" s="233" t="str">
        <f>TEXT($G$1+1, "[$-ko-KR]yyyy-mm-dd(ddd) ") &amp; "오전 00:00"</f>
        <v>2022-03-07(월)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128</v>
      </c>
      <c r="B125" s="124">
        <v>48.9</v>
      </c>
      <c r="C125" s="76">
        <v>2.08768267E-2</v>
      </c>
      <c r="D125" s="13">
        <v>48.7</v>
      </c>
      <c r="E125" s="14">
        <f>IF(ISNUMBER(D125), (D125 - $B125) / $B125, "")</f>
        <v>-4.0899795501021623E-3</v>
      </c>
      <c r="F125" s="16">
        <f>IF(ISNUMBER(D125), $B145 * E125, "")</f>
        <v>-613.49693251532437</v>
      </c>
      <c r="G125" s="29">
        <v>47.4</v>
      </c>
      <c r="H125" s="14">
        <f>IF(ISNUMBER(G125), (G125 - $B125) / $B125, "")</f>
        <v>-3.0674846625766871E-2</v>
      </c>
      <c r="I125" s="100">
        <f>IF(ISNUMBER(G125), $B145 * H125, "")</f>
        <v>-4601.2269938650306</v>
      </c>
      <c r="J125" s="13">
        <v>47.6</v>
      </c>
      <c r="K125" s="14">
        <f>IF(ISNUMBER(J125), (J125 - $B125) / $B125, "")</f>
        <v>-2.6584867075664563E-2</v>
      </c>
      <c r="L125" s="16">
        <f>IF(ISNUMBER(J125), $B145 * K125, "")</f>
        <v>-3987.7300613496845</v>
      </c>
      <c r="M125" s="29">
        <v>47.5</v>
      </c>
      <c r="N125" s="14">
        <f>IF(ISNUMBER(M125), (M125 - $B125) / $B125, "")</f>
        <v>-2.8629856850715719E-2</v>
      </c>
      <c r="O125" s="16">
        <f>IF(ISNUMBER(M125), $B145 * N125, "")</f>
        <v>-4294.478527607358</v>
      </c>
      <c r="Q125" s="219"/>
      <c r="R125" s="219"/>
      <c r="S125" s="219"/>
    </row>
    <row r="126" spans="1:19" ht="17.25" thickBot="1">
      <c r="A126" s="125" t="s">
        <v>189</v>
      </c>
      <c r="B126" s="126">
        <v>88.1</v>
      </c>
      <c r="C126" s="77">
        <v>1.61476355E-2</v>
      </c>
      <c r="D126" s="15">
        <v>88.1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87.2</v>
      </c>
      <c r="H126" s="32">
        <f t="shared" ref="H126:H129" si="63">IF(ISNUMBER(G126), (G126 - $B126) / $B126, "")</f>
        <v>-1.0215664018161085E-2</v>
      </c>
      <c r="I126" s="101">
        <f>IF(ISNUMBER(G126), $B145 * H126, "")</f>
        <v>-1532.3496027241627</v>
      </c>
      <c r="J126" s="15">
        <v>87.3</v>
      </c>
      <c r="K126" s="32">
        <f t="shared" ref="K126:K129" si="64">IF(ISNUMBER(J126), (J126 - $B126) / $B126, "")</f>
        <v>-9.0805902383654623E-3</v>
      </c>
      <c r="L126" s="18">
        <f>IF(ISNUMBER(J126), $B145 * K126, "")</f>
        <v>-1362.0885357548193</v>
      </c>
      <c r="M126" s="31">
        <v>87.1</v>
      </c>
      <c r="N126" s="32">
        <f t="shared" ref="N126:N129" si="65">IF(ISNUMBER(M126), (M126 - $B126) / $B126, "")</f>
        <v>-1.1350737797956869E-2</v>
      </c>
      <c r="O126" s="18">
        <f>IF(ISNUMBER(M126), $B145 * N126, "")</f>
        <v>-1702.6106696935303</v>
      </c>
      <c r="Q126" s="219"/>
      <c r="R126" s="219"/>
      <c r="S126" s="219"/>
    </row>
    <row r="127" spans="1:19" ht="17.25" thickBot="1">
      <c r="A127" s="125" t="s">
        <v>124</v>
      </c>
      <c r="B127" s="126">
        <v>61.5</v>
      </c>
      <c r="C127" s="77">
        <v>1.31795717E-2</v>
      </c>
      <c r="D127" s="15">
        <v>62</v>
      </c>
      <c r="E127" s="32">
        <f t="shared" si="62"/>
        <v>8.130081300813009E-3</v>
      </c>
      <c r="F127" s="18">
        <f>IF(ISNUMBER(D127), $B145 * E127, "")</f>
        <v>1219.5121951219514</v>
      </c>
      <c r="G127" s="31">
        <v>60.3</v>
      </c>
      <c r="H127" s="32">
        <f t="shared" si="63"/>
        <v>-1.9512195121951265E-2</v>
      </c>
      <c r="I127" s="101">
        <f>IF(ISNUMBER(G127), $B145 * H127, "")</f>
        <v>-2926.8292682926899</v>
      </c>
      <c r="J127" s="15">
        <v>60.6</v>
      </c>
      <c r="K127" s="32">
        <f t="shared" si="64"/>
        <v>-1.4634146341463391E-2</v>
      </c>
      <c r="L127" s="18">
        <f>IF(ISNUMBER(J127), $B145 * K127, "")</f>
        <v>-2195.1219512195089</v>
      </c>
      <c r="M127" s="31">
        <v>60.2</v>
      </c>
      <c r="N127" s="32">
        <f t="shared" si="65"/>
        <v>-2.1138211382113775E-2</v>
      </c>
      <c r="O127" s="18">
        <f>IF(ISNUMBER(M127), $B145 * N127, "")</f>
        <v>-3170.7317073170661</v>
      </c>
      <c r="Q127" s="209"/>
      <c r="R127" s="209"/>
      <c r="S127" s="209"/>
    </row>
    <row r="128" spans="1:19" ht="17.25" thickBot="1">
      <c r="A128" s="125" t="s">
        <v>341</v>
      </c>
      <c r="B128" s="126">
        <v>8.9200000000000002E-2</v>
      </c>
      <c r="C128" s="77">
        <v>1.2485811600000001E-2</v>
      </c>
      <c r="D128" s="15">
        <v>8.7999999999999995E-2</v>
      </c>
      <c r="E128" s="32">
        <f t="shared" si="62"/>
        <v>-1.3452914798206352E-2</v>
      </c>
      <c r="F128" s="18">
        <f>IF(ISNUMBER(D128), $B145 * E128, "")</f>
        <v>-2017.9372197309526</v>
      </c>
      <c r="G128" s="31">
        <v>8.6800000000000002E-2</v>
      </c>
      <c r="H128" s="32">
        <f t="shared" si="63"/>
        <v>-2.6905829596412547E-2</v>
      </c>
      <c r="I128" s="101">
        <f>IF(ISNUMBER(G128), $B145 * H128, "")</f>
        <v>-4035.874439461882</v>
      </c>
      <c r="J128" s="15">
        <v>8.7800000000000003E-2</v>
      </c>
      <c r="K128" s="32">
        <f t="shared" si="64"/>
        <v>-1.5695067264573974E-2</v>
      </c>
      <c r="L128" s="18">
        <f>IF(ISNUMBER(J128), $B145 * K128, "")</f>
        <v>-2354.2600896860963</v>
      </c>
      <c r="M128" s="31">
        <v>8.77E-2</v>
      </c>
      <c r="N128" s="32">
        <f t="shared" si="65"/>
        <v>-1.6816143497757861E-2</v>
      </c>
      <c r="O128" s="18">
        <f>IF(ISNUMBER(M128), $B145 * N128, "")</f>
        <v>-2522.4215246636791</v>
      </c>
      <c r="Q128" s="209"/>
      <c r="R128" s="209"/>
      <c r="S128" s="209"/>
    </row>
    <row r="129" spans="1:19" ht="17.25" thickBot="1">
      <c r="A129" s="127" t="s">
        <v>211</v>
      </c>
      <c r="B129" s="128">
        <v>7.19</v>
      </c>
      <c r="C129" s="78">
        <v>1.12517581E-2</v>
      </c>
      <c r="D129" s="20">
        <v>7.47</v>
      </c>
      <c r="E129" s="21">
        <f t="shared" si="62"/>
        <v>3.8942976356049978E-2</v>
      </c>
      <c r="F129" s="22">
        <f>IF(ISNUMBER(D129), $B145 * E129, "")</f>
        <v>5841.4464534074968</v>
      </c>
      <c r="G129" s="30">
        <v>7.43</v>
      </c>
      <c r="H129" s="21">
        <f t="shared" si="63"/>
        <v>3.3379694019471391E-2</v>
      </c>
      <c r="I129" s="105">
        <f>IF(ISNUMBER(G129), $B145 * H129, "")</f>
        <v>5006.9541029207085</v>
      </c>
      <c r="J129" s="20">
        <v>7.47</v>
      </c>
      <c r="K129" s="21">
        <f t="shared" si="64"/>
        <v>3.8942976356049978E-2</v>
      </c>
      <c r="L129" s="22">
        <f>IF(ISNUMBER(J129), $B145 * K129, "")</f>
        <v>5841.4464534074968</v>
      </c>
      <c r="M129" s="30">
        <v>7.33</v>
      </c>
      <c r="N129" s="21">
        <f t="shared" si="65"/>
        <v>1.9471488178024989E-2</v>
      </c>
      <c r="O129" s="22">
        <f>IF(ISNUMBER(M129), $B145 * N129, "")</f>
        <v>2920.7232267037484</v>
      </c>
      <c r="Q129" s="209"/>
      <c r="R129" s="209"/>
      <c r="S129" s="209"/>
    </row>
    <row r="130" spans="1:19" ht="17.25" thickBot="1">
      <c r="A130" s="125" t="s">
        <v>203</v>
      </c>
      <c r="B130" s="129">
        <v>7.59</v>
      </c>
      <c r="C130" s="80">
        <v>1.0652463399999999E-2</v>
      </c>
      <c r="D130" s="106">
        <v>7.62</v>
      </c>
      <c r="E130" s="107">
        <f>IF(ISNUMBER(D130), (D130 - $B130) / $B130, "")</f>
        <v>3.952569169960507E-3</v>
      </c>
      <c r="F130" s="108">
        <f>IF(ISNUMBER(D130), $B145 * E130, "")</f>
        <v>592.88537549407602</v>
      </c>
      <c r="G130" s="109">
        <v>7.44</v>
      </c>
      <c r="H130" s="107">
        <f>IF(ISNUMBER(G130), (G130 - $B130) / $B130, "")</f>
        <v>-1.9762845849802303E-2</v>
      </c>
      <c r="I130" s="110">
        <f>IF(ISNUMBER(G130), $B145 * H130, "")</f>
        <v>-2964.4268774703455</v>
      </c>
      <c r="J130" s="106">
        <v>7.53</v>
      </c>
      <c r="K130" s="107">
        <f>IF(ISNUMBER(J130), (J130 - $B130) / $B130, "")</f>
        <v>-7.9051383399208978E-3</v>
      </c>
      <c r="L130" s="108">
        <f>IF(ISNUMBER(J130), $B145 * K130, "")</f>
        <v>-1185.7707509881348</v>
      </c>
      <c r="M130" s="109">
        <v>7.46</v>
      </c>
      <c r="N130" s="107">
        <f>IF(ISNUMBER(M130), (M130 - $B130) / $B130, "")</f>
        <v>-1.7127799736495374E-2</v>
      </c>
      <c r="O130" s="108">
        <f>IF(ISNUMBER(M130), $B145 * N130, "")</f>
        <v>-2569.1699604743062</v>
      </c>
      <c r="Q130" s="209"/>
      <c r="R130" s="209"/>
      <c r="S130" s="209"/>
    </row>
    <row r="131" spans="1:19" ht="17.25" thickBot="1">
      <c r="A131" s="125" t="s">
        <v>245</v>
      </c>
      <c r="B131" s="126">
        <v>58.1</v>
      </c>
      <c r="C131" s="77">
        <v>1.0434782599999999E-2</v>
      </c>
      <c r="D131" s="15">
        <v>57.8</v>
      </c>
      <c r="E131" s="32">
        <f t="shared" ref="E131:E134" si="66">IF(ISNUMBER(D131), (D131 - $B131) / $B131, "")</f>
        <v>-5.1635111876076464E-3</v>
      </c>
      <c r="F131" s="18">
        <f>IF(ISNUMBER(D131), $B145 * E131, "")</f>
        <v>-774.52667814114693</v>
      </c>
      <c r="G131" s="31">
        <v>56.6</v>
      </c>
      <c r="H131" s="32">
        <f t="shared" ref="H131:H134" si="67">IF(ISNUMBER(G131), (G131 - $B131) / $B131, "")</f>
        <v>-2.5817555938037865E-2</v>
      </c>
      <c r="I131" s="101">
        <f>IF(ISNUMBER(G131), $B145 * H131, "")</f>
        <v>-3872.6333907056796</v>
      </c>
      <c r="J131" s="15">
        <v>56.8</v>
      </c>
      <c r="K131" s="32">
        <f t="shared" ref="K131:K134" si="68">IF(ISNUMBER(J131), (J131 - $B131) / $B131, "")</f>
        <v>-2.2375215146299556E-2</v>
      </c>
      <c r="L131" s="18">
        <f>IF(ISNUMBER(J131), $B145 * K131, "")</f>
        <v>-3356.2822719449337</v>
      </c>
      <c r="M131" s="31">
        <v>56.6</v>
      </c>
      <c r="N131" s="32">
        <f t="shared" ref="N131:N134" si="69">IF(ISNUMBER(M131), (M131 - $B131) / $B131, "")</f>
        <v>-2.5817555938037865E-2</v>
      </c>
      <c r="O131" s="18">
        <f>IF(ISNUMBER(M131), $B145 * N131, "")</f>
        <v>-3872.6333907056796</v>
      </c>
      <c r="Q131" s="209"/>
      <c r="R131" s="209"/>
      <c r="S131" s="209"/>
    </row>
    <row r="132" spans="1:19" ht="17.25" thickBot="1">
      <c r="A132" s="125" t="s">
        <v>174</v>
      </c>
      <c r="B132" s="126">
        <v>10.4</v>
      </c>
      <c r="C132" s="77">
        <v>9.7087379000000001E-3</v>
      </c>
      <c r="D132" s="15">
        <v>10.4</v>
      </c>
      <c r="E132" s="32">
        <f t="shared" si="66"/>
        <v>0</v>
      </c>
      <c r="F132" s="18">
        <f>IF(ISNUMBER(D132), $B145 * E132, "")</f>
        <v>0</v>
      </c>
      <c r="G132" s="31">
        <v>10.3</v>
      </c>
      <c r="H132" s="32">
        <f t="shared" si="67"/>
        <v>-9.6153846153845812E-3</v>
      </c>
      <c r="I132" s="101">
        <f>IF(ISNUMBER(G132), $B145 * H132, "")</f>
        <v>-1442.3076923076871</v>
      </c>
      <c r="J132" s="15">
        <v>10.3</v>
      </c>
      <c r="K132" s="32">
        <f t="shared" si="68"/>
        <v>-9.6153846153845812E-3</v>
      </c>
      <c r="L132" s="18">
        <f>IF(ISNUMBER(J132), $B145 * K132, "")</f>
        <v>-1442.3076923076871</v>
      </c>
      <c r="M132" s="31">
        <v>10.3</v>
      </c>
      <c r="N132" s="32">
        <f t="shared" si="69"/>
        <v>-9.6153846153845812E-3</v>
      </c>
      <c r="O132" s="18">
        <f>IF(ISNUMBER(M132), $B145 * N132, "")</f>
        <v>-1442.3076923076871</v>
      </c>
      <c r="Q132" s="209"/>
      <c r="R132" s="209"/>
      <c r="S132" s="209"/>
    </row>
    <row r="133" spans="1:19" ht="17.25" thickBot="1">
      <c r="A133" s="125" t="s">
        <v>146</v>
      </c>
      <c r="B133" s="126">
        <v>8.34</v>
      </c>
      <c r="C133" s="77">
        <v>9.6852299999999995E-3</v>
      </c>
      <c r="D133" s="15">
        <v>8.3800000000000008</v>
      </c>
      <c r="E133" s="32">
        <f t="shared" si="66"/>
        <v>4.7961630695444752E-3</v>
      </c>
      <c r="F133" s="18">
        <f>IF(ISNUMBER(D133), $B145 * E133, "")</f>
        <v>719.42446043167126</v>
      </c>
      <c r="G133" s="31">
        <v>8.17</v>
      </c>
      <c r="H133" s="32">
        <f t="shared" si="67"/>
        <v>-2.038369304556354E-2</v>
      </c>
      <c r="I133" s="101">
        <f>IF(ISNUMBER(G133), $B145 * H133, "")</f>
        <v>-3057.5539568345312</v>
      </c>
      <c r="J133" s="15">
        <v>8.14</v>
      </c>
      <c r="K133" s="32">
        <f t="shared" si="68"/>
        <v>-2.3980815347721739E-2</v>
      </c>
      <c r="L133" s="18">
        <f>IF(ISNUMBER(J133), $B145 * K133, "")</f>
        <v>-3597.1223021582609</v>
      </c>
      <c r="M133" s="31">
        <v>8.14</v>
      </c>
      <c r="N133" s="32">
        <f t="shared" si="69"/>
        <v>-2.3980815347721739E-2</v>
      </c>
      <c r="O133" s="18">
        <f>IF(ISNUMBER(M133), $B145 * N133, "")</f>
        <v>-3597.1223021582609</v>
      </c>
      <c r="Q133" s="33"/>
      <c r="R133" s="33"/>
    </row>
    <row r="134" spans="1:19" ht="17.25" thickBot="1">
      <c r="A134" s="130" t="s">
        <v>144</v>
      </c>
      <c r="B134" s="131">
        <v>10.6</v>
      </c>
      <c r="C134" s="79">
        <v>9.5238094999999991E-3</v>
      </c>
      <c r="D134" s="24">
        <v>10.8</v>
      </c>
      <c r="E134" s="25">
        <f t="shared" si="66"/>
        <v>1.8867924528301987E-2</v>
      </c>
      <c r="F134" s="104">
        <f>IF(ISNUMBER(D134), $B145 * E134, "")</f>
        <v>2830.1886792452979</v>
      </c>
      <c r="G134" s="102">
        <v>10.6</v>
      </c>
      <c r="H134" s="25">
        <f t="shared" si="67"/>
        <v>0</v>
      </c>
      <c r="I134" s="103">
        <f>IF(ISNUMBER(G134), $B145 * H134, "")</f>
        <v>0</v>
      </c>
      <c r="J134" s="24">
        <v>10.6</v>
      </c>
      <c r="K134" s="25">
        <f t="shared" si="68"/>
        <v>0</v>
      </c>
      <c r="L134" s="104">
        <f>IF(ISNUMBER(J134), $B145 * K134, "")</f>
        <v>0</v>
      </c>
      <c r="M134" s="102">
        <v>10.7</v>
      </c>
      <c r="N134" s="25">
        <f t="shared" si="69"/>
        <v>9.4339622641509101E-3</v>
      </c>
      <c r="O134" s="104">
        <f>IF(ISNUMBER(M134), $B145 * N134, "")</f>
        <v>1415.0943396226364</v>
      </c>
      <c r="Q134" s="210"/>
      <c r="R134" s="211"/>
      <c r="S134" s="212"/>
    </row>
    <row r="135" spans="1:19">
      <c r="A135" s="123" t="s">
        <v>64</v>
      </c>
      <c r="B135" s="124">
        <v>28.6</v>
      </c>
      <c r="C135" s="76">
        <v>7.0422534999999998E-3</v>
      </c>
      <c r="D135" s="13">
        <v>28.5</v>
      </c>
      <c r="E135" s="14">
        <f>IF(ISNUMBER(D135), (D135 - $B135) / $B135, "")</f>
        <v>-3.4965034965035459E-3</v>
      </c>
      <c r="F135" s="16">
        <f>IF(ISNUMBER(D135), $B145 * E135, "")</f>
        <v>-524.47552447553187</v>
      </c>
      <c r="G135" s="29">
        <v>27.8</v>
      </c>
      <c r="H135" s="14">
        <f>IF(ISNUMBER(G135), (G135 - $B135) / $B135, "")</f>
        <v>-2.7972027972027996E-2</v>
      </c>
      <c r="I135" s="100">
        <f>IF(ISNUMBER(G135), $B145 * H135, "")</f>
        <v>-4195.8041958041995</v>
      </c>
      <c r="J135" s="13">
        <v>27.9</v>
      </c>
      <c r="K135" s="14">
        <f>IF(ISNUMBER(J135), (J135 - $B135) / $B135, "")</f>
        <v>-2.4475524475524573E-2</v>
      </c>
      <c r="L135" s="16">
        <f>IF(ISNUMBER(J135), $B145 * K135, "")</f>
        <v>-3671.3286713286861</v>
      </c>
      <c r="M135" s="29">
        <v>27.8</v>
      </c>
      <c r="N135" s="14">
        <f>IF(ISNUMBER(M135), (M135 - $B135) / $B135, "")</f>
        <v>-2.7972027972027996E-2</v>
      </c>
      <c r="O135" s="16">
        <f>IF(ISNUMBER(M135), $B145 * N135, "")</f>
        <v>-4195.8041958041995</v>
      </c>
      <c r="Q135" s="213"/>
      <c r="R135" s="214"/>
      <c r="S135" s="215"/>
    </row>
    <row r="136" spans="1:19" ht="17.25" thickBot="1">
      <c r="A136" s="125" t="s">
        <v>126</v>
      </c>
      <c r="B136" s="126">
        <v>84</v>
      </c>
      <c r="C136" s="77">
        <v>5.9880239999999998E-3</v>
      </c>
      <c r="D136" s="15">
        <v>83.7</v>
      </c>
      <c r="E136" s="32">
        <f t="shared" ref="E136:E139" si="70">IF(ISNUMBER(D136), (D136 - $B136) / $B136, "")</f>
        <v>-3.5714285714285375E-3</v>
      </c>
      <c r="F136" s="18">
        <f>IF(ISNUMBER(D136), $B145 * E136, "")</f>
        <v>-535.71428571428066</v>
      </c>
      <c r="G136" s="31">
        <v>82.2</v>
      </c>
      <c r="H136" s="32">
        <f t="shared" ref="H136:H139" si="71">IF(ISNUMBER(G136), (G136 - $B136) / $B136, "")</f>
        <v>-2.1428571428571394E-2</v>
      </c>
      <c r="I136" s="101">
        <f>IF(ISNUMBER(G136), $B145 * H136, "")</f>
        <v>-3214.2857142857092</v>
      </c>
      <c r="J136" s="15">
        <v>82.9</v>
      </c>
      <c r="K136" s="32">
        <f t="shared" ref="K136:K139" si="72">IF(ISNUMBER(J136), (J136 - $B136) / $B136, "")</f>
        <v>-1.3095238095238028E-2</v>
      </c>
      <c r="L136" s="18">
        <f>IF(ISNUMBER(J136), $B145 * K136, "")</f>
        <v>-1964.2857142857042</v>
      </c>
      <c r="M136" s="31">
        <v>82.2</v>
      </c>
      <c r="N136" s="32">
        <f t="shared" ref="N136:N139" si="73">IF(ISNUMBER(M136), (M136 - $B136) / $B136, "")</f>
        <v>-2.1428571428571394E-2</v>
      </c>
      <c r="O136" s="18">
        <f>IF(ISNUMBER(M136), $B145 * N136, "")</f>
        <v>-3214.2857142857092</v>
      </c>
      <c r="Q136" s="216"/>
      <c r="R136" s="217"/>
      <c r="S136" s="218"/>
    </row>
    <row r="137" spans="1:19" ht="17.25" thickBot="1">
      <c r="A137" s="125" t="s">
        <v>71</v>
      </c>
      <c r="B137" s="126">
        <v>19</v>
      </c>
      <c r="C137" s="77">
        <v>5.2910053000000002E-3</v>
      </c>
      <c r="D137" s="15">
        <v>19</v>
      </c>
      <c r="E137" s="32">
        <f t="shared" si="70"/>
        <v>0</v>
      </c>
      <c r="F137" s="18">
        <f>IF(ISNUMBER(D137), $B145 * E137, "")</f>
        <v>0</v>
      </c>
      <c r="G137" s="31">
        <v>18.8</v>
      </c>
      <c r="H137" s="32">
        <f t="shared" si="71"/>
        <v>-1.0526315789473648E-2</v>
      </c>
      <c r="I137" s="101">
        <f>IF(ISNUMBER(G137), $B145 * H137, "")</f>
        <v>-1578.947368421047</v>
      </c>
      <c r="J137" s="15">
        <v>18.7</v>
      </c>
      <c r="K137" s="32">
        <f t="shared" si="72"/>
        <v>-1.5789473684210565E-2</v>
      </c>
      <c r="L137" s="18">
        <f>IF(ISNUMBER(J137), $B145 * K137, "")</f>
        <v>-2368.4210526315846</v>
      </c>
      <c r="M137" s="31">
        <v>18.8</v>
      </c>
      <c r="N137" s="32">
        <f t="shared" si="73"/>
        <v>-1.0526315789473648E-2</v>
      </c>
      <c r="O137" s="18">
        <f>IF(ISNUMBER(M137), $B145 * N137, "")</f>
        <v>-1578.947368421047</v>
      </c>
      <c r="Q137" s="209"/>
      <c r="R137" s="209"/>
      <c r="S137" s="209"/>
    </row>
    <row r="138" spans="1:19" ht="17.25" thickBot="1">
      <c r="A138" s="125" t="s">
        <v>197</v>
      </c>
      <c r="B138" s="126">
        <v>46.7</v>
      </c>
      <c r="C138" s="77">
        <v>2.1459227E-3</v>
      </c>
      <c r="D138" s="15">
        <v>46.9</v>
      </c>
      <c r="E138" s="32">
        <f t="shared" si="70"/>
        <v>4.282655246252585E-3</v>
      </c>
      <c r="F138" s="18">
        <f>IF(ISNUMBER(D138), $B145 * E138, "")</f>
        <v>642.39828693788775</v>
      </c>
      <c r="G138" s="31">
        <v>46.1</v>
      </c>
      <c r="H138" s="32">
        <f t="shared" si="71"/>
        <v>-1.2847965738758059E-2</v>
      </c>
      <c r="I138" s="101">
        <f>IF(ISNUMBER(G138), $B145 * H138, "")</f>
        <v>-1927.1948608137088</v>
      </c>
      <c r="J138" s="15">
        <v>46.3</v>
      </c>
      <c r="K138" s="32">
        <f t="shared" si="72"/>
        <v>-8.5653104925054752E-3</v>
      </c>
      <c r="L138" s="18">
        <f>IF(ISNUMBER(J138), $B145 * K138, "")</f>
        <v>-1284.7965738758212</v>
      </c>
      <c r="M138" s="31">
        <v>46.2</v>
      </c>
      <c r="N138" s="32">
        <f t="shared" si="73"/>
        <v>-1.0706638115631691E-2</v>
      </c>
      <c r="O138" s="18">
        <f>IF(ISNUMBER(M138), $B145 * N138, "")</f>
        <v>-1605.9957173447535</v>
      </c>
      <c r="Q138" s="219"/>
      <c r="R138" s="219"/>
      <c r="S138" s="219"/>
    </row>
    <row r="139" spans="1:19" ht="17.25" thickBot="1">
      <c r="A139" s="127" t="s">
        <v>185</v>
      </c>
      <c r="B139" s="128">
        <v>10</v>
      </c>
      <c r="C139" s="78">
        <v>1.0010010000000001E-3</v>
      </c>
      <c r="D139" s="20">
        <v>10.1</v>
      </c>
      <c r="E139" s="21">
        <f t="shared" si="70"/>
        <v>9.9999999999999638E-3</v>
      </c>
      <c r="F139" s="22">
        <f>IF(ISNUMBER(D139), $B145 * E139, "")</f>
        <v>1499.9999999999945</v>
      </c>
      <c r="G139" s="30">
        <v>9.92</v>
      </c>
      <c r="H139" s="21">
        <f t="shared" si="71"/>
        <v>-8.0000000000000071E-3</v>
      </c>
      <c r="I139" s="105">
        <f>IF(ISNUMBER(G139), $B145 * H139, "")</f>
        <v>-1200.0000000000011</v>
      </c>
      <c r="J139" s="20">
        <v>9.9700000000000006</v>
      </c>
      <c r="K139" s="21">
        <f t="shared" si="72"/>
        <v>-2.9999999999999359E-3</v>
      </c>
      <c r="L139" s="22">
        <f>IF(ISNUMBER(J139), $B145 * K139, "")</f>
        <v>-449.99999999999039</v>
      </c>
      <c r="M139" s="30">
        <v>9.99</v>
      </c>
      <c r="N139" s="21">
        <f t="shared" si="73"/>
        <v>-9.9999999999997877E-4</v>
      </c>
      <c r="O139" s="22">
        <f>IF(ISNUMBER(M139), $B145 * N139, "")</f>
        <v>-149.99999999999682</v>
      </c>
      <c r="Q139" s="219"/>
      <c r="R139" s="219"/>
      <c r="S139" s="219"/>
    </row>
    <row r="140" spans="1:19" ht="17.25" thickBot="1">
      <c r="A140" s="125" t="s">
        <v>158</v>
      </c>
      <c r="B140" s="129">
        <v>67.2</v>
      </c>
      <c r="C140" s="80">
        <v>0</v>
      </c>
      <c r="D140" s="106">
        <v>67</v>
      </c>
      <c r="E140" s="107">
        <f>IF(ISNUMBER(D140), (D140 - $B140) / $B140, "")</f>
        <v>-2.9761904761905185E-3</v>
      </c>
      <c r="F140" s="108">
        <f>IF(ISNUMBER(D140), $B145 * E140, "")</f>
        <v>-446.42857142857775</v>
      </c>
      <c r="G140" s="109">
        <v>65.400000000000006</v>
      </c>
      <c r="H140" s="107">
        <f>IF(ISNUMBER(G140), (G140 - $B140) / $B140, "")</f>
        <v>-2.6785714285714243E-2</v>
      </c>
      <c r="I140" s="110">
        <f>IF(ISNUMBER(G140), $B145 * H140, "")</f>
        <v>-4017.8571428571363</v>
      </c>
      <c r="J140" s="106">
        <v>65.5</v>
      </c>
      <c r="K140" s="107">
        <f>IF(ISNUMBER(J140), (J140 - $B140) / $B140, "")</f>
        <v>-2.529761904761909E-2</v>
      </c>
      <c r="L140" s="108">
        <f>IF(ISNUMBER(J140), $B145 * K140, "")</f>
        <v>-3794.6428571428632</v>
      </c>
      <c r="M140" s="109">
        <v>65.5</v>
      </c>
      <c r="N140" s="107">
        <f>IF(ISNUMBER(M140), (M140 - $B140) / $B140, "")</f>
        <v>-2.529761904761909E-2</v>
      </c>
      <c r="O140" s="108">
        <f>IF(ISNUMBER(M140), $B145 * N140, "")</f>
        <v>-3794.6428571428632</v>
      </c>
      <c r="Q140" s="209"/>
      <c r="R140" s="209"/>
      <c r="S140" s="209"/>
    </row>
    <row r="141" spans="1:19" ht="17.25" thickBot="1">
      <c r="A141" s="125" t="s">
        <v>199</v>
      </c>
      <c r="B141" s="126">
        <v>11</v>
      </c>
      <c r="C141" s="77">
        <v>0</v>
      </c>
      <c r="D141" s="15">
        <v>11.1</v>
      </c>
      <c r="E141" s="32">
        <f t="shared" ref="E141:E144" si="74">IF(ISNUMBER(D141), (D141 - $B141) / $B141, "")</f>
        <v>9.0909090909090592E-3</v>
      </c>
      <c r="F141" s="18">
        <f>IF(ISNUMBER(D141), $B145 * E141, "")</f>
        <v>1363.636363636359</v>
      </c>
      <c r="G141" s="31">
        <v>10.9</v>
      </c>
      <c r="H141" s="32">
        <f t="shared" ref="H141:H144" si="75">IF(ISNUMBER(G141), (G141 - $B141) / $B141, "")</f>
        <v>-9.0909090909090592E-3</v>
      </c>
      <c r="I141" s="101">
        <f>IF(ISNUMBER(G141), $B145 * H141, "")</f>
        <v>-1363.636363636359</v>
      </c>
      <c r="J141" s="15">
        <v>11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11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09"/>
      <c r="R141" s="209"/>
      <c r="S141" s="209"/>
    </row>
    <row r="142" spans="1:19" ht="17.25" thickBot="1">
      <c r="A142" s="125" t="s">
        <v>97</v>
      </c>
      <c r="B142" s="126">
        <v>2.3E-3</v>
      </c>
      <c r="C142" s="77">
        <v>0</v>
      </c>
      <c r="D142" s="15">
        <v>2.3E-3</v>
      </c>
      <c r="E142" s="32">
        <f t="shared" si="74"/>
        <v>0</v>
      </c>
      <c r="F142" s="18">
        <f>IF(ISNUMBER(D142), $B145 * E142, "")</f>
        <v>0</v>
      </c>
      <c r="G142" s="31">
        <v>2.2000000000000001E-3</v>
      </c>
      <c r="H142" s="32">
        <f t="shared" si="75"/>
        <v>-4.3478260869565147E-2</v>
      </c>
      <c r="I142" s="101">
        <f>IF(ISNUMBER(G142), $B145 * H142, "")</f>
        <v>-6521.7391304347721</v>
      </c>
      <c r="J142" s="15">
        <v>2.2000000000000001E-3</v>
      </c>
      <c r="K142" s="32">
        <f t="shared" si="76"/>
        <v>-4.3478260869565147E-2</v>
      </c>
      <c r="L142" s="18">
        <f>IF(ISNUMBER(J142), $B145 * K142, "")</f>
        <v>-6521.7391304347721</v>
      </c>
      <c r="M142" s="31">
        <v>2.2000000000000001E-3</v>
      </c>
      <c r="N142" s="32">
        <f t="shared" si="77"/>
        <v>-4.3478260869565147E-2</v>
      </c>
      <c r="O142" s="18">
        <f>IF(ISNUMBER(M142), $B145 * N142, "")</f>
        <v>-6521.7391304347721</v>
      </c>
      <c r="Q142" s="209"/>
      <c r="R142" s="209"/>
      <c r="S142" s="209"/>
    </row>
    <row r="143" spans="1:19">
      <c r="A143" s="125" t="s">
        <v>229</v>
      </c>
      <c r="B143" s="126">
        <v>50.7</v>
      </c>
      <c r="C143" s="77">
        <v>0</v>
      </c>
      <c r="D143" s="15">
        <v>51.2</v>
      </c>
      <c r="E143" s="32">
        <f t="shared" si="74"/>
        <v>9.8619329388560158E-3</v>
      </c>
      <c r="F143" s="18">
        <f>IF(ISNUMBER(D143), $B145 * E143, "")</f>
        <v>1479.2899408284025</v>
      </c>
      <c r="G143" s="31">
        <v>50.6</v>
      </c>
      <c r="H143" s="32">
        <f t="shared" si="75"/>
        <v>-1.972386587771231E-3</v>
      </c>
      <c r="I143" s="101">
        <f>IF(ISNUMBER(G143), $B145 * H143, "")</f>
        <v>-295.85798816568467</v>
      </c>
      <c r="J143" s="15">
        <v>50.6</v>
      </c>
      <c r="K143" s="32">
        <f t="shared" si="76"/>
        <v>-1.972386587771231E-3</v>
      </c>
      <c r="L143" s="18">
        <f>IF(ISNUMBER(J143), $B145 * K143, "")</f>
        <v>-295.85798816568467</v>
      </c>
      <c r="M143" s="31">
        <v>50.6</v>
      </c>
      <c r="N143" s="32">
        <f t="shared" si="77"/>
        <v>-1.972386587771231E-3</v>
      </c>
      <c r="O143" s="18">
        <f>IF(ISNUMBER(M143), $B145 * N143, "")</f>
        <v>-295.85798816568467</v>
      </c>
      <c r="Q143" s="198"/>
      <c r="R143" s="199"/>
      <c r="S143" s="200"/>
    </row>
    <row r="144" spans="1:19" ht="17.25" thickBot="1">
      <c r="A144" s="130" t="s">
        <v>233</v>
      </c>
      <c r="B144" s="131">
        <v>98.4</v>
      </c>
      <c r="C144" s="79">
        <v>-2.0283976000000001E-3</v>
      </c>
      <c r="D144" s="24">
        <v>98.5</v>
      </c>
      <c r="E144" s="25">
        <f t="shared" si="74"/>
        <v>1.0162601626015682E-3</v>
      </c>
      <c r="F144" s="104">
        <f>IF(ISNUMBER(D144), $B145 * E144, "")</f>
        <v>152.43902439023523</v>
      </c>
      <c r="G144" s="102">
        <v>97</v>
      </c>
      <c r="H144" s="25">
        <f t="shared" si="75"/>
        <v>-1.4227642276422821E-2</v>
      </c>
      <c r="I144" s="103">
        <f>IF(ISNUMBER(G144), $B145 * H144, "")</f>
        <v>-2134.1463414634231</v>
      </c>
      <c r="J144" s="24">
        <v>97.4</v>
      </c>
      <c r="K144" s="25">
        <f t="shared" si="76"/>
        <v>-1.016260162601626E-2</v>
      </c>
      <c r="L144" s="104">
        <f>IF(ISNUMBER(J144), $B145 * K144, "")</f>
        <v>-1524.3902439024389</v>
      </c>
      <c r="M144" s="102">
        <v>97.2</v>
      </c>
      <c r="N144" s="25">
        <f t="shared" si="77"/>
        <v>-1.219512195121954E-2</v>
      </c>
      <c r="O144" s="104">
        <f>IF(ISNUMBER(M144), $B145 * N144, "")</f>
        <v>-1829.2682926829311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3.809547189162518E-3</v>
      </c>
      <c r="F145" s="28">
        <f>SUM(F125:F144)</f>
        <v>11428.641567487557</v>
      </c>
      <c r="G145" s="26" t="s">
        <v>266</v>
      </c>
      <c r="H145" s="27">
        <f>IF(COUNT(H125:H144), SUM(H125:H144) / COUNT(H125:H144), 0)</f>
        <v>-1.5291905741541115E-2</v>
      </c>
      <c r="I145" s="28">
        <f>SUM(I125:I144)</f>
        <v>-45875.717224623339</v>
      </c>
      <c r="J145" s="26" t="s">
        <v>266</v>
      </c>
      <c r="K145" s="27">
        <f>IF(COUNT(K125:K144), SUM(K125:K144) / COUNT(K125:K144), 0)</f>
        <v>-1.1838233144589727E-2</v>
      </c>
      <c r="L145" s="28">
        <f>SUM(L125:L144)</f>
        <v>-35514.699433769172</v>
      </c>
      <c r="M145" s="26" t="s">
        <v>266</v>
      </c>
      <c r="N145" s="27">
        <f>IF(COUNT(N125:N144), SUM(N125:N144) / COUNT(N125:N144), 0)</f>
        <v>-1.4007399824294378E-2</v>
      </c>
      <c r="O145" s="28">
        <f>SUM(O125:O144)</f>
        <v>-42022.199472883141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57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2022-03-06(일) 오전 00:00</v>
      </c>
      <c r="C150" s="261"/>
      <c r="D150" s="233" t="str">
        <f>TEXT($G$1, "[$-ko-KR]yyyy-mm-dd(ddd) ") &amp; "오후 14:00"</f>
        <v>2022-03-06(일) 오후 14:00</v>
      </c>
      <c r="E150" s="234"/>
      <c r="F150" s="235"/>
      <c r="G150" s="233" t="str">
        <f>TEXT($G$1, "[$-ko-KR]yyyy-mm-dd(ddd) ") &amp; "오후 19:00"</f>
        <v>2022-03-06(일) 오후 19:00</v>
      </c>
      <c r="H150" s="234"/>
      <c r="I150" s="235"/>
      <c r="J150" s="233" t="str">
        <f>TEXT($G$1, "[$-ko-KR]yyyy-mm-dd(ddd) ") &amp; "오후 21:00"</f>
        <v>2022-03-06(일) 오후 21:00</v>
      </c>
      <c r="K150" s="234"/>
      <c r="L150" s="235"/>
      <c r="M150" s="233" t="str">
        <f>TEXT($G$1+1, "[$-ko-KR]yyyy-mm-dd(ddd) ") &amp; "오전 00:00"</f>
        <v>2022-03-07(월)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261</v>
      </c>
      <c r="B152" s="124">
        <v>153</v>
      </c>
      <c r="C152" s="76">
        <v>6.5789474000000001E-3</v>
      </c>
      <c r="D152" s="13">
        <v>153</v>
      </c>
      <c r="E152" s="14">
        <f>IF(ISNUMBER(D152), (D152 - $B152) / $B152, "")</f>
        <v>0</v>
      </c>
      <c r="F152" s="16">
        <f>IF(ISNUMBER(D152), $B172 * E152, "")</f>
        <v>0</v>
      </c>
      <c r="G152" s="29">
        <v>152</v>
      </c>
      <c r="H152" s="14">
        <f>IF(ISNUMBER(G152), (G152 - $B152) / $B152, "")</f>
        <v>-6.5359477124183009E-3</v>
      </c>
      <c r="I152" s="100">
        <f>IF(ISNUMBER(G152), $B172 * H152, "")</f>
        <v>-980.39215686274508</v>
      </c>
      <c r="J152" s="13">
        <v>152</v>
      </c>
      <c r="K152" s="14">
        <f>IF(ISNUMBER(J152), (J152 - $B152) / $B152, "")</f>
        <v>-6.5359477124183009E-3</v>
      </c>
      <c r="L152" s="16">
        <f>IF(ISNUMBER(J152), $B172 * K152, "")</f>
        <v>-980.39215686274508</v>
      </c>
      <c r="M152" s="29">
        <v>151</v>
      </c>
      <c r="N152" s="14">
        <f>IF(ISNUMBER(M152), (M152 - $B152) / $B152, "")</f>
        <v>-1.3071895424836602E-2</v>
      </c>
      <c r="O152" s="16">
        <f>IF(ISNUMBER(M152), $B172 * N152, "")</f>
        <v>-1960.7843137254902</v>
      </c>
      <c r="Q152" s="219"/>
      <c r="R152" s="219"/>
      <c r="S152" s="219"/>
    </row>
    <row r="153" spans="1:19" ht="17.25" thickBot="1">
      <c r="A153" s="125" t="s">
        <v>134</v>
      </c>
      <c r="B153" s="126">
        <v>193</v>
      </c>
      <c r="C153" s="77">
        <v>5.2083333000000004E-3</v>
      </c>
      <c r="D153" s="15">
        <v>193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188</v>
      </c>
      <c r="H153" s="32">
        <f t="shared" ref="H153:H156" si="79">IF(ISNUMBER(G153), (G153 - $B153) / $B153, "")</f>
        <v>-2.5906735751295335E-2</v>
      </c>
      <c r="I153" s="101">
        <f>IF(ISNUMBER(G153), $B172 * H153, "")</f>
        <v>-3886.0103626943001</v>
      </c>
      <c r="J153" s="15">
        <v>188</v>
      </c>
      <c r="K153" s="32">
        <f t="shared" ref="K153:K156" si="80">IF(ISNUMBER(J153), (J153 - $B153) / $B153, "")</f>
        <v>-2.5906735751295335E-2</v>
      </c>
      <c r="L153" s="18">
        <f>IF(ISNUMBER(J153), $B172 * K153, "")</f>
        <v>-3886.0103626943001</v>
      </c>
      <c r="M153" s="31">
        <v>190</v>
      </c>
      <c r="N153" s="32">
        <f t="shared" ref="N153:N156" si="81">IF(ISNUMBER(M153), (M153 - $B153) / $B153, "")</f>
        <v>-1.5544041450777202E-2</v>
      </c>
      <c r="O153" s="18">
        <f>IF(ISNUMBER(M153), $B172 * N153, "")</f>
        <v>-2331.6062176165801</v>
      </c>
      <c r="Q153" s="219"/>
      <c r="R153" s="219"/>
      <c r="S153" s="219"/>
    </row>
    <row r="154" spans="1:19" ht="17.25" thickBot="1">
      <c r="A154" s="125" t="s">
        <v>348</v>
      </c>
      <c r="B154" s="126">
        <v>193</v>
      </c>
      <c r="C154" s="77">
        <v>5.2083333000000004E-3</v>
      </c>
      <c r="D154" s="15">
        <v>190</v>
      </c>
      <c r="E154" s="32">
        <f t="shared" si="78"/>
        <v>-1.5544041450777202E-2</v>
      </c>
      <c r="F154" s="18">
        <f>IF(ISNUMBER(D154), $B172 * E154, "")</f>
        <v>-2331.6062176165801</v>
      </c>
      <c r="G154" s="31">
        <v>184</v>
      </c>
      <c r="H154" s="32">
        <f t="shared" si="79"/>
        <v>-4.6632124352331605E-2</v>
      </c>
      <c r="I154" s="101">
        <f>IF(ISNUMBER(G154), $B172 * H154, "")</f>
        <v>-6994.8186528497408</v>
      </c>
      <c r="J154" s="15">
        <v>184</v>
      </c>
      <c r="K154" s="32">
        <f t="shared" si="80"/>
        <v>-4.6632124352331605E-2</v>
      </c>
      <c r="L154" s="18">
        <f>IF(ISNUMBER(J154), $B172 * K154, "")</f>
        <v>-6994.8186528497408</v>
      </c>
      <c r="M154" s="31">
        <v>184</v>
      </c>
      <c r="N154" s="32">
        <f t="shared" si="81"/>
        <v>-4.6632124352331605E-2</v>
      </c>
      <c r="O154" s="18">
        <f>IF(ISNUMBER(M154), $B172 * N154, "")</f>
        <v>-6994.8186528497408</v>
      </c>
      <c r="Q154" s="209"/>
      <c r="R154" s="209"/>
      <c r="S154" s="209"/>
    </row>
    <row r="155" spans="1:19" ht="17.25" thickBot="1">
      <c r="A155" s="125" t="s">
        <v>338</v>
      </c>
      <c r="B155" s="126">
        <v>256</v>
      </c>
      <c r="C155" s="77">
        <v>3.9215685999999996E-3</v>
      </c>
      <c r="D155" s="15">
        <v>259</v>
      </c>
      <c r="E155" s="32">
        <f t="shared" si="78"/>
        <v>1.171875E-2</v>
      </c>
      <c r="F155" s="18">
        <f>IF(ISNUMBER(D155), $B172 * E155, "")</f>
        <v>1757.8125</v>
      </c>
      <c r="G155" s="31">
        <v>252</v>
      </c>
      <c r="H155" s="32">
        <f t="shared" si="79"/>
        <v>-1.5625E-2</v>
      </c>
      <c r="I155" s="101">
        <f>IF(ISNUMBER(G155), $B172 * H155, "")</f>
        <v>-2343.75</v>
      </c>
      <c r="J155" s="15">
        <v>255</v>
      </c>
      <c r="K155" s="32">
        <f t="shared" si="80"/>
        <v>-3.90625E-3</v>
      </c>
      <c r="L155" s="18">
        <f>IF(ISNUMBER(J155), $B172 * K155, "")</f>
        <v>-585.9375</v>
      </c>
      <c r="M155" s="31">
        <v>255</v>
      </c>
      <c r="N155" s="32">
        <f t="shared" si="81"/>
        <v>-3.90625E-3</v>
      </c>
      <c r="O155" s="18">
        <f>IF(ISNUMBER(M155), $B172 * N155, "")</f>
        <v>-585.9375</v>
      </c>
      <c r="Q155" s="209"/>
      <c r="R155" s="209"/>
      <c r="S155" s="209"/>
    </row>
    <row r="156" spans="1:19" ht="17.25" thickBot="1">
      <c r="A156" s="127" t="s">
        <v>331</v>
      </c>
      <c r="B156" s="128">
        <v>945</v>
      </c>
      <c r="C156" s="78">
        <v>3.1847134000000002E-3</v>
      </c>
      <c r="D156" s="20">
        <v>947</v>
      </c>
      <c r="E156" s="21">
        <f t="shared" si="78"/>
        <v>2.1164021164021165E-3</v>
      </c>
      <c r="F156" s="22">
        <f>IF(ISNUMBER(D156), $B172 * E156, "")</f>
        <v>317.46031746031747</v>
      </c>
      <c r="G156" s="30">
        <v>931</v>
      </c>
      <c r="H156" s="21">
        <f t="shared" si="79"/>
        <v>-1.4814814814814815E-2</v>
      </c>
      <c r="I156" s="105">
        <f>IF(ISNUMBER(G156), $B172 * H156, "")</f>
        <v>-2222.2222222222222</v>
      </c>
      <c r="J156" s="20">
        <v>935</v>
      </c>
      <c r="K156" s="21">
        <f t="shared" si="80"/>
        <v>-1.0582010582010581E-2</v>
      </c>
      <c r="L156" s="22">
        <f>IF(ISNUMBER(J156), $B172 * K156, "")</f>
        <v>-1587.3015873015872</v>
      </c>
      <c r="M156" s="30">
        <v>937</v>
      </c>
      <c r="N156" s="21">
        <f t="shared" si="81"/>
        <v>-8.4656084656084662E-3</v>
      </c>
      <c r="O156" s="22">
        <f>IF(ISNUMBER(M156), $B172 * N156, "")</f>
        <v>-1269.8412698412699</v>
      </c>
      <c r="Q156" s="209"/>
      <c r="R156" s="209"/>
      <c r="S156" s="209"/>
    </row>
    <row r="157" spans="1:19" ht="17.25" thickBot="1">
      <c r="A157" s="125" t="s">
        <v>231</v>
      </c>
      <c r="B157" s="129">
        <v>381</v>
      </c>
      <c r="C157" s="80">
        <v>2.6315789000000002E-3</v>
      </c>
      <c r="D157" s="106">
        <v>380</v>
      </c>
      <c r="E157" s="107">
        <f>IF(ISNUMBER(D157), (D157 - $B157) / $B157, "")</f>
        <v>-2.6246719160104987E-3</v>
      </c>
      <c r="F157" s="108">
        <f>IF(ISNUMBER(D157), $B172 * E157, "")</f>
        <v>-393.70078740157481</v>
      </c>
      <c r="G157" s="109">
        <v>376</v>
      </c>
      <c r="H157" s="107">
        <f>IF(ISNUMBER(G157), (G157 - $B157) / $B157, "")</f>
        <v>-1.3123359580052493E-2</v>
      </c>
      <c r="I157" s="110">
        <f>IF(ISNUMBER(G157), $B172 * H157, "")</f>
        <v>-1968.5039370078739</v>
      </c>
      <c r="J157" s="106">
        <v>377</v>
      </c>
      <c r="K157" s="107">
        <f>IF(ISNUMBER(J157), (J157 - $B157) / $B157, "")</f>
        <v>-1.0498687664041995E-2</v>
      </c>
      <c r="L157" s="108">
        <f>IF(ISNUMBER(J157), $B172 * K157, "")</f>
        <v>-1574.8031496062993</v>
      </c>
      <c r="M157" s="109">
        <v>377</v>
      </c>
      <c r="N157" s="107">
        <f>IF(ISNUMBER(M157), (M157 - $B157) / $B157, "")</f>
        <v>-1.0498687664041995E-2</v>
      </c>
      <c r="O157" s="108">
        <f>IF(ISNUMBER(M157), $B172 * N157, "")</f>
        <v>-1574.8031496062993</v>
      </c>
      <c r="Q157" s="209"/>
      <c r="R157" s="209"/>
      <c r="S157" s="209"/>
    </row>
    <row r="158" spans="1:19" ht="17.25" thickBot="1">
      <c r="A158" s="125" t="s">
        <v>103</v>
      </c>
      <c r="B158" s="126">
        <v>615</v>
      </c>
      <c r="C158" s="77">
        <v>1.6286645000000001E-3</v>
      </c>
      <c r="D158" s="15">
        <v>614</v>
      </c>
      <c r="E158" s="32">
        <f t="shared" ref="E158:E161" si="82">IF(ISNUMBER(D158), (D158 - $B158) / $B158, "")</f>
        <v>-1.6260162601626016E-3</v>
      </c>
      <c r="F158" s="18">
        <f>IF(ISNUMBER(D158), $B172 * E158, "")</f>
        <v>-243.90243902439025</v>
      </c>
      <c r="G158" s="31">
        <v>601</v>
      </c>
      <c r="H158" s="32">
        <f t="shared" ref="H158:H161" si="83">IF(ISNUMBER(G158), (G158 - $B158) / $B158, "")</f>
        <v>-2.2764227642276424E-2</v>
      </c>
      <c r="I158" s="101">
        <f>IF(ISNUMBER(G158), $B172 * H158, "")</f>
        <v>-3414.6341463414637</v>
      </c>
      <c r="J158" s="15">
        <v>602</v>
      </c>
      <c r="K158" s="32">
        <f t="shared" ref="K158:K161" si="84">IF(ISNUMBER(J158), (J158 - $B158) / $B158, "")</f>
        <v>-2.113821138211382E-2</v>
      </c>
      <c r="L158" s="18">
        <f>IF(ISNUMBER(J158), $B172 * K158, "")</f>
        <v>-3170.731707317073</v>
      </c>
      <c r="M158" s="31">
        <v>600</v>
      </c>
      <c r="N158" s="32">
        <f t="shared" ref="N158:N161" si="85">IF(ISNUMBER(M158), (M158 - $B158) / $B158, "")</f>
        <v>-2.4390243902439025E-2</v>
      </c>
      <c r="O158" s="18">
        <f>IF(ISNUMBER(M158), $B172 * N158, "")</f>
        <v>-3658.5365853658536</v>
      </c>
      <c r="Q158" s="209"/>
      <c r="R158" s="209"/>
      <c r="S158" s="209"/>
    </row>
    <row r="159" spans="1:19" ht="17.25" thickBot="1">
      <c r="A159" s="125" t="s">
        <v>120</v>
      </c>
      <c r="B159" s="126">
        <v>327</v>
      </c>
      <c r="C159" s="77">
        <v>0</v>
      </c>
      <c r="D159" s="15">
        <v>328</v>
      </c>
      <c r="E159" s="32">
        <f t="shared" si="82"/>
        <v>3.0581039755351682E-3</v>
      </c>
      <c r="F159" s="18">
        <f>IF(ISNUMBER(D159), $B172 * E159, "")</f>
        <v>458.71559633027522</v>
      </c>
      <c r="G159" s="31">
        <v>320</v>
      </c>
      <c r="H159" s="32">
        <f t="shared" si="83"/>
        <v>-2.1406727828746176E-2</v>
      </c>
      <c r="I159" s="101">
        <f>IF(ISNUMBER(G159), $B172 * H159, "")</f>
        <v>-3211.0091743119265</v>
      </c>
      <c r="J159" s="15">
        <v>322</v>
      </c>
      <c r="K159" s="32">
        <f t="shared" si="84"/>
        <v>-1.5290519877675841E-2</v>
      </c>
      <c r="L159" s="18">
        <f>IF(ISNUMBER(J159), $B172 * K159, "")</f>
        <v>-2293.5779816513759</v>
      </c>
      <c r="M159" s="31">
        <v>322</v>
      </c>
      <c r="N159" s="32">
        <f t="shared" si="85"/>
        <v>-1.5290519877675841E-2</v>
      </c>
      <c r="O159" s="18">
        <f>IF(ISNUMBER(M159), $B172 * N159, "")</f>
        <v>-2293.5779816513759</v>
      </c>
      <c r="Q159" s="209"/>
      <c r="R159" s="209"/>
      <c r="S159" s="209"/>
    </row>
    <row r="160" spans="1:19" ht="17.25" thickBot="1">
      <c r="A160" s="125" t="s">
        <v>215</v>
      </c>
      <c r="B160" s="126">
        <v>135</v>
      </c>
      <c r="C160" s="77">
        <v>0</v>
      </c>
      <c r="D160" s="15">
        <v>135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-7.4074074074074077E-3</v>
      </c>
      <c r="I160" s="101">
        <f>IF(ISNUMBER(G160), $B172 * H160, "")</f>
        <v>-1111.1111111111111</v>
      </c>
      <c r="J160" s="15">
        <v>134</v>
      </c>
      <c r="K160" s="32">
        <f t="shared" si="84"/>
        <v>-7.4074074074074077E-3</v>
      </c>
      <c r="L160" s="18">
        <f>IF(ISNUMBER(J160), $B172 * K160, "")</f>
        <v>-1111.1111111111111</v>
      </c>
      <c r="M160" s="31">
        <v>133</v>
      </c>
      <c r="N160" s="32">
        <f t="shared" si="85"/>
        <v>-1.4814814814814815E-2</v>
      </c>
      <c r="O160" s="18">
        <f>IF(ISNUMBER(M160), $B172 * N160, "")</f>
        <v>-2222.2222222222222</v>
      </c>
      <c r="Q160" s="33"/>
      <c r="R160" s="33"/>
    </row>
    <row r="161" spans="1:19" ht="17.25" thickBot="1">
      <c r="A161" s="130" t="s">
        <v>195</v>
      </c>
      <c r="B161" s="131">
        <v>123</v>
      </c>
      <c r="C161" s="79">
        <v>0</v>
      </c>
      <c r="D161" s="24">
        <v>123</v>
      </c>
      <c r="E161" s="25">
        <f t="shared" si="82"/>
        <v>0</v>
      </c>
      <c r="F161" s="104">
        <f>IF(ISNUMBER(D161), $B172 * E161, "")</f>
        <v>0</v>
      </c>
      <c r="G161" s="102">
        <v>121</v>
      </c>
      <c r="H161" s="25">
        <f t="shared" si="83"/>
        <v>-1.6260162601626018E-2</v>
      </c>
      <c r="I161" s="103">
        <f>IF(ISNUMBER(G161), $B172 * H161, "")</f>
        <v>-2439.0243902439029</v>
      </c>
      <c r="J161" s="24">
        <v>121</v>
      </c>
      <c r="K161" s="25">
        <f t="shared" si="84"/>
        <v>-1.6260162601626018E-2</v>
      </c>
      <c r="L161" s="104">
        <f>IF(ISNUMBER(J161), $B172 * K161, "")</f>
        <v>-2439.0243902439029</v>
      </c>
      <c r="M161" s="102">
        <v>122</v>
      </c>
      <c r="N161" s="25">
        <f t="shared" si="85"/>
        <v>-8.130081300813009E-3</v>
      </c>
      <c r="O161" s="104">
        <f>IF(ISNUMBER(M161), $B172 * N161, "")</f>
        <v>-1219.5121951219514</v>
      </c>
      <c r="Q161" s="210"/>
      <c r="R161" s="211"/>
      <c r="S161" s="212"/>
    </row>
    <row r="162" spans="1:19">
      <c r="A162" s="123" t="s">
        <v>107</v>
      </c>
      <c r="B162" s="124">
        <v>109</v>
      </c>
      <c r="C162" s="76">
        <v>-9.0909091000000008E-3</v>
      </c>
      <c r="D162" s="13">
        <v>110</v>
      </c>
      <c r="E162" s="14">
        <f>IF(ISNUMBER(D162), (D162 - $B162) / $B162, "")</f>
        <v>9.1743119266055051E-3</v>
      </c>
      <c r="F162" s="16">
        <f>IF(ISNUMBER(D162), $B172 * E162, "")</f>
        <v>1376.1467889908258</v>
      </c>
      <c r="G162" s="29">
        <v>109</v>
      </c>
      <c r="H162" s="14">
        <f>IF(ISNUMBER(G162), (G162 - $B162) / $B162, "")</f>
        <v>0</v>
      </c>
      <c r="I162" s="100">
        <f>IF(ISNUMBER(G162), $B172 * H162, "")</f>
        <v>0</v>
      </c>
      <c r="J162" s="13">
        <v>109</v>
      </c>
      <c r="K162" s="14">
        <f>IF(ISNUMBER(J162), (J162 - $B162) / $B162, "")</f>
        <v>0</v>
      </c>
      <c r="L162" s="16">
        <f>IF(ISNUMBER(J162), $B172 * K162, "")</f>
        <v>0</v>
      </c>
      <c r="M162" s="29">
        <v>108</v>
      </c>
      <c r="N162" s="14">
        <f>IF(ISNUMBER(M162), (M162 - $B162) / $B162, "")</f>
        <v>-9.1743119266055051E-3</v>
      </c>
      <c r="O162" s="16">
        <f>IF(ISNUMBER(M162), $B172 * N162, "")</f>
        <v>-1376.1467889908258</v>
      </c>
      <c r="Q162" s="213"/>
      <c r="R162" s="214"/>
      <c r="S162" s="215"/>
    </row>
    <row r="163" spans="1:19" ht="17.25" thickBot="1">
      <c r="A163" s="125" t="s">
        <v>101</v>
      </c>
      <c r="B163" s="126">
        <v>649</v>
      </c>
      <c r="C163" s="77">
        <v>-9.1603052999999993E-3</v>
      </c>
      <c r="D163" s="15">
        <v>648</v>
      </c>
      <c r="E163" s="32">
        <f t="shared" ref="E163:E166" si="86">IF(ISNUMBER(D163), (D163 - $B163) / $B163, "")</f>
        <v>-1.5408320493066256E-3</v>
      </c>
      <c r="F163" s="18">
        <f>IF(ISNUMBER(D163), $B172 * E163, "")</f>
        <v>-231.12480739599386</v>
      </c>
      <c r="G163" s="31">
        <v>637</v>
      </c>
      <c r="H163" s="32">
        <f t="shared" ref="H163:H166" si="87">IF(ISNUMBER(G163), (G163 - $B163) / $B163, "")</f>
        <v>-1.8489984591679508E-2</v>
      </c>
      <c r="I163" s="101">
        <f>IF(ISNUMBER(G163), $B172 * H163, "")</f>
        <v>-2773.4976887519265</v>
      </c>
      <c r="J163" s="15">
        <v>640</v>
      </c>
      <c r="K163" s="32">
        <f t="shared" ref="K163:K166" si="88">IF(ISNUMBER(J163), (J163 - $B163) / $B163, "")</f>
        <v>-1.386748844375963E-2</v>
      </c>
      <c r="L163" s="18">
        <f>IF(ISNUMBER(J163), $B172 * K163, "")</f>
        <v>-2080.1232665639445</v>
      </c>
      <c r="M163" s="31">
        <v>636</v>
      </c>
      <c r="N163" s="32">
        <f t="shared" ref="N163:N166" si="89">IF(ISNUMBER(M163), (M163 - $B163) / $B163, "")</f>
        <v>-2.0030816640986132E-2</v>
      </c>
      <c r="O163" s="18">
        <f>IF(ISNUMBER(M163), $B172 * N163, "")</f>
        <v>-3004.6224961479197</v>
      </c>
      <c r="Q163" s="216"/>
      <c r="R163" s="217"/>
      <c r="S163" s="218"/>
    </row>
    <row r="164" spans="1:19" ht="17.25" thickBot="1">
      <c r="A164" s="125" t="s">
        <v>170</v>
      </c>
      <c r="B164" s="126">
        <v>647</v>
      </c>
      <c r="C164" s="77">
        <v>-1.5220700199999999E-2</v>
      </c>
      <c r="D164" s="15">
        <v>646</v>
      </c>
      <c r="E164" s="32">
        <f t="shared" si="86"/>
        <v>-1.5455950540958269E-3</v>
      </c>
      <c r="F164" s="18">
        <f>IF(ISNUMBER(D164), $B172 * E164, "")</f>
        <v>-231.83925811437402</v>
      </c>
      <c r="G164" s="31">
        <v>634</v>
      </c>
      <c r="H164" s="32">
        <f t="shared" si="87"/>
        <v>-2.009273570324575E-2</v>
      </c>
      <c r="I164" s="101">
        <f>IF(ISNUMBER(G164), $B172 * H164, "")</f>
        <v>-3013.9103554868625</v>
      </c>
      <c r="J164" s="15">
        <v>634</v>
      </c>
      <c r="K164" s="32">
        <f t="shared" si="88"/>
        <v>-2.009273570324575E-2</v>
      </c>
      <c r="L164" s="18">
        <f>IF(ISNUMBER(J164), $B172 * K164, "")</f>
        <v>-3013.9103554868625</v>
      </c>
      <c r="M164" s="31">
        <v>633</v>
      </c>
      <c r="N164" s="32">
        <f t="shared" si="89"/>
        <v>-2.1638330757341576E-2</v>
      </c>
      <c r="O164" s="18">
        <f>IF(ISNUMBER(M164), $B172 * N164, "")</f>
        <v>-3245.7496136012364</v>
      </c>
      <c r="Q164" s="209"/>
      <c r="R164" s="209"/>
      <c r="S164" s="209"/>
    </row>
    <row r="165" spans="1:19" ht="17.25" thickBot="1">
      <c r="A165" s="125" t="s">
        <v>180</v>
      </c>
      <c r="B165" s="126">
        <v>902</v>
      </c>
      <c r="C165" s="77">
        <v>-1.63576881E-2</v>
      </c>
      <c r="D165" s="15">
        <v>899</v>
      </c>
      <c r="E165" s="32">
        <f t="shared" si="86"/>
        <v>-3.3259423503325942E-3</v>
      </c>
      <c r="F165" s="18">
        <f>IF(ISNUMBER(D165), $B172 * E165, "")</f>
        <v>-498.89135254988912</v>
      </c>
      <c r="G165" s="31">
        <v>889</v>
      </c>
      <c r="H165" s="32">
        <f t="shared" si="87"/>
        <v>-1.4412416851441241E-2</v>
      </c>
      <c r="I165" s="101">
        <f>IF(ISNUMBER(G165), $B172 * H165, "")</f>
        <v>-2161.8625277161864</v>
      </c>
      <c r="J165" s="15">
        <v>894</v>
      </c>
      <c r="K165" s="32">
        <f t="shared" si="88"/>
        <v>-8.869179600886918E-3</v>
      </c>
      <c r="L165" s="18">
        <f>IF(ISNUMBER(J165), $B172 * K165, "")</f>
        <v>-1330.3769401330378</v>
      </c>
      <c r="M165" s="31">
        <v>889</v>
      </c>
      <c r="N165" s="32">
        <f t="shared" si="89"/>
        <v>-1.4412416851441241E-2</v>
      </c>
      <c r="O165" s="18">
        <f>IF(ISNUMBER(M165), $B172 * N165, "")</f>
        <v>-2161.8625277161864</v>
      </c>
      <c r="Q165" s="219"/>
      <c r="R165" s="219"/>
      <c r="S165" s="219"/>
    </row>
    <row r="166" spans="1:19" ht="17.25" thickBot="1">
      <c r="A166" s="127" t="s">
        <v>249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230</v>
      </c>
      <c r="H166" s="21">
        <f t="shared" si="87"/>
        <v>-8.6206896551724137E-3</v>
      </c>
      <c r="I166" s="105">
        <f>IF(ISNUMBER(G166), $B172 * H166, "")</f>
        <v>-1293.1034482758621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230</v>
      </c>
      <c r="N166" s="21">
        <f t="shared" si="89"/>
        <v>-8.6206896551724137E-3</v>
      </c>
      <c r="O166" s="22">
        <f>IF(ISNUMBER(M166), $B172 * N166, "")</f>
        <v>-1293.1034482758621</v>
      </c>
      <c r="Q166" s="219"/>
      <c r="R166" s="219"/>
      <c r="S166" s="219"/>
    </row>
    <row r="167" spans="1:19" ht="17.25" thickBot="1">
      <c r="A167" s="125" t="s">
        <v>223</v>
      </c>
      <c r="B167" s="129">
        <v>974</v>
      </c>
      <c r="C167" s="80">
        <v>-2.4048096200000001E-2</v>
      </c>
      <c r="D167" s="106">
        <v>964</v>
      </c>
      <c r="E167" s="107">
        <f>IF(ISNUMBER(D167), (D167 - $B167) / $B167, "")</f>
        <v>-1.0266940451745379E-2</v>
      </c>
      <c r="F167" s="108">
        <f>IF(ISNUMBER(D167), $B172 * E167, "")</f>
        <v>-1540.041067761807</v>
      </c>
      <c r="G167" s="109">
        <v>949</v>
      </c>
      <c r="H167" s="107">
        <f>IF(ISNUMBER(G167), (G167 - $B167) / $B167, "")</f>
        <v>-2.5667351129363448E-2</v>
      </c>
      <c r="I167" s="110">
        <f>IF(ISNUMBER(G167), $B172 * H167, "")</f>
        <v>-3850.1026694045172</v>
      </c>
      <c r="J167" s="106">
        <v>948</v>
      </c>
      <c r="K167" s="107">
        <f>IF(ISNUMBER(J167), (J167 - $B167) / $B167, "")</f>
        <v>-2.6694045174537988E-2</v>
      </c>
      <c r="L167" s="108">
        <f>IF(ISNUMBER(J167), $B172 * K167, "")</f>
        <v>-4004.106776180698</v>
      </c>
      <c r="M167" s="109">
        <v>950</v>
      </c>
      <c r="N167" s="107">
        <f>IF(ISNUMBER(M167), (M167 - $B167) / $B167, "")</f>
        <v>-2.4640657084188913E-2</v>
      </c>
      <c r="O167" s="108">
        <f>IF(ISNUMBER(M167), $B172 * N167, "")</f>
        <v>-3696.0985626283368</v>
      </c>
      <c r="Q167" s="209"/>
      <c r="R167" s="209"/>
      <c r="S167" s="209"/>
    </row>
    <row r="168" spans="1:19" ht="17.25" thickBot="1">
      <c r="A168" s="125" t="s">
        <v>160</v>
      </c>
      <c r="B168" s="126">
        <v>406</v>
      </c>
      <c r="C168" s="77">
        <v>-2.6378896900000001E-2</v>
      </c>
      <c r="D168" s="15">
        <v>405</v>
      </c>
      <c r="E168" s="32">
        <f t="shared" ref="E168:E171" si="90">IF(ISNUMBER(D168), (D168 - $B168) / $B168, "")</f>
        <v>-2.4630541871921183E-3</v>
      </c>
      <c r="F168" s="18">
        <f>IF(ISNUMBER(D168), $B172 * E168, "")</f>
        <v>-369.45812807881777</v>
      </c>
      <c r="G168" s="31">
        <v>395</v>
      </c>
      <c r="H168" s="32">
        <f t="shared" ref="H168:H171" si="91">IF(ISNUMBER(G168), (G168 - $B168) / $B168, "")</f>
        <v>-2.7093596059113302E-2</v>
      </c>
      <c r="I168" s="101">
        <f>IF(ISNUMBER(G168), $B172 * H168, "")</f>
        <v>-4064.0394088669955</v>
      </c>
      <c r="J168" s="15">
        <v>397</v>
      </c>
      <c r="K168" s="32">
        <f t="shared" ref="K168:K171" si="92">IF(ISNUMBER(J168), (J168 - $B168) / $B168, "")</f>
        <v>-2.2167487684729065E-2</v>
      </c>
      <c r="L168" s="18">
        <f>IF(ISNUMBER(J168), $B172 * K168, "")</f>
        <v>-3325.1231527093596</v>
      </c>
      <c r="M168" s="31">
        <v>395</v>
      </c>
      <c r="N168" s="32">
        <f t="shared" ref="N168:N171" si="93">IF(ISNUMBER(M168), (M168 - $B168) / $B168, "")</f>
        <v>-2.7093596059113302E-2</v>
      </c>
      <c r="O168" s="18">
        <f>IF(ISNUMBER(M168), $B172 * N168, "")</f>
        <v>-4064.0394088669955</v>
      </c>
      <c r="Q168" s="209"/>
      <c r="R168" s="209"/>
      <c r="S168" s="209"/>
    </row>
    <row r="169" spans="1:19" ht="17.25" thickBot="1">
      <c r="A169" s="125" t="s">
        <v>187</v>
      </c>
      <c r="B169" s="126">
        <v>247</v>
      </c>
      <c r="C169" s="77">
        <v>-2.75590551E-2</v>
      </c>
      <c r="D169" s="15">
        <v>244</v>
      </c>
      <c r="E169" s="32">
        <f t="shared" si="90"/>
        <v>-1.2145748987854251E-2</v>
      </c>
      <c r="F169" s="18">
        <f>IF(ISNUMBER(D169), $B172 * E169, "")</f>
        <v>-1821.8623481781376</v>
      </c>
      <c r="G169" s="31">
        <v>240</v>
      </c>
      <c r="H169" s="32">
        <f t="shared" si="91"/>
        <v>-2.8340080971659919E-2</v>
      </c>
      <c r="I169" s="101">
        <f>IF(ISNUMBER(G169), $B172 * H169, "")</f>
        <v>-4251.0121457489877</v>
      </c>
      <c r="J169" s="15">
        <v>240</v>
      </c>
      <c r="K169" s="32">
        <f t="shared" si="92"/>
        <v>-2.8340080971659919E-2</v>
      </c>
      <c r="L169" s="18">
        <f>IF(ISNUMBER(J169), $B172 * K169, "")</f>
        <v>-4251.0121457489877</v>
      </c>
      <c r="M169" s="31">
        <v>241</v>
      </c>
      <c r="N169" s="32">
        <f t="shared" si="93"/>
        <v>-2.4291497975708502E-2</v>
      </c>
      <c r="O169" s="18">
        <f>IF(ISNUMBER(M169), $B172 * N169, "")</f>
        <v>-3643.7246963562752</v>
      </c>
      <c r="Q169" s="209"/>
      <c r="R169" s="209"/>
      <c r="S169" s="209"/>
    </row>
    <row r="170" spans="1:19">
      <c r="A170" s="125" t="s">
        <v>201</v>
      </c>
      <c r="B170" s="126">
        <v>502</v>
      </c>
      <c r="C170" s="77">
        <v>-3.2755298699999998E-2</v>
      </c>
      <c r="D170" s="15">
        <v>505</v>
      </c>
      <c r="E170" s="32">
        <f t="shared" si="90"/>
        <v>5.9760956175298804E-3</v>
      </c>
      <c r="F170" s="18">
        <f>IF(ISNUMBER(D170), $B172 * E170, "")</f>
        <v>896.41434262948201</v>
      </c>
      <c r="G170" s="31">
        <v>503</v>
      </c>
      <c r="H170" s="32">
        <f t="shared" si="91"/>
        <v>1.9920318725099601E-3</v>
      </c>
      <c r="I170" s="101">
        <f>IF(ISNUMBER(G170), $B172 * H170, "")</f>
        <v>298.80478087649402</v>
      </c>
      <c r="J170" s="15">
        <v>505</v>
      </c>
      <c r="K170" s="32">
        <f t="shared" si="92"/>
        <v>5.9760956175298804E-3</v>
      </c>
      <c r="L170" s="18">
        <f>IF(ISNUMBER(J170), $B172 * K170, "")</f>
        <v>896.41434262948201</v>
      </c>
      <c r="M170" s="31">
        <v>502</v>
      </c>
      <c r="N170" s="32">
        <f t="shared" si="93"/>
        <v>0</v>
      </c>
      <c r="O170" s="18">
        <f>IF(ISNUMBER(M170), $B172 * N170, "")</f>
        <v>0</v>
      </c>
      <c r="Q170" s="198"/>
      <c r="R170" s="199"/>
      <c r="S170" s="200"/>
    </row>
    <row r="171" spans="1:19" ht="17.25" thickBot="1">
      <c r="A171" s="130" t="s">
        <v>237</v>
      </c>
      <c r="B171" s="131">
        <v>587</v>
      </c>
      <c r="C171" s="79">
        <v>-3.9279869100000003E-2</v>
      </c>
      <c r="D171" s="24">
        <v>582</v>
      </c>
      <c r="E171" s="25">
        <f t="shared" si="90"/>
        <v>-8.5178875638841564E-3</v>
      </c>
      <c r="F171" s="104">
        <f>IF(ISNUMBER(D171), $B172 * E171, "")</f>
        <v>-1277.6831345826236</v>
      </c>
      <c r="G171" s="102">
        <v>588</v>
      </c>
      <c r="H171" s="25">
        <f t="shared" si="91"/>
        <v>1.7035775127768314E-3</v>
      </c>
      <c r="I171" s="103">
        <f>IF(ISNUMBER(G171), $B172 * H171, "")</f>
        <v>255.53662691652471</v>
      </c>
      <c r="J171" s="24">
        <v>592</v>
      </c>
      <c r="K171" s="25">
        <f t="shared" si="92"/>
        <v>8.5178875638841564E-3</v>
      </c>
      <c r="L171" s="104">
        <f>IF(ISNUMBER(J171), $B172 * K171, "")</f>
        <v>1277.6831345826236</v>
      </c>
      <c r="M171" s="102">
        <v>584</v>
      </c>
      <c r="N171" s="25">
        <f t="shared" si="93"/>
        <v>-5.1107325383304937E-3</v>
      </c>
      <c r="O171" s="104">
        <f>IF(ISNUMBER(M171), $B172 * N171, "")</f>
        <v>-766.60988074957402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-1.3778533317644291E-3</v>
      </c>
      <c r="F172" s="28">
        <f>SUM(F152:F171)</f>
        <v>-4133.559995293288</v>
      </c>
      <c r="G172" s="26" t="s">
        <v>266</v>
      </c>
      <c r="H172" s="27">
        <f>IF(COUNT(H152:H171), SUM(H152:H171) / COUNT(H152:H171), 0)</f>
        <v>-1.6474887663367868E-2</v>
      </c>
      <c r="I172" s="28">
        <f>SUM(I152:I171)</f>
        <v>-49424.662990103592</v>
      </c>
      <c r="J172" s="26" t="s">
        <v>266</v>
      </c>
      <c r="K172" s="27">
        <f>IF(COUNT(K152:K171), SUM(K152:K171) / COUNT(K152:K171), 0)</f>
        <v>-1.3700271827795618E-2</v>
      </c>
      <c r="L172" s="28">
        <f>SUM(L152:L171)</f>
        <v>-41100.815483386854</v>
      </c>
      <c r="M172" s="26" t="s">
        <v>266</v>
      </c>
      <c r="N172" s="27">
        <f>IF(COUNT(N152:N171), SUM(N152:N171) / COUNT(N152:N171), 0)</f>
        <v>-1.5787865837111333E-2</v>
      </c>
      <c r="O172" s="28">
        <f>SUM(O152:O171)</f>
        <v>-47363.597511333995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57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2022-03-06(일) 오전 00:00</v>
      </c>
      <c r="C177" s="261"/>
      <c r="D177" s="233" t="str">
        <f>TEXT($G$1, "[$-ko-KR]yyyy-mm-dd(ddd) ") &amp; "오후 14:00"</f>
        <v>2022-03-06(일) 오후 14:00</v>
      </c>
      <c r="E177" s="234"/>
      <c r="F177" s="235"/>
      <c r="G177" s="233" t="str">
        <f>TEXT($G$1, "[$-ko-KR]yyyy-mm-dd(ddd) ") &amp; "오후 19:00"</f>
        <v>2022-03-06(일) 오후 19:00</v>
      </c>
      <c r="H177" s="234"/>
      <c r="I177" s="235"/>
      <c r="J177" s="233" t="str">
        <f>TEXT($G$1, "[$-ko-KR]yyyy-mm-dd(ddd) ") &amp; "오후 21:00"</f>
        <v>2022-03-06(일) 오후 21:00</v>
      </c>
      <c r="K177" s="234"/>
      <c r="L177" s="235"/>
      <c r="M177" s="233" t="str">
        <f>TEXT($G$1+1, "[$-ko-KR]yyyy-mm-dd(ddd) ") &amp; "오전 00:00"</f>
        <v>2022-03-07(월)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335</v>
      </c>
      <c r="B179" s="124">
        <v>1820</v>
      </c>
      <c r="C179" s="76">
        <v>-5.4644808999999997E-3</v>
      </c>
      <c r="D179" s="13">
        <v>1850</v>
      </c>
      <c r="E179" s="14">
        <f>IF(ISNUMBER(D179), (D179 - $B179) / $B179, "")</f>
        <v>1.6483516483516484E-2</v>
      </c>
      <c r="F179" s="16">
        <f>IF(ISNUMBER(D179), $B199 * E179, "")</f>
        <v>2472.5274725274726</v>
      </c>
      <c r="G179" s="29">
        <v>1815</v>
      </c>
      <c r="H179" s="14">
        <f>IF(ISNUMBER(G179), (G179 - $B179) / $B179, "")</f>
        <v>-2.7472527472527475E-3</v>
      </c>
      <c r="I179" s="100">
        <f>IF(ISNUMBER(G179), $B199 * H179, "")</f>
        <v>-412.08791208791212</v>
      </c>
      <c r="J179" s="13">
        <v>1820</v>
      </c>
      <c r="K179" s="14">
        <f>IF(ISNUMBER(J179), (J179 - $B179) / $B179, "")</f>
        <v>0</v>
      </c>
      <c r="L179" s="16">
        <f>IF(ISNUMBER(J179), $B199 * K179, "")</f>
        <v>0</v>
      </c>
      <c r="M179" s="29">
        <v>1815</v>
      </c>
      <c r="N179" s="14">
        <f>IF(ISNUMBER(M179), (M179 - $B179) / $B179, "")</f>
        <v>-2.7472527472527475E-3</v>
      </c>
      <c r="O179" s="16">
        <f>IF(ISNUMBER(M179), $B199 * N179, "")</f>
        <v>-412.08791208791212</v>
      </c>
      <c r="Q179" s="219"/>
      <c r="R179" s="219"/>
      <c r="S179" s="219"/>
    </row>
    <row r="180" spans="1:19" ht="17.25" thickBot="1">
      <c r="A180" s="125" t="s">
        <v>333</v>
      </c>
      <c r="B180" s="126">
        <v>153000</v>
      </c>
      <c r="C180" s="77">
        <v>-6.1708346999999998E-3</v>
      </c>
      <c r="D180" s="15">
        <v>151100</v>
      </c>
      <c r="E180" s="32">
        <f t="shared" ref="E180:E183" si="94">IF(ISNUMBER(D180), (D180 - $B180) / $B180, "")</f>
        <v>-1.241830065359477E-2</v>
      </c>
      <c r="F180" s="18">
        <f>IF(ISNUMBER(D180), $B199 * E180, "")</f>
        <v>-1862.7450980392155</v>
      </c>
      <c r="G180" s="31">
        <v>148250</v>
      </c>
      <c r="H180" s="32">
        <f t="shared" ref="H180:H183" si="95">IF(ISNUMBER(G180), (G180 - $B180) / $B180, "")</f>
        <v>-3.1045751633986929E-2</v>
      </c>
      <c r="I180" s="101">
        <f>IF(ISNUMBER(G180), $B199 * H180, "")</f>
        <v>-4656.8627450980393</v>
      </c>
      <c r="J180" s="15">
        <v>148650</v>
      </c>
      <c r="K180" s="32">
        <f t="shared" ref="K180:K183" si="96">IF(ISNUMBER(J180), (J180 - $B180) / $B180, "")</f>
        <v>-2.8431372549019607E-2</v>
      </c>
      <c r="L180" s="18">
        <f>IF(ISNUMBER(J180), $B199 * K180, "")</f>
        <v>-4264.7058823529414</v>
      </c>
      <c r="M180" s="31">
        <v>147600</v>
      </c>
      <c r="N180" s="32">
        <f t="shared" ref="N180:N183" si="97">IF(ISNUMBER(M180), (M180 - $B180) / $B180, "")</f>
        <v>-3.5294117647058823E-2</v>
      </c>
      <c r="O180" s="18">
        <f>IF(ISNUMBER(M180), $B199 * N180, "")</f>
        <v>-5294.1176470588234</v>
      </c>
      <c r="Q180" s="219"/>
      <c r="R180" s="219"/>
      <c r="S180" s="219"/>
    </row>
    <row r="181" spans="1:19" ht="17.25" thickBot="1">
      <c r="A181" s="125" t="s">
        <v>337</v>
      </c>
      <c r="B181" s="126">
        <v>12810</v>
      </c>
      <c r="C181" s="77">
        <v>-6.9767442000000001E-3</v>
      </c>
      <c r="D181" s="15">
        <v>13070</v>
      </c>
      <c r="E181" s="32">
        <f t="shared" si="94"/>
        <v>2.0296643247462921E-2</v>
      </c>
      <c r="F181" s="18">
        <f>IF(ISNUMBER(D181), $B199 * E181, "")</f>
        <v>3044.4964871194384</v>
      </c>
      <c r="G181" s="31">
        <v>12840</v>
      </c>
      <c r="H181" s="32">
        <f t="shared" si="95"/>
        <v>2.34192037470726E-3</v>
      </c>
      <c r="I181" s="101">
        <f>IF(ISNUMBER(G181), $B199 * H181, "")</f>
        <v>351.28805620608898</v>
      </c>
      <c r="J181" s="15">
        <v>12960</v>
      </c>
      <c r="K181" s="32">
        <f t="shared" si="96"/>
        <v>1.1709601873536301E-2</v>
      </c>
      <c r="L181" s="18">
        <f>IF(ISNUMBER(J181), $B199 * K181, "")</f>
        <v>1756.440281030445</v>
      </c>
      <c r="M181" s="31">
        <v>12960</v>
      </c>
      <c r="N181" s="32">
        <f t="shared" si="97"/>
        <v>1.1709601873536301E-2</v>
      </c>
      <c r="O181" s="18">
        <f>IF(ISNUMBER(M181), $B199 * N181, "")</f>
        <v>1756.440281030445</v>
      </c>
      <c r="Q181" s="209"/>
      <c r="R181" s="209"/>
      <c r="S181" s="209"/>
    </row>
    <row r="182" spans="1:19" ht="17.25" thickBot="1">
      <c r="A182" s="125" t="s">
        <v>345</v>
      </c>
      <c r="B182" s="126">
        <v>1655</v>
      </c>
      <c r="C182" s="77">
        <v>-8.9820358999999992E-3</v>
      </c>
      <c r="D182" s="15">
        <v>1650</v>
      </c>
      <c r="E182" s="32">
        <f t="shared" si="94"/>
        <v>-3.0211480362537764E-3</v>
      </c>
      <c r="F182" s="18">
        <f>IF(ISNUMBER(D182), $B199 * E182, "")</f>
        <v>-453.17220543806644</v>
      </c>
      <c r="G182" s="31">
        <v>1620</v>
      </c>
      <c r="H182" s="32">
        <f t="shared" si="95"/>
        <v>-2.1148036253776436E-2</v>
      </c>
      <c r="I182" s="101">
        <f>IF(ISNUMBER(G182), $B199 * H182, "")</f>
        <v>-3172.2054380664654</v>
      </c>
      <c r="J182" s="15">
        <v>1640</v>
      </c>
      <c r="K182" s="32">
        <f t="shared" si="96"/>
        <v>-9.0634441087613302E-3</v>
      </c>
      <c r="L182" s="18">
        <f>IF(ISNUMBER(J182), $B199 * K182, "")</f>
        <v>-1359.5166163141996</v>
      </c>
      <c r="M182" s="31">
        <v>1625</v>
      </c>
      <c r="N182" s="32">
        <f t="shared" si="97"/>
        <v>-1.812688821752266E-2</v>
      </c>
      <c r="O182" s="18">
        <f>IF(ISNUMBER(M182), $B199 * N182, "")</f>
        <v>-2719.0332326283992</v>
      </c>
      <c r="Q182" s="209"/>
      <c r="R182" s="209"/>
      <c r="S182" s="209"/>
    </row>
    <row r="183" spans="1:19" ht="17.25" thickBot="1">
      <c r="A183" s="127" t="s">
        <v>107</v>
      </c>
      <c r="B183" s="128">
        <v>109</v>
      </c>
      <c r="C183" s="78">
        <v>-9.0909091000000008E-3</v>
      </c>
      <c r="D183" s="20">
        <v>110</v>
      </c>
      <c r="E183" s="21">
        <f t="shared" si="94"/>
        <v>9.1743119266055051E-3</v>
      </c>
      <c r="F183" s="22">
        <f>IF(ISNUMBER(D183), $B199 * E183, "")</f>
        <v>1376.1467889908258</v>
      </c>
      <c r="G183" s="30">
        <v>109</v>
      </c>
      <c r="H183" s="21">
        <f t="shared" si="95"/>
        <v>0</v>
      </c>
      <c r="I183" s="105">
        <f>IF(ISNUMBER(G183), $B199 * H183, "")</f>
        <v>0</v>
      </c>
      <c r="J183" s="20">
        <v>109</v>
      </c>
      <c r="K183" s="21">
        <f t="shared" si="96"/>
        <v>0</v>
      </c>
      <c r="L183" s="22">
        <f>IF(ISNUMBER(J183), $B199 * K183, "")</f>
        <v>0</v>
      </c>
      <c r="M183" s="30">
        <v>108</v>
      </c>
      <c r="N183" s="21">
        <f t="shared" si="97"/>
        <v>-9.1743119266055051E-3</v>
      </c>
      <c r="O183" s="22">
        <f>IF(ISNUMBER(M183), $B199 * N183, "")</f>
        <v>-1376.1467889908258</v>
      </c>
      <c r="Q183" s="209"/>
      <c r="R183" s="209"/>
      <c r="S183" s="209"/>
    </row>
    <row r="184" spans="1:19" ht="17.25" thickBot="1">
      <c r="A184" s="125" t="s">
        <v>101</v>
      </c>
      <c r="B184" s="129">
        <v>649</v>
      </c>
      <c r="C184" s="80">
        <v>-9.1603052999999993E-3</v>
      </c>
      <c r="D184" s="106">
        <v>648</v>
      </c>
      <c r="E184" s="107">
        <f>IF(ISNUMBER(D184), (D184 - $B184) / $B184, "")</f>
        <v>-1.5408320493066256E-3</v>
      </c>
      <c r="F184" s="108">
        <f>IF(ISNUMBER(D184), $B199 * E184, "")</f>
        <v>-231.12480739599386</v>
      </c>
      <c r="G184" s="109">
        <v>637</v>
      </c>
      <c r="H184" s="107">
        <f>IF(ISNUMBER(G184), (G184 - $B184) / $B184, "")</f>
        <v>-1.8489984591679508E-2</v>
      </c>
      <c r="I184" s="110">
        <f>IF(ISNUMBER(G184), $B199 * H184, "")</f>
        <v>-2773.4976887519265</v>
      </c>
      <c r="J184" s="106">
        <v>640</v>
      </c>
      <c r="K184" s="107">
        <f>IF(ISNUMBER(J184), (J184 - $B184) / $B184, "")</f>
        <v>-1.386748844375963E-2</v>
      </c>
      <c r="L184" s="108">
        <f>IF(ISNUMBER(J184), $B199 * K184, "")</f>
        <v>-2080.1232665639445</v>
      </c>
      <c r="M184" s="109">
        <v>636</v>
      </c>
      <c r="N184" s="107">
        <f>IF(ISNUMBER(M184), (M184 - $B184) / $B184, "")</f>
        <v>-2.0030816640986132E-2</v>
      </c>
      <c r="O184" s="108">
        <f>IF(ISNUMBER(M184), $B199 * N184, "")</f>
        <v>-3004.6224961479197</v>
      </c>
      <c r="Q184" s="209"/>
      <c r="R184" s="209"/>
      <c r="S184" s="209"/>
    </row>
    <row r="185" spans="1:19" ht="17.25" thickBot="1">
      <c r="A185" s="125" t="s">
        <v>239</v>
      </c>
      <c r="B185" s="126">
        <v>1065</v>
      </c>
      <c r="C185" s="77">
        <v>-9.3023255999999995E-3</v>
      </c>
      <c r="D185" s="15">
        <v>1065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1040</v>
      </c>
      <c r="H185" s="32">
        <f t="shared" ref="H185:H188" si="99">IF(ISNUMBER(G185), (G185 - $B185) / $B185, "")</f>
        <v>-2.3474178403755867E-2</v>
      </c>
      <c r="I185" s="101">
        <f>IF(ISNUMBER(G185), $B199 * H185, "")</f>
        <v>-3521.1267605633802</v>
      </c>
      <c r="J185" s="15">
        <v>1060</v>
      </c>
      <c r="K185" s="32">
        <f t="shared" ref="K185:K188" si="100">IF(ISNUMBER(J185), (J185 - $B185) / $B185, "")</f>
        <v>-4.6948356807511738E-3</v>
      </c>
      <c r="L185" s="18">
        <f>IF(ISNUMBER(J185), $B199 * K185, "")</f>
        <v>-704.22535211267609</v>
      </c>
      <c r="M185" s="31">
        <v>1045</v>
      </c>
      <c r="N185" s="32">
        <f t="shared" ref="N185:N188" si="101">IF(ISNUMBER(M185), (M185 - $B185) / $B185, "")</f>
        <v>-1.8779342723004695E-2</v>
      </c>
      <c r="O185" s="18">
        <f>IF(ISNUMBER(M185), $B199 * N185, "")</f>
        <v>-2816.9014084507044</v>
      </c>
      <c r="Q185" s="209"/>
      <c r="R185" s="209"/>
      <c r="S185" s="209"/>
    </row>
    <row r="186" spans="1:19" ht="17.25" thickBot="1">
      <c r="A186" s="125" t="s">
        <v>142</v>
      </c>
      <c r="B186" s="126">
        <v>1695</v>
      </c>
      <c r="C186" s="77">
        <v>-1.4534883700000001E-2</v>
      </c>
      <c r="D186" s="15">
        <v>1740</v>
      </c>
      <c r="E186" s="32">
        <f t="shared" si="98"/>
        <v>2.6548672566371681E-2</v>
      </c>
      <c r="F186" s="18">
        <f>IF(ISNUMBER(D186), $B199 * E186, "")</f>
        <v>3982.3008849557523</v>
      </c>
      <c r="G186" s="31">
        <v>1685</v>
      </c>
      <c r="H186" s="32">
        <f t="shared" si="99"/>
        <v>-5.8997050147492625E-3</v>
      </c>
      <c r="I186" s="101">
        <f>IF(ISNUMBER(G186), $B199 * H186, "")</f>
        <v>-884.95575221238937</v>
      </c>
      <c r="J186" s="15">
        <v>1670</v>
      </c>
      <c r="K186" s="32">
        <f t="shared" si="100"/>
        <v>-1.4749262536873156E-2</v>
      </c>
      <c r="L186" s="18">
        <f>IF(ISNUMBER(J186), $B199 * K186, "")</f>
        <v>-2212.3893805309735</v>
      </c>
      <c r="M186" s="31">
        <v>1670</v>
      </c>
      <c r="N186" s="32">
        <f t="shared" si="101"/>
        <v>-1.4749262536873156E-2</v>
      </c>
      <c r="O186" s="18">
        <f>IF(ISNUMBER(M186), $B199 * N186, "")</f>
        <v>-2212.3893805309735</v>
      </c>
      <c r="Q186" s="209"/>
      <c r="R186" s="209"/>
      <c r="S186" s="209"/>
    </row>
    <row r="187" spans="1:19" ht="17.25" thickBot="1">
      <c r="A187" s="125" t="s">
        <v>170</v>
      </c>
      <c r="B187" s="126">
        <v>647</v>
      </c>
      <c r="C187" s="77">
        <v>-1.5220700199999999E-2</v>
      </c>
      <c r="D187" s="15">
        <v>646</v>
      </c>
      <c r="E187" s="32">
        <f t="shared" si="98"/>
        <v>-1.5455950540958269E-3</v>
      </c>
      <c r="F187" s="18">
        <f>IF(ISNUMBER(D187), $B199 * E187, "")</f>
        <v>-231.83925811437402</v>
      </c>
      <c r="G187" s="31">
        <v>634</v>
      </c>
      <c r="H187" s="32">
        <f t="shared" si="99"/>
        <v>-2.009273570324575E-2</v>
      </c>
      <c r="I187" s="101">
        <f>IF(ISNUMBER(G187), $B199 * H187, "")</f>
        <v>-3013.9103554868625</v>
      </c>
      <c r="J187" s="15">
        <v>634</v>
      </c>
      <c r="K187" s="32">
        <f t="shared" si="100"/>
        <v>-2.009273570324575E-2</v>
      </c>
      <c r="L187" s="18">
        <f>IF(ISNUMBER(J187), $B199 * K187, "")</f>
        <v>-3013.9103554868625</v>
      </c>
      <c r="M187" s="31">
        <v>633</v>
      </c>
      <c r="N187" s="32">
        <f t="shared" si="101"/>
        <v>-2.1638330757341576E-2</v>
      </c>
      <c r="O187" s="18">
        <f>IF(ISNUMBER(M187), $B199 * N187, "")</f>
        <v>-3245.7496136012364</v>
      </c>
      <c r="Q187" s="33"/>
      <c r="R187" s="33"/>
    </row>
    <row r="188" spans="1:19" ht="17.25" thickBot="1">
      <c r="A188" s="130" t="s">
        <v>180</v>
      </c>
      <c r="B188" s="131">
        <v>902</v>
      </c>
      <c r="C188" s="79">
        <v>-1.63576881E-2</v>
      </c>
      <c r="D188" s="24">
        <v>899</v>
      </c>
      <c r="E188" s="25">
        <f t="shared" si="98"/>
        <v>-3.3259423503325942E-3</v>
      </c>
      <c r="F188" s="104">
        <f>IF(ISNUMBER(D188), $B199 * E188, "")</f>
        <v>-498.89135254988912</v>
      </c>
      <c r="G188" s="102">
        <v>889</v>
      </c>
      <c r="H188" s="25">
        <f t="shared" si="99"/>
        <v>-1.4412416851441241E-2</v>
      </c>
      <c r="I188" s="103">
        <f>IF(ISNUMBER(G188), $B199 * H188, "")</f>
        <v>-2161.8625277161864</v>
      </c>
      <c r="J188" s="24">
        <v>894</v>
      </c>
      <c r="K188" s="25">
        <f t="shared" si="100"/>
        <v>-8.869179600886918E-3</v>
      </c>
      <c r="L188" s="104">
        <f>IF(ISNUMBER(J188), $B199 * K188, "")</f>
        <v>-1330.3769401330378</v>
      </c>
      <c r="M188" s="102">
        <v>889</v>
      </c>
      <c r="N188" s="25">
        <f t="shared" si="101"/>
        <v>-1.4412416851441241E-2</v>
      </c>
      <c r="O188" s="104">
        <f>IF(ISNUMBER(M188), $B199 * N188, "")</f>
        <v>-2161.8625277161864</v>
      </c>
      <c r="Q188" s="210"/>
      <c r="R188" s="211"/>
      <c r="S188" s="212"/>
    </row>
    <row r="189" spans="1:19">
      <c r="A189" s="123" t="s">
        <v>249</v>
      </c>
      <c r="B189" s="124">
        <v>232</v>
      </c>
      <c r="C189" s="76">
        <v>-1.6949152499999998E-2</v>
      </c>
      <c r="D189" s="13">
        <v>232</v>
      </c>
      <c r="E189" s="14">
        <f>IF(ISNUMBER(D189), (D189 - $B189) / $B189, "")</f>
        <v>0</v>
      </c>
      <c r="F189" s="16">
        <f>IF(ISNUMBER(D189), $B199 * E189, "")</f>
        <v>0</v>
      </c>
      <c r="G189" s="29">
        <v>230</v>
      </c>
      <c r="H189" s="14">
        <f>IF(ISNUMBER(G189), (G189 - $B189) / $B189, "")</f>
        <v>-8.6206896551724137E-3</v>
      </c>
      <c r="I189" s="100">
        <f>IF(ISNUMBER(G189), $B199 * H189, "")</f>
        <v>-1293.1034482758621</v>
      </c>
      <c r="J189" s="13">
        <v>231</v>
      </c>
      <c r="K189" s="14">
        <f>IF(ISNUMBER(J189), (J189 - $B189) / $B189, "")</f>
        <v>-4.3103448275862068E-3</v>
      </c>
      <c r="L189" s="16">
        <f>IF(ISNUMBER(J189), $B199 * K189, "")</f>
        <v>-646.55172413793105</v>
      </c>
      <c r="M189" s="29">
        <v>230</v>
      </c>
      <c r="N189" s="14">
        <f>IF(ISNUMBER(M189), (M189 - $B189) / $B189, "")</f>
        <v>-8.6206896551724137E-3</v>
      </c>
      <c r="O189" s="16">
        <f>IF(ISNUMBER(M189), $B199 * N189, "")</f>
        <v>-1293.1034482758621</v>
      </c>
      <c r="Q189" s="213"/>
      <c r="R189" s="214"/>
      <c r="S189" s="215"/>
    </row>
    <row r="190" spans="1:19" ht="17.25" thickBot="1">
      <c r="A190" s="125" t="s">
        <v>73</v>
      </c>
      <c r="B190" s="126">
        <v>37150</v>
      </c>
      <c r="C190" s="77">
        <v>-1.71957672E-2</v>
      </c>
      <c r="D190" s="15">
        <v>36750</v>
      </c>
      <c r="E190" s="32">
        <f t="shared" ref="E190:E193" si="102">IF(ISNUMBER(D190), (D190 - $B190) / $B190, "")</f>
        <v>-1.0767160161507403E-2</v>
      </c>
      <c r="F190" s="18">
        <f>IF(ISNUMBER(D190), $B199 * E190, "")</f>
        <v>-1615.0740242261104</v>
      </c>
      <c r="G190" s="31">
        <v>35790</v>
      </c>
      <c r="H190" s="32">
        <f t="shared" ref="H190:H193" si="103">IF(ISNUMBER(G190), (G190 - $B190) / $B190, "")</f>
        <v>-3.660834454912517E-2</v>
      </c>
      <c r="I190" s="101">
        <f>IF(ISNUMBER(G190), $B199 * H190, "")</f>
        <v>-5491.2516823687756</v>
      </c>
      <c r="J190" s="15">
        <v>35930</v>
      </c>
      <c r="K190" s="32">
        <f t="shared" ref="K190:K193" si="104">IF(ISNUMBER(J190), (J190 - $B190) / $B190, "")</f>
        <v>-3.2839838492597577E-2</v>
      </c>
      <c r="L190" s="18">
        <f>IF(ISNUMBER(J190), $B199 * K190, "")</f>
        <v>-4925.9757738896369</v>
      </c>
      <c r="M190" s="31">
        <v>35770</v>
      </c>
      <c r="N190" s="32">
        <f t="shared" ref="N190:N193" si="105">IF(ISNUMBER(M190), (M190 - $B190) / $B190, "")</f>
        <v>-3.7146702557200539E-2</v>
      </c>
      <c r="O190" s="18">
        <f>IF(ISNUMBER(M190), $B199 * N190, "")</f>
        <v>-5572.0053835800809</v>
      </c>
      <c r="Q190" s="216"/>
      <c r="R190" s="217"/>
      <c r="S190" s="218"/>
    </row>
    <row r="191" spans="1:19" ht="17.25" thickBot="1">
      <c r="A191" s="125" t="s">
        <v>223</v>
      </c>
      <c r="B191" s="126">
        <v>974</v>
      </c>
      <c r="C191" s="77">
        <v>-2.4048096200000001E-2</v>
      </c>
      <c r="D191" s="15">
        <v>964</v>
      </c>
      <c r="E191" s="32">
        <f t="shared" si="102"/>
        <v>-1.0266940451745379E-2</v>
      </c>
      <c r="F191" s="18">
        <f>IF(ISNUMBER(D191), $B199 * E191, "")</f>
        <v>-1540.041067761807</v>
      </c>
      <c r="G191" s="31">
        <v>949</v>
      </c>
      <c r="H191" s="32">
        <f t="shared" si="103"/>
        <v>-2.5667351129363448E-2</v>
      </c>
      <c r="I191" s="101">
        <f>IF(ISNUMBER(G191), $B199 * H191, "")</f>
        <v>-3850.1026694045172</v>
      </c>
      <c r="J191" s="15">
        <v>948</v>
      </c>
      <c r="K191" s="32">
        <f t="shared" si="104"/>
        <v>-2.6694045174537988E-2</v>
      </c>
      <c r="L191" s="18">
        <f>IF(ISNUMBER(J191), $B199 * K191, "")</f>
        <v>-4004.106776180698</v>
      </c>
      <c r="M191" s="31">
        <v>950</v>
      </c>
      <c r="N191" s="32">
        <f t="shared" si="105"/>
        <v>-2.4640657084188913E-2</v>
      </c>
      <c r="O191" s="18">
        <f>IF(ISNUMBER(M191), $B199 * N191, "")</f>
        <v>-3696.0985626283368</v>
      </c>
      <c r="Q191" s="209"/>
      <c r="R191" s="209"/>
      <c r="S191" s="209"/>
    </row>
    <row r="192" spans="1:19" ht="17.25" thickBot="1">
      <c r="A192" s="125" t="s">
        <v>160</v>
      </c>
      <c r="B192" s="126">
        <v>406</v>
      </c>
      <c r="C192" s="77">
        <v>-2.6378896900000001E-2</v>
      </c>
      <c r="D192" s="15">
        <v>405</v>
      </c>
      <c r="E192" s="32">
        <f t="shared" si="102"/>
        <v>-2.4630541871921183E-3</v>
      </c>
      <c r="F192" s="18">
        <f>IF(ISNUMBER(D192), $B199 * E192, "")</f>
        <v>-369.45812807881777</v>
      </c>
      <c r="G192" s="31">
        <v>395</v>
      </c>
      <c r="H192" s="32">
        <f t="shared" si="103"/>
        <v>-2.7093596059113302E-2</v>
      </c>
      <c r="I192" s="101">
        <f>IF(ISNUMBER(G192), $B199 * H192, "")</f>
        <v>-4064.0394088669955</v>
      </c>
      <c r="J192" s="15">
        <v>397</v>
      </c>
      <c r="K192" s="32">
        <f t="shared" si="104"/>
        <v>-2.2167487684729065E-2</v>
      </c>
      <c r="L192" s="18">
        <f>IF(ISNUMBER(J192), $B199 * K192, "")</f>
        <v>-3325.1231527093596</v>
      </c>
      <c r="M192" s="31">
        <v>395</v>
      </c>
      <c r="N192" s="32">
        <f t="shared" si="105"/>
        <v>-2.7093596059113302E-2</v>
      </c>
      <c r="O192" s="18">
        <f>IF(ISNUMBER(M192), $B199 * N192, "")</f>
        <v>-4064.0394088669955</v>
      </c>
      <c r="Q192" s="219"/>
      <c r="R192" s="219"/>
      <c r="S192" s="219"/>
    </row>
    <row r="193" spans="1:19" ht="17.25" thickBot="1">
      <c r="A193" s="127" t="s">
        <v>187</v>
      </c>
      <c r="B193" s="128">
        <v>247</v>
      </c>
      <c r="C193" s="78">
        <v>-2.75590551E-2</v>
      </c>
      <c r="D193" s="20">
        <v>244</v>
      </c>
      <c r="E193" s="21">
        <f t="shared" si="102"/>
        <v>-1.2145748987854251E-2</v>
      </c>
      <c r="F193" s="22">
        <f>IF(ISNUMBER(D193), $B199 * E193, "")</f>
        <v>-1821.8623481781376</v>
      </c>
      <c r="G193" s="30">
        <v>240</v>
      </c>
      <c r="H193" s="21">
        <f t="shared" si="103"/>
        <v>-2.8340080971659919E-2</v>
      </c>
      <c r="I193" s="105">
        <f>IF(ISNUMBER(G193), $B199 * H193, "")</f>
        <v>-4251.0121457489877</v>
      </c>
      <c r="J193" s="20">
        <v>240</v>
      </c>
      <c r="K193" s="21">
        <f t="shared" si="104"/>
        <v>-2.8340080971659919E-2</v>
      </c>
      <c r="L193" s="22">
        <f>IF(ISNUMBER(J193), $B199 * K193, "")</f>
        <v>-4251.0121457489877</v>
      </c>
      <c r="M193" s="30">
        <v>241</v>
      </c>
      <c r="N193" s="21">
        <f t="shared" si="105"/>
        <v>-2.4291497975708502E-2</v>
      </c>
      <c r="O193" s="22">
        <f>IF(ISNUMBER(M193), $B199 * N193, "")</f>
        <v>-3643.7246963562752</v>
      </c>
      <c r="Q193" s="219"/>
      <c r="R193" s="219"/>
      <c r="S193" s="219"/>
    </row>
    <row r="194" spans="1:19" ht="17.25" thickBot="1">
      <c r="A194" s="125" t="s">
        <v>178</v>
      </c>
      <c r="B194" s="129">
        <v>47340</v>
      </c>
      <c r="C194" s="80">
        <v>-2.9321304100000001E-2</v>
      </c>
      <c r="D194" s="106">
        <v>46720</v>
      </c>
      <c r="E194" s="107">
        <f>IF(ISNUMBER(D194), (D194 - $B194) / $B194, "")</f>
        <v>-1.309674693705112E-2</v>
      </c>
      <c r="F194" s="108">
        <f>IF(ISNUMBER(D194), $B199 * E194, "")</f>
        <v>-1964.5120405576681</v>
      </c>
      <c r="G194" s="109">
        <v>46420</v>
      </c>
      <c r="H194" s="107">
        <f>IF(ISNUMBER(G194), (G194 - $B194) / $B194, "")</f>
        <v>-1.9433882551753275E-2</v>
      </c>
      <c r="I194" s="110">
        <f>IF(ISNUMBER(G194), $B199 * H194, "")</f>
        <v>-2915.0823827629911</v>
      </c>
      <c r="J194" s="106">
        <v>46310</v>
      </c>
      <c r="K194" s="107">
        <f>IF(ISNUMBER(J194), (J194 - $B194) / $B194, "")</f>
        <v>-2.1757498943810731E-2</v>
      </c>
      <c r="L194" s="108">
        <f>IF(ISNUMBER(J194), $B199 * K194, "")</f>
        <v>-3263.6248415716095</v>
      </c>
      <c r="M194" s="109">
        <v>46440</v>
      </c>
      <c r="N194" s="107">
        <f>IF(ISNUMBER(M194), (M194 - $B194) / $B194, "")</f>
        <v>-1.9011406844106463E-2</v>
      </c>
      <c r="O194" s="108">
        <f>IF(ISNUMBER(M194), $B199 * N194, "")</f>
        <v>-2851.7110266159693</v>
      </c>
      <c r="Q194" s="209"/>
      <c r="R194" s="209"/>
      <c r="S194" s="209"/>
    </row>
    <row r="195" spans="1:19" ht="17.25" thickBot="1">
      <c r="A195" s="125" t="s">
        <v>201</v>
      </c>
      <c r="B195" s="126">
        <v>502</v>
      </c>
      <c r="C195" s="77">
        <v>-3.2755298699999998E-2</v>
      </c>
      <c r="D195" s="15">
        <v>505</v>
      </c>
      <c r="E195" s="32">
        <f t="shared" ref="E195:E198" si="106">IF(ISNUMBER(D195), (D195 - $B195) / $B195, "")</f>
        <v>5.9760956175298804E-3</v>
      </c>
      <c r="F195" s="18">
        <f>IF(ISNUMBER(D195), $B199 * E195, "")</f>
        <v>896.41434262948201</v>
      </c>
      <c r="G195" s="31">
        <v>503</v>
      </c>
      <c r="H195" s="32">
        <f t="shared" ref="H195:H198" si="107">IF(ISNUMBER(G195), (G195 - $B195) / $B195, "")</f>
        <v>1.9920318725099601E-3</v>
      </c>
      <c r="I195" s="101">
        <f>IF(ISNUMBER(G195), $B199 * H195, "")</f>
        <v>298.80478087649402</v>
      </c>
      <c r="J195" s="15">
        <v>505</v>
      </c>
      <c r="K195" s="32">
        <f t="shared" ref="K195:K198" si="108">IF(ISNUMBER(J195), (J195 - $B195) / $B195, "")</f>
        <v>5.9760956175298804E-3</v>
      </c>
      <c r="L195" s="18">
        <f>IF(ISNUMBER(J195), $B199 * K195, "")</f>
        <v>896.41434262948201</v>
      </c>
      <c r="M195" s="31">
        <v>502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09"/>
      <c r="R195" s="209"/>
      <c r="S195" s="209"/>
    </row>
    <row r="196" spans="1:19" ht="17.25" thickBot="1">
      <c r="A196" s="125" t="s">
        <v>237</v>
      </c>
      <c r="B196" s="126">
        <v>587</v>
      </c>
      <c r="C196" s="77">
        <v>-3.9279869100000003E-2</v>
      </c>
      <c r="D196" s="15">
        <v>582</v>
      </c>
      <c r="E196" s="32">
        <f t="shared" si="106"/>
        <v>-8.5178875638841564E-3</v>
      </c>
      <c r="F196" s="18">
        <f>IF(ISNUMBER(D196), $B199 * E196, "")</f>
        <v>-1277.6831345826236</v>
      </c>
      <c r="G196" s="31">
        <v>588</v>
      </c>
      <c r="H196" s="32">
        <f t="shared" si="107"/>
        <v>1.7035775127768314E-3</v>
      </c>
      <c r="I196" s="101">
        <f>IF(ISNUMBER(G196), $B199 * H196, "")</f>
        <v>255.53662691652471</v>
      </c>
      <c r="J196" s="15">
        <v>592</v>
      </c>
      <c r="K196" s="32">
        <f t="shared" si="108"/>
        <v>8.5178875638841564E-3</v>
      </c>
      <c r="L196" s="18">
        <f>IF(ISNUMBER(J196), $B199 * K196, "")</f>
        <v>1277.6831345826236</v>
      </c>
      <c r="M196" s="31">
        <v>584</v>
      </c>
      <c r="N196" s="32">
        <f t="shared" si="109"/>
        <v>-5.1107325383304937E-3</v>
      </c>
      <c r="O196" s="18">
        <f>IF(ISNUMBER(M196), $B199 * N196, "")</f>
        <v>-766.60988074957402</v>
      </c>
      <c r="Q196" s="209"/>
      <c r="R196" s="209"/>
      <c r="S196" s="209"/>
    </row>
    <row r="197" spans="1:19">
      <c r="A197" s="125" t="s">
        <v>132</v>
      </c>
      <c r="B197" s="126">
        <v>2935</v>
      </c>
      <c r="C197" s="77">
        <v>-5.4750402599999998E-2</v>
      </c>
      <c r="D197" s="15">
        <v>3000</v>
      </c>
      <c r="E197" s="32">
        <f t="shared" si="106"/>
        <v>2.2146507666098807E-2</v>
      </c>
      <c r="F197" s="18">
        <f>IF(ISNUMBER(D197), $B199 * E197, "")</f>
        <v>3321.9761499148212</v>
      </c>
      <c r="G197" s="31">
        <v>3010</v>
      </c>
      <c r="H197" s="32">
        <f t="shared" si="107"/>
        <v>2.5553662691652469E-2</v>
      </c>
      <c r="I197" s="101">
        <f>IF(ISNUMBER(G197), $B199 * H197, "")</f>
        <v>3833.0494037478702</v>
      </c>
      <c r="J197" s="15">
        <v>3000</v>
      </c>
      <c r="K197" s="32">
        <f t="shared" si="108"/>
        <v>2.2146507666098807E-2</v>
      </c>
      <c r="L197" s="18">
        <f>IF(ISNUMBER(J197), $B199 * K197, "")</f>
        <v>3321.9761499148212</v>
      </c>
      <c r="M197" s="31">
        <v>3020</v>
      </c>
      <c r="N197" s="32">
        <f t="shared" si="109"/>
        <v>2.8960817717206135E-2</v>
      </c>
      <c r="O197" s="18">
        <f>IF(ISNUMBER(M197), $B199 * N197, "")</f>
        <v>4344.1226575809205</v>
      </c>
      <c r="Q197" s="198"/>
      <c r="R197" s="199"/>
      <c r="S197" s="200"/>
    </row>
    <row r="198" spans="1:19" ht="17.25" thickBot="1">
      <c r="A198" s="130" t="s">
        <v>154</v>
      </c>
      <c r="B198" s="131">
        <v>21540</v>
      </c>
      <c r="C198" s="79">
        <v>-5.8977719499999998E-2</v>
      </c>
      <c r="D198" s="24">
        <v>22330</v>
      </c>
      <c r="E198" s="25">
        <f t="shared" si="106"/>
        <v>3.6675951717734447E-2</v>
      </c>
      <c r="F198" s="104">
        <f>IF(ISNUMBER(D198), $B199 * E198, "")</f>
        <v>5501.3927576601673</v>
      </c>
      <c r="G198" s="102">
        <v>22580</v>
      </c>
      <c r="H198" s="25">
        <f t="shared" si="107"/>
        <v>4.828226555246054E-2</v>
      </c>
      <c r="I198" s="103">
        <f>IF(ISNUMBER(G198), $B199 * H198, "")</f>
        <v>7242.339832869081</v>
      </c>
      <c r="J198" s="24">
        <v>22820</v>
      </c>
      <c r="K198" s="25">
        <f t="shared" si="108"/>
        <v>5.9424326833797586E-2</v>
      </c>
      <c r="L198" s="104">
        <f>IF(ISNUMBER(J198), $B199 * K198, "")</f>
        <v>8913.6490250696388</v>
      </c>
      <c r="M198" s="102">
        <v>23000</v>
      </c>
      <c r="N198" s="25">
        <f t="shared" si="109"/>
        <v>6.778087279480037E-2</v>
      </c>
      <c r="O198" s="104">
        <f>IF(ISNUMBER(M198), $B199 * N198, "")</f>
        <v>10167.130919220055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2.9096171396250847E-3</v>
      </c>
      <c r="F199" s="28">
        <f>SUM(F179:F198)</f>
        <v>8728.8514188752561</v>
      </c>
      <c r="G199" s="26" t="s">
        <v>266</v>
      </c>
      <c r="H199" s="27">
        <f>IF(COUNT(H179:H198), SUM(H179:H198) / COUNT(H179:H198), 0)</f>
        <v>-1.0160027405598408E-2</v>
      </c>
      <c r="I199" s="28">
        <f>SUM(I179:I198)</f>
        <v>-30480.082216795228</v>
      </c>
      <c r="J199" s="26" t="s">
        <v>266</v>
      </c>
      <c r="K199" s="27">
        <f>IF(COUNT(K179:K198), SUM(K179:K198) / COUNT(K179:K198), 0)</f>
        <v>-6.4051597581686161E-3</v>
      </c>
      <c r="L199" s="28">
        <f>SUM(L179:L198)</f>
        <v>-19215.479274505837</v>
      </c>
      <c r="M199" s="26" t="s">
        <v>266</v>
      </c>
      <c r="N199" s="27">
        <f>IF(COUNT(N179:N198), SUM(N179:N198) / COUNT(N179:N198), 0)</f>
        <v>-9.6208365188182147E-3</v>
      </c>
      <c r="O199" s="28">
        <f>SUM(O179:O198)</f>
        <v>-28862.50955645465</v>
      </c>
      <c r="Q199" s="204"/>
      <c r="R199" s="205"/>
      <c r="S199" s="20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83839-61FB-420F-9E60-09833B2FA87E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44627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128,483 KRW (4.28%)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181,752 KRW (6.06%)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5,902 KRW (0.20%)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-19,281 KRW (-0.64%)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70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2022-03-07(월) 오전 00:00</v>
      </c>
      <c r="C15" s="259"/>
      <c r="D15" s="233" t="str">
        <f>TEXT($G$1, "[$-ko-KR]yyyy-mm-dd(ddd) ") &amp; "오후 14:00"</f>
        <v>2022-03-07(월) 오후 14:00</v>
      </c>
      <c r="E15" s="234"/>
      <c r="F15" s="235"/>
      <c r="G15" s="233" t="str">
        <f>TEXT($G$1, "[$-ko-KR]yyyy-mm-dd(ddd) ") &amp; "오후 19:00"</f>
        <v>2022-03-07(월) 오후 19:00</v>
      </c>
      <c r="H15" s="234"/>
      <c r="I15" s="235"/>
      <c r="J15" s="233" t="str">
        <f>TEXT($G$1, "[$-ko-KR]yyyy-mm-dd(ddd) ") &amp; "오후 21:00"</f>
        <v>2022-03-07(월) 오후 21:00</v>
      </c>
      <c r="K15" s="234"/>
      <c r="L15" s="235"/>
      <c r="M15" s="233" t="str">
        <f>TEXT($G$1+1, "[$-ko-KR]yyyy-mm-dd(ddd) ") &amp; "오전 00:00"</f>
        <v>2022-03-08(화)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70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2022-03-07(월) 오전 00:00</v>
      </c>
      <c r="C42" s="261"/>
      <c r="D42" s="233" t="str">
        <f>TEXT($G$1, "[$-ko-KR]yyyy-mm-dd(ddd) ") &amp; "오후 14:00"</f>
        <v>2022-03-07(월) 오후 14:00</v>
      </c>
      <c r="E42" s="234"/>
      <c r="F42" s="235"/>
      <c r="G42" s="233" t="str">
        <f>TEXT($G$1, "[$-ko-KR]yyyy-mm-dd(ddd) ") &amp; "오후 19:00"</f>
        <v>2022-03-07(월) 오후 19:00</v>
      </c>
      <c r="H42" s="234"/>
      <c r="I42" s="235"/>
      <c r="J42" s="233" t="str">
        <f>TEXT($G$1, "[$-ko-KR]yyyy-mm-dd(ddd) ") &amp; "오후 21:00"</f>
        <v>2022-03-07(월) 오후 21:00</v>
      </c>
      <c r="K42" s="234"/>
      <c r="L42" s="235"/>
      <c r="M42" s="233" t="str">
        <f>TEXT($G$1+1, "[$-ko-KR]yyyy-mm-dd(ddd) ") &amp; "오전 00:00"</f>
        <v>2022-03-08(화)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140</v>
      </c>
      <c r="B44" s="124">
        <v>84.1</v>
      </c>
      <c r="C44" s="76">
        <v>2.6862026899999999E-2</v>
      </c>
      <c r="D44" s="13">
        <v>79.7</v>
      </c>
      <c r="E44" s="14">
        <f>IF(ISNUMBER(D44), (D44 - $B44) / $B44, "")</f>
        <v>-5.2318668252080758E-2</v>
      </c>
      <c r="F44" s="16">
        <f>IF(ISNUMBER(D44), $B64 * E44, "")</f>
        <v>-7847.8002378121137</v>
      </c>
      <c r="G44" s="29">
        <v>81.599999999999994</v>
      </c>
      <c r="H44" s="14">
        <f>IF(ISNUMBER(G44), (G44 - $B44) / $B44, "")</f>
        <v>-2.9726516052318672E-2</v>
      </c>
      <c r="I44" s="100">
        <f>IF(ISNUMBER(G44), $B64 * H44, "")</f>
        <v>-4458.9774078478004</v>
      </c>
      <c r="J44" s="13">
        <v>84.7</v>
      </c>
      <c r="K44" s="14">
        <f>IF(ISNUMBER(J44), (J44 - $B44) / $B44, "")</f>
        <v>7.1343638525565821E-3</v>
      </c>
      <c r="L44" s="16">
        <f>IF(ISNUMBER(J44), $B64 * K44, "")</f>
        <v>1070.1545778834873</v>
      </c>
      <c r="M44" s="29">
        <v>88.5</v>
      </c>
      <c r="N44" s="14">
        <f>IF(ISNUMBER(M44), (M44 - $B44) / $B44, "")</f>
        <v>5.2318668252080924E-2</v>
      </c>
      <c r="O44" s="16">
        <f>IF(ISNUMBER(M44), $B64 * N44, "")</f>
        <v>7847.8002378121382</v>
      </c>
      <c r="Q44" s="219"/>
      <c r="R44" s="219"/>
      <c r="S44" s="219"/>
    </row>
    <row r="45" spans="1:19" ht="17.25" customHeight="1" thickBot="1">
      <c r="A45" s="125" t="s">
        <v>211</v>
      </c>
      <c r="B45" s="126">
        <v>7.33</v>
      </c>
      <c r="C45" s="77">
        <v>2.7359781000000001E-3</v>
      </c>
      <c r="D45" s="15">
        <v>8.86</v>
      </c>
      <c r="E45" s="32">
        <f t="shared" ref="E45:E48" si="14">IF(ISNUMBER(D45), (D45 - $B45) / $B45, "")</f>
        <v>0.20873124147339692</v>
      </c>
      <c r="F45" s="18">
        <f>IF(ISNUMBER(D45), $B64 * E45, "")</f>
        <v>31309.686221009539</v>
      </c>
      <c r="G45" s="31">
        <v>10.9</v>
      </c>
      <c r="H45" s="32">
        <f t="shared" ref="H45:H48" si="15">IF(ISNUMBER(G45), (G45 - $B45) / $B45, "")</f>
        <v>0.48703956343792637</v>
      </c>
      <c r="I45" s="101">
        <f>IF(ISNUMBER(G45), $B64 * H45, "")</f>
        <v>73055.934515688961</v>
      </c>
      <c r="J45" s="15">
        <v>11</v>
      </c>
      <c r="K45" s="32">
        <f t="shared" ref="K45:K48" si="16">IF(ISNUMBER(J45), (J45 - $B45) / $B45, "")</f>
        <v>0.50068212824010916</v>
      </c>
      <c r="L45" s="18">
        <f>IF(ISNUMBER(J45), $B64 * K45, "")</f>
        <v>75102.319236016367</v>
      </c>
      <c r="M45" s="31">
        <v>11.2</v>
      </c>
      <c r="N45" s="32">
        <f t="shared" ref="N45:N48" si="17">IF(ISNUMBER(M45), (M45 - $B45) / $B45, "")</f>
        <v>0.52796725784447462</v>
      </c>
      <c r="O45" s="18">
        <f>IF(ISNUMBER(M45), $B64 * N45, "")</f>
        <v>79195.088676671192</v>
      </c>
      <c r="Q45" s="219"/>
      <c r="R45" s="219"/>
      <c r="S45" s="219"/>
    </row>
    <row r="46" spans="1:19" ht="17.25" customHeight="1" thickBot="1">
      <c r="A46" s="125" t="s">
        <v>144</v>
      </c>
      <c r="B46" s="126">
        <v>10.7</v>
      </c>
      <c r="C46" s="77">
        <v>0</v>
      </c>
      <c r="D46" s="15">
        <v>10.4</v>
      </c>
      <c r="E46" s="32">
        <f t="shared" si="14"/>
        <v>-2.8037383177569996E-2</v>
      </c>
      <c r="F46" s="18">
        <f>IF(ISNUMBER(D46), $B64 * E46, "")</f>
        <v>-4205.6074766354996</v>
      </c>
      <c r="G46" s="31">
        <v>10.7</v>
      </c>
      <c r="H46" s="32">
        <f t="shared" si="15"/>
        <v>0</v>
      </c>
      <c r="I46" s="101">
        <f>IF(ISNUMBER(G46), $B64 * H46, "")</f>
        <v>0</v>
      </c>
      <c r="J46" s="15">
        <v>10.8</v>
      </c>
      <c r="K46" s="32">
        <f t="shared" si="16"/>
        <v>9.3457943925234974E-3</v>
      </c>
      <c r="L46" s="18">
        <f>IF(ISNUMBER(J46), $B64 * K46, "")</f>
        <v>1401.8691588785246</v>
      </c>
      <c r="M46" s="31">
        <v>10.9</v>
      </c>
      <c r="N46" s="32">
        <f t="shared" si="17"/>
        <v>1.8691588785046828E-2</v>
      </c>
      <c r="O46" s="18">
        <f>IF(ISNUMBER(M46), $B64 * N46, "")</f>
        <v>2803.7383177570241</v>
      </c>
      <c r="Q46" s="209"/>
      <c r="R46" s="209"/>
      <c r="S46" s="209"/>
    </row>
    <row r="47" spans="1:19" ht="17.25" customHeight="1" thickBot="1">
      <c r="A47" s="125" t="s">
        <v>185</v>
      </c>
      <c r="B47" s="126">
        <v>9.99</v>
      </c>
      <c r="C47" s="77">
        <v>-1.0891089099999999E-2</v>
      </c>
      <c r="D47" s="15">
        <v>9.74</v>
      </c>
      <c r="E47" s="32">
        <f t="shared" si="14"/>
        <v>-2.5025025025025023E-2</v>
      </c>
      <c r="F47" s="18">
        <f>IF(ISNUMBER(D47), $B64 * E47, "")</f>
        <v>-3753.7537537537532</v>
      </c>
      <c r="G47" s="31">
        <v>10.1</v>
      </c>
      <c r="H47" s="32">
        <f t="shared" si="15"/>
        <v>1.1011011011010954E-2</v>
      </c>
      <c r="I47" s="101">
        <f>IF(ISNUMBER(G47), $B64 * H47, "")</f>
        <v>1651.6516516516431</v>
      </c>
      <c r="J47" s="15">
        <v>10.5</v>
      </c>
      <c r="K47" s="32">
        <f t="shared" si="16"/>
        <v>5.1051051051051032E-2</v>
      </c>
      <c r="L47" s="18">
        <f>IF(ISNUMBER(J47), $B64 * K47, "")</f>
        <v>7657.6576576576545</v>
      </c>
      <c r="M47" s="31">
        <v>10.1</v>
      </c>
      <c r="N47" s="32">
        <f t="shared" si="17"/>
        <v>1.1011011011010954E-2</v>
      </c>
      <c r="O47" s="18">
        <f>IF(ISNUMBER(M47), $B64 * N47, "")</f>
        <v>1651.6516516516431</v>
      </c>
      <c r="Q47" s="209"/>
      <c r="R47" s="209"/>
      <c r="S47" s="209"/>
    </row>
    <row r="48" spans="1:19" ht="17.25" customHeight="1" thickBot="1">
      <c r="A48" s="127" t="s">
        <v>148</v>
      </c>
      <c r="B48" s="128">
        <v>73.599999999999994</v>
      </c>
      <c r="C48" s="78">
        <v>-1.2080536899999999E-2</v>
      </c>
      <c r="D48" s="20">
        <v>72.900000000000006</v>
      </c>
      <c r="E48" s="21">
        <f t="shared" si="14"/>
        <v>-9.5108695652172375E-3</v>
      </c>
      <c r="F48" s="22">
        <f>IF(ISNUMBER(D48), $B64 * E48, "")</f>
        <v>-1426.6304347825856</v>
      </c>
      <c r="G48" s="30">
        <v>73.3</v>
      </c>
      <c r="H48" s="21">
        <f t="shared" si="15"/>
        <v>-4.0760869565217009E-3</v>
      </c>
      <c r="I48" s="105">
        <f>IF(ISNUMBER(G48), $B64 * H48, "")</f>
        <v>-611.41304347825508</v>
      </c>
      <c r="J48" s="20">
        <v>74</v>
      </c>
      <c r="K48" s="21">
        <f t="shared" si="16"/>
        <v>5.4347826086957301E-3</v>
      </c>
      <c r="L48" s="22">
        <f>IF(ISNUMBER(J48), $B64 * K48, "")</f>
        <v>815.21739130435947</v>
      </c>
      <c r="M48" s="30">
        <v>74.599999999999994</v>
      </c>
      <c r="N48" s="21">
        <f t="shared" si="17"/>
        <v>1.3586956521739132E-2</v>
      </c>
      <c r="O48" s="22">
        <f>IF(ISNUMBER(M48), $B64 * N48, "")</f>
        <v>2038.0434782608697</v>
      </c>
      <c r="Q48" s="209"/>
      <c r="R48" s="209"/>
      <c r="S48" s="209"/>
    </row>
    <row r="49" spans="1:19" ht="17.25" customHeight="1" thickBot="1">
      <c r="A49" s="125" t="s">
        <v>205</v>
      </c>
      <c r="B49" s="129">
        <v>11.4</v>
      </c>
      <c r="C49" s="80">
        <v>-1.7241379300000002E-2</v>
      </c>
      <c r="D49" s="106">
        <v>11.2</v>
      </c>
      <c r="E49" s="107">
        <f>IF(ISNUMBER(D49), (D49 - $B49) / $B49, "")</f>
        <v>-1.75438596491229E-2</v>
      </c>
      <c r="F49" s="108">
        <f>IF(ISNUMBER(D49), $B64 * E49, "")</f>
        <v>-2631.5789473684349</v>
      </c>
      <c r="G49" s="109">
        <v>11.8</v>
      </c>
      <c r="H49" s="107">
        <f>IF(ISNUMBER(G49), (G49 - $B49) / $B49, "")</f>
        <v>3.5087719298245647E-2</v>
      </c>
      <c r="I49" s="110">
        <f>IF(ISNUMBER(G49), $B64 * H49, "")</f>
        <v>5263.1578947368471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7894.7368421052588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5263.1578947368471</v>
      </c>
      <c r="Q49" s="209"/>
      <c r="R49" s="209"/>
      <c r="S49" s="209"/>
    </row>
    <row r="50" spans="1:19" ht="17.25" customHeight="1" thickBot="1">
      <c r="A50" s="125" t="s">
        <v>229</v>
      </c>
      <c r="B50" s="126">
        <v>50.6</v>
      </c>
      <c r="C50" s="77">
        <v>-1.7475728199999999E-2</v>
      </c>
      <c r="D50" s="15">
        <v>50.2</v>
      </c>
      <c r="E50" s="32">
        <f t="shared" ref="E50:E53" si="18">IF(ISNUMBER(D50), (D50 - $B50) / $B50, "")</f>
        <v>-7.9051383399209203E-3</v>
      </c>
      <c r="F50" s="18">
        <f>IF(ISNUMBER(D50), $B64 * E50, "")</f>
        <v>-1185.7707509881382</v>
      </c>
      <c r="G50" s="31">
        <v>51.2</v>
      </c>
      <c r="H50" s="32">
        <f t="shared" ref="H50:H53" si="19">IF(ISNUMBER(G50), (G50 - $B50) / $B50, "")</f>
        <v>1.185770750988145E-2</v>
      </c>
      <c r="I50" s="101">
        <f>IF(ISNUMBER(G50), $B64 * H50, "")</f>
        <v>1778.6561264822176</v>
      </c>
      <c r="J50" s="15">
        <v>52.2</v>
      </c>
      <c r="K50" s="32">
        <f t="shared" ref="K50:K53" si="20">IF(ISNUMBER(J50), (J50 - $B50) / $B50, "")</f>
        <v>3.162055335968382E-2</v>
      </c>
      <c r="L50" s="18">
        <f>IF(ISNUMBER(J50), $B64 * K50, "")</f>
        <v>4743.0830039525727</v>
      </c>
      <c r="M50" s="31">
        <v>51.9</v>
      </c>
      <c r="N50" s="32">
        <f t="shared" ref="N50:N53" si="21">IF(ISNUMBER(M50), (M50 - $B50) / $B50, "")</f>
        <v>2.5691699604743025E-2</v>
      </c>
      <c r="O50" s="18">
        <f>IF(ISNUMBER(M50), $B64 * N50, "")</f>
        <v>3853.7549407114539</v>
      </c>
      <c r="Q50" s="209"/>
      <c r="R50" s="209"/>
      <c r="S50" s="209"/>
    </row>
    <row r="51" spans="1:19" ht="17.25" customHeight="1" thickBot="1">
      <c r="A51" s="125" t="s">
        <v>199</v>
      </c>
      <c r="B51" s="126">
        <v>11</v>
      </c>
      <c r="C51" s="77">
        <v>-1.7857142900000001E-2</v>
      </c>
      <c r="D51" s="15">
        <v>11.1</v>
      </c>
      <c r="E51" s="32">
        <f t="shared" si="18"/>
        <v>9.0909090909090592E-3</v>
      </c>
      <c r="F51" s="18">
        <f>IF(ISNUMBER(D51), $B64 * E51, "")</f>
        <v>1363.636363636359</v>
      </c>
      <c r="G51" s="31">
        <v>11.7</v>
      </c>
      <c r="H51" s="32">
        <f t="shared" si="19"/>
        <v>6.3636363636363574E-2</v>
      </c>
      <c r="I51" s="101">
        <f>IF(ISNUMBER(G51), $B64 * H51, "")</f>
        <v>9545.4545454545369</v>
      </c>
      <c r="J51" s="15">
        <v>11.9</v>
      </c>
      <c r="K51" s="32">
        <f t="shared" si="20"/>
        <v>8.1818181818181845E-2</v>
      </c>
      <c r="L51" s="18">
        <f>IF(ISNUMBER(J51), $B64 * K51, "")</f>
        <v>12272.727272727278</v>
      </c>
      <c r="M51" s="31">
        <v>11.7</v>
      </c>
      <c r="N51" s="32">
        <f t="shared" si="21"/>
        <v>6.3636363636363574E-2</v>
      </c>
      <c r="O51" s="18">
        <f>IF(ISNUMBER(M51), $B64 * N51, "")</f>
        <v>9545.4545454545369</v>
      </c>
      <c r="Q51" s="209"/>
      <c r="R51" s="209"/>
      <c r="S51" s="209"/>
    </row>
    <row r="52" spans="1:19" ht="17.25" customHeight="1" thickBot="1">
      <c r="A52" s="125" t="s">
        <v>174</v>
      </c>
      <c r="B52" s="126">
        <v>10.3</v>
      </c>
      <c r="C52" s="77">
        <v>-1.9047618999999998E-2</v>
      </c>
      <c r="D52" s="15">
        <v>10.199999999999999</v>
      </c>
      <c r="E52" s="32">
        <f t="shared" si="18"/>
        <v>-9.7087378640778078E-3</v>
      </c>
      <c r="F52" s="18">
        <f>IF(ISNUMBER(D52), $B64 * E52, "")</f>
        <v>-1456.3106796116713</v>
      </c>
      <c r="G52" s="31">
        <v>11.3</v>
      </c>
      <c r="H52" s="32">
        <f t="shared" si="19"/>
        <v>9.7087378640776698E-2</v>
      </c>
      <c r="I52" s="101">
        <f>IF(ISNUMBER(G52), $B64 * H52, "")</f>
        <v>14563.106796116504</v>
      </c>
      <c r="J52" s="15">
        <v>11.2</v>
      </c>
      <c r="K52" s="32">
        <f t="shared" si="20"/>
        <v>8.7378640776698879E-2</v>
      </c>
      <c r="L52" s="18">
        <f>IF(ISNUMBER(J52), $B64 * K52, "")</f>
        <v>13106.796116504833</v>
      </c>
      <c r="M52" s="31">
        <v>11.2</v>
      </c>
      <c r="N52" s="32">
        <f t="shared" si="21"/>
        <v>8.7378640776698879E-2</v>
      </c>
      <c r="O52" s="18">
        <f>IF(ISNUMBER(M52), $B64 * N52, "")</f>
        <v>13106.796116504833</v>
      </c>
      <c r="Q52" s="33"/>
      <c r="R52" s="33"/>
    </row>
    <row r="53" spans="1:19" ht="17.25" customHeight="1" thickBot="1">
      <c r="A53" s="130" t="s">
        <v>189</v>
      </c>
      <c r="B53" s="131">
        <v>87.1</v>
      </c>
      <c r="C53" s="79">
        <v>-2.24466891E-2</v>
      </c>
      <c r="D53" s="24">
        <v>85</v>
      </c>
      <c r="E53" s="25">
        <f t="shared" si="18"/>
        <v>-2.4110218140068824E-2</v>
      </c>
      <c r="F53" s="104">
        <f>IF(ISNUMBER(D53), $B64 * E53, "")</f>
        <v>-3616.5327210103237</v>
      </c>
      <c r="G53" s="102">
        <v>86.9</v>
      </c>
      <c r="H53" s="25">
        <f t="shared" si="19"/>
        <v>-2.2962112514350016E-3</v>
      </c>
      <c r="I53" s="103">
        <f>IF(ISNUMBER(G53), $B64 * H53, "")</f>
        <v>-344.43168771525023</v>
      </c>
      <c r="J53" s="24">
        <v>88.7</v>
      </c>
      <c r="K53" s="25">
        <f t="shared" si="20"/>
        <v>1.8369690011481154E-2</v>
      </c>
      <c r="L53" s="104">
        <f>IF(ISNUMBER(J53), $B64 * K53, "")</f>
        <v>2755.4535017221729</v>
      </c>
      <c r="M53" s="102">
        <v>87.7</v>
      </c>
      <c r="N53" s="25">
        <f t="shared" si="21"/>
        <v>6.8886337543054947E-3</v>
      </c>
      <c r="O53" s="104">
        <f>IF(ISNUMBER(M53), $B64 * N53, "")</f>
        <v>1033.2950631458243</v>
      </c>
      <c r="Q53" s="210"/>
      <c r="R53" s="211"/>
      <c r="S53" s="212"/>
    </row>
    <row r="54" spans="1:19" ht="17.25" customHeight="1">
      <c r="A54" s="123" t="s">
        <v>197</v>
      </c>
      <c r="B54" s="124">
        <v>46.2</v>
      </c>
      <c r="C54" s="76">
        <v>-2.3255814E-2</v>
      </c>
      <c r="D54" s="13">
        <v>46.2</v>
      </c>
      <c r="E54" s="14">
        <f>IF(ISNUMBER(D54), (D54 - $B54) / $B54, "")</f>
        <v>0</v>
      </c>
      <c r="F54" s="16">
        <f>IF(ISNUMBER(D54), $B64 * E54, "")</f>
        <v>0</v>
      </c>
      <c r="G54" s="29">
        <v>47.6</v>
      </c>
      <c r="H54" s="14">
        <f>IF(ISNUMBER(G54), (G54 - $B54) / $B54, "")</f>
        <v>3.0303030303030269E-2</v>
      </c>
      <c r="I54" s="100">
        <f>IF(ISNUMBER(G54), $B64 * H54, "")</f>
        <v>4545.4545454545405</v>
      </c>
      <c r="J54" s="13">
        <v>48.2</v>
      </c>
      <c r="K54" s="14">
        <f>IF(ISNUMBER(J54), (J54 - $B54) / $B54, "")</f>
        <v>4.3290043290043288E-2</v>
      </c>
      <c r="L54" s="16">
        <f>IF(ISNUMBER(J54), $B64 * K54, "")</f>
        <v>6493.5064935064929</v>
      </c>
      <c r="M54" s="29">
        <v>47.8</v>
      </c>
      <c r="N54" s="14">
        <f>IF(ISNUMBER(M54), (M54 - $B54) / $B54, "")</f>
        <v>3.4632034632034507E-2</v>
      </c>
      <c r="O54" s="16">
        <f>IF(ISNUMBER(M54), $B64 * N54, "")</f>
        <v>5194.8051948051761</v>
      </c>
      <c r="Q54" s="213"/>
      <c r="R54" s="214"/>
      <c r="S54" s="215"/>
    </row>
    <row r="55" spans="1:19" ht="17.25" customHeight="1" thickBot="1">
      <c r="A55" s="125" t="s">
        <v>341</v>
      </c>
      <c r="B55" s="126">
        <v>8.77E-2</v>
      </c>
      <c r="C55" s="77">
        <v>-2.5555555600000002E-2</v>
      </c>
      <c r="D55" s="15">
        <v>8.5599999999999996E-2</v>
      </c>
      <c r="E55" s="32">
        <f t="shared" ref="E55:E58" si="22">IF(ISNUMBER(D55), (D55 - $B55) / $B55, "")</f>
        <v>-2.3945267958951022E-2</v>
      </c>
      <c r="F55" s="18">
        <f>IF(ISNUMBER(D55), $B64 * E55, "")</f>
        <v>-3591.7901938426535</v>
      </c>
      <c r="G55" s="31">
        <v>8.5699999999999998E-2</v>
      </c>
      <c r="H55" s="32">
        <f t="shared" ref="H55:H58" si="23">IF(ISNUMBER(G55), (G55 - $B55) / $B55, "")</f>
        <v>-2.2805017103762849E-2</v>
      </c>
      <c r="I55" s="101">
        <f>IF(ISNUMBER(G55), $B64 * H55, "")</f>
        <v>-3420.7525655644272</v>
      </c>
      <c r="J55" s="15">
        <v>8.72E-2</v>
      </c>
      <c r="K55" s="32">
        <f t="shared" ref="K55:K58" si="24">IF(ISNUMBER(J55), (J55 - $B55) / $B55, "")</f>
        <v>-5.7012542759407123E-3</v>
      </c>
      <c r="L55" s="18">
        <f>IF(ISNUMBER(J55), $B64 * K55, "")</f>
        <v>-855.1881413911068</v>
      </c>
      <c r="M55" s="31">
        <v>8.7800000000000003E-2</v>
      </c>
      <c r="N55" s="32">
        <f t="shared" ref="N55:N58" si="25">IF(ISNUMBER(M55), (M55 - $B55) / $B55, "")</f>
        <v>1.140250855188174E-3</v>
      </c>
      <c r="O55" s="18">
        <f>IF(ISNUMBER(M55), $B64 * N55, "")</f>
        <v>171.03762827822609</v>
      </c>
      <c r="Q55" s="216"/>
      <c r="R55" s="217"/>
      <c r="S55" s="218"/>
    </row>
    <row r="56" spans="1:19" ht="17.25" customHeight="1" thickBot="1">
      <c r="A56" s="125" t="s">
        <v>71</v>
      </c>
      <c r="B56" s="126">
        <v>18.8</v>
      </c>
      <c r="C56" s="77">
        <v>-2.59067358E-2</v>
      </c>
      <c r="D56" s="15">
        <v>18.5</v>
      </c>
      <c r="E56" s="32">
        <f t="shared" si="22"/>
        <v>-1.5957446808510675E-2</v>
      </c>
      <c r="F56" s="18">
        <f>IF(ISNUMBER(D56), $B64 * E56, "")</f>
        <v>-2393.6170212766015</v>
      </c>
      <c r="G56" s="31">
        <v>19</v>
      </c>
      <c r="H56" s="32">
        <f t="shared" si="23"/>
        <v>1.0638297872340387E-2</v>
      </c>
      <c r="I56" s="101">
        <f>IF(ISNUMBER(G56), $B64 * H56, "")</f>
        <v>1595.7446808510581</v>
      </c>
      <c r="J56" s="15">
        <v>19.399999999999999</v>
      </c>
      <c r="K56" s="32">
        <f t="shared" si="24"/>
        <v>3.1914893617021163E-2</v>
      </c>
      <c r="L56" s="18">
        <f>IF(ISNUMBER(J56), $B64 * K56, "")</f>
        <v>4787.2340425531747</v>
      </c>
      <c r="M56" s="31">
        <v>19.3</v>
      </c>
      <c r="N56" s="32">
        <f t="shared" si="25"/>
        <v>2.6595744680851064E-2</v>
      </c>
      <c r="O56" s="18">
        <f>IF(ISNUMBER(M56), $B64 * N56, "")</f>
        <v>3989.3617021276596</v>
      </c>
      <c r="Q56" s="209"/>
      <c r="R56" s="209"/>
      <c r="S56" s="209"/>
    </row>
    <row r="57" spans="1:19" ht="17.25" customHeight="1" thickBot="1">
      <c r="A57" s="125" t="s">
        <v>203</v>
      </c>
      <c r="B57" s="126">
        <v>7.46</v>
      </c>
      <c r="C57" s="77">
        <v>-2.6109660600000001E-2</v>
      </c>
      <c r="D57" s="15">
        <v>7.72</v>
      </c>
      <c r="E57" s="32">
        <f t="shared" si="22"/>
        <v>3.4852546916890055E-2</v>
      </c>
      <c r="F57" s="18">
        <f>IF(ISNUMBER(D57), $B64 * E57, "")</f>
        <v>5227.8820375335081</v>
      </c>
      <c r="G57" s="31">
        <v>8.44</v>
      </c>
      <c r="H57" s="32">
        <f t="shared" si="23"/>
        <v>0.13136729222520102</v>
      </c>
      <c r="I57" s="101">
        <f>IF(ISNUMBER(G57), $B64 * H57, "")</f>
        <v>19705.093833780153</v>
      </c>
      <c r="J57" s="15">
        <v>9.36</v>
      </c>
      <c r="K57" s="32">
        <f t="shared" si="24"/>
        <v>0.25469168900804284</v>
      </c>
      <c r="L57" s="18">
        <f>IF(ISNUMBER(J57), $B64 * K57, "")</f>
        <v>38203.753351206426</v>
      </c>
      <c r="M57" s="31">
        <v>8.9</v>
      </c>
      <c r="N57" s="32">
        <f t="shared" si="25"/>
        <v>0.19302949061662203</v>
      </c>
      <c r="O57" s="18">
        <f>IF(ISNUMBER(M57), $B64 * N57, "")</f>
        <v>28954.423592493305</v>
      </c>
      <c r="Q57" s="219"/>
      <c r="R57" s="219"/>
      <c r="S57" s="219"/>
    </row>
    <row r="58" spans="1:19" ht="17.25" customHeight="1" thickBot="1">
      <c r="A58" s="127" t="s">
        <v>126</v>
      </c>
      <c r="B58" s="128">
        <v>82.2</v>
      </c>
      <c r="C58" s="78">
        <v>-2.7218934899999998E-2</v>
      </c>
      <c r="D58" s="20">
        <v>80.900000000000006</v>
      </c>
      <c r="E58" s="21">
        <f t="shared" si="22"/>
        <v>-1.5815085158150815E-2</v>
      </c>
      <c r="F58" s="22">
        <f>IF(ISNUMBER(D58), $B64 * E58, "")</f>
        <v>-2372.2627737226221</v>
      </c>
      <c r="G58" s="30">
        <v>82.4</v>
      </c>
      <c r="H58" s="21">
        <f t="shared" si="23"/>
        <v>2.4330900243309346E-3</v>
      </c>
      <c r="I58" s="105">
        <f>IF(ISNUMBER(G58), $B64 * H58, "")</f>
        <v>364.96350364964019</v>
      </c>
      <c r="J58" s="20">
        <v>83.8</v>
      </c>
      <c r="K58" s="21">
        <f t="shared" si="24"/>
        <v>1.9464720194647133E-2</v>
      </c>
      <c r="L58" s="22">
        <f>IF(ISNUMBER(J58), $B64 * K58, "")</f>
        <v>2919.7080291970701</v>
      </c>
      <c r="M58" s="30">
        <v>83.3</v>
      </c>
      <c r="N58" s="21">
        <f t="shared" si="25"/>
        <v>1.3381995133819881E-2</v>
      </c>
      <c r="O58" s="22">
        <f>IF(ISNUMBER(M58), $B64 * N58, "")</f>
        <v>2007.2992700729822</v>
      </c>
      <c r="Q58" s="219"/>
      <c r="R58" s="219"/>
      <c r="S58" s="219"/>
    </row>
    <row r="59" spans="1:19" ht="17.25" customHeight="1" thickBot="1">
      <c r="A59" s="125" t="s">
        <v>233</v>
      </c>
      <c r="B59" s="129">
        <v>97.2</v>
      </c>
      <c r="C59" s="80">
        <v>-2.8000000000000001E-2</v>
      </c>
      <c r="D59" s="106">
        <v>92.7</v>
      </c>
      <c r="E59" s="107">
        <f>IF(ISNUMBER(D59), (D59 - $B59) / $B59, "")</f>
        <v>-4.6296296296296294E-2</v>
      </c>
      <c r="F59" s="108">
        <f>IF(ISNUMBER(D59), $B64 * E59, "")</f>
        <v>-6944.4444444444443</v>
      </c>
      <c r="G59" s="109">
        <v>95</v>
      </c>
      <c r="H59" s="107">
        <f>IF(ISNUMBER(G59), (G59 - $B59) / $B59, "")</f>
        <v>-2.2633744855967107E-2</v>
      </c>
      <c r="I59" s="110">
        <f>IF(ISNUMBER(G59), $B64 * H59, "")</f>
        <v>-3395.061728395066</v>
      </c>
      <c r="J59" s="106">
        <v>96.9</v>
      </c>
      <c r="K59" s="107">
        <f>IF(ISNUMBER(J59), (J59 - $B59) / $B59, "")</f>
        <v>-3.0864197530863905E-3</v>
      </c>
      <c r="L59" s="108">
        <f>IF(ISNUMBER(J59), $B64 * K59, "")</f>
        <v>-462.96296296295856</v>
      </c>
      <c r="M59" s="109">
        <v>96.5</v>
      </c>
      <c r="N59" s="107">
        <f>IF(ISNUMBER(M59), (M59 - $B59) / $B59, "")</f>
        <v>-7.2016460905350082E-3</v>
      </c>
      <c r="O59" s="108">
        <f>IF(ISNUMBER(M59), $B64 * N59, "")</f>
        <v>-1080.2469135802512</v>
      </c>
      <c r="Q59" s="209"/>
      <c r="R59" s="209"/>
      <c r="S59" s="209"/>
    </row>
    <row r="60" spans="1:19" ht="17.25" customHeight="1" thickBot="1">
      <c r="A60" s="125" t="s">
        <v>124</v>
      </c>
      <c r="B60" s="126">
        <v>60.2</v>
      </c>
      <c r="C60" s="77">
        <v>-3.0595813199999999E-2</v>
      </c>
      <c r="D60" s="15">
        <v>57.7</v>
      </c>
      <c r="E60" s="32">
        <f t="shared" ref="E60:E63" si="26">IF(ISNUMBER(D60), (D60 - $B60) / $B60, "")</f>
        <v>-4.1528239202657809E-2</v>
      </c>
      <c r="F60" s="18">
        <f>IF(ISNUMBER(D60), $B64 * E60, "")</f>
        <v>-6229.2358803986717</v>
      </c>
      <c r="G60" s="31">
        <v>58.4</v>
      </c>
      <c r="H60" s="32">
        <f t="shared" ref="H60:H63" si="27">IF(ISNUMBER(G60), (G60 - $B60) / $B60, "")</f>
        <v>-2.9900332225913692E-2</v>
      </c>
      <c r="I60" s="101">
        <f>IF(ISNUMBER(G60), $B64 * H60, "")</f>
        <v>-4485.0498338870539</v>
      </c>
      <c r="J60" s="15">
        <v>59.2</v>
      </c>
      <c r="K60" s="32">
        <f t="shared" ref="K60:K63" si="28">IF(ISNUMBER(J60), (J60 - $B60) / $B60, "")</f>
        <v>-1.6611295681063121E-2</v>
      </c>
      <c r="L60" s="18">
        <f>IF(ISNUMBER(J60), $B64 * K60, "")</f>
        <v>-2491.6943521594681</v>
      </c>
      <c r="M60" s="31">
        <v>59.8</v>
      </c>
      <c r="N60" s="32">
        <f t="shared" ref="N60:N63" si="29">IF(ISNUMBER(M60), (M60 - $B60) / $B60, "")</f>
        <v>-6.644518272425343E-3</v>
      </c>
      <c r="O60" s="18">
        <f>IF(ISNUMBER(M60), $B64 * N60, "")</f>
        <v>-996.67774086380143</v>
      </c>
      <c r="Q60" s="209"/>
      <c r="R60" s="209"/>
      <c r="S60" s="209"/>
    </row>
    <row r="61" spans="1:19" ht="17.25" customHeight="1" thickBot="1">
      <c r="A61" s="125" t="s">
        <v>128</v>
      </c>
      <c r="B61" s="126">
        <v>47.5</v>
      </c>
      <c r="C61" s="77">
        <v>-3.2586558000000002E-2</v>
      </c>
      <c r="D61" s="15">
        <v>46.5</v>
      </c>
      <c r="E61" s="32">
        <f t="shared" si="26"/>
        <v>-2.1052631578947368E-2</v>
      </c>
      <c r="F61" s="18">
        <f>IF(ISNUMBER(D61), $B64 * E61, "")</f>
        <v>-3157.894736842105</v>
      </c>
      <c r="G61" s="31">
        <v>47.2</v>
      </c>
      <c r="H61" s="32">
        <f t="shared" si="27"/>
        <v>-6.3157894736841505E-3</v>
      </c>
      <c r="I61" s="101">
        <f>IF(ISNUMBER(G61), $B64 * H61, "")</f>
        <v>-947.36842105262258</v>
      </c>
      <c r="J61" s="15">
        <v>47.8</v>
      </c>
      <c r="K61" s="32">
        <f t="shared" si="28"/>
        <v>6.3157894736841505E-3</v>
      </c>
      <c r="L61" s="18">
        <f>IF(ISNUMBER(J61), $B64 * K61, "")</f>
        <v>947.36842105262258</v>
      </c>
      <c r="M61" s="31">
        <v>48.7</v>
      </c>
      <c r="N61" s="32">
        <f t="shared" si="29"/>
        <v>2.5263157894736901E-2</v>
      </c>
      <c r="O61" s="18">
        <f>IF(ISNUMBER(M61), $B64 * N61, "")</f>
        <v>3789.4736842105349</v>
      </c>
      <c r="Q61" s="209"/>
      <c r="R61" s="209"/>
      <c r="S61" s="209"/>
    </row>
    <row r="62" spans="1:19" ht="17.25" customHeight="1">
      <c r="A62" s="125" t="s">
        <v>245</v>
      </c>
      <c r="B62" s="126">
        <v>56.6</v>
      </c>
      <c r="C62" s="77">
        <v>-3.41296928E-2</v>
      </c>
      <c r="D62" s="15">
        <v>55.4</v>
      </c>
      <c r="E62" s="32">
        <f t="shared" si="26"/>
        <v>-2.1201413427561887E-2</v>
      </c>
      <c r="F62" s="18">
        <f>IF(ISNUMBER(D62), $B64 * E62, "")</f>
        <v>-3180.212014134283</v>
      </c>
      <c r="G62" s="31">
        <v>55.9</v>
      </c>
      <c r="H62" s="32">
        <f t="shared" si="27"/>
        <v>-1.2367491166077788E-2</v>
      </c>
      <c r="I62" s="101">
        <f>IF(ISNUMBER(G62), $B64 * H62, "")</f>
        <v>-1855.1236749116683</v>
      </c>
      <c r="J62" s="15">
        <v>56.6</v>
      </c>
      <c r="K62" s="32">
        <f t="shared" si="28"/>
        <v>0</v>
      </c>
      <c r="L62" s="18">
        <f>IF(ISNUMBER(J62), $B64 * K62, "")</f>
        <v>0</v>
      </c>
      <c r="M62" s="31">
        <v>57.2</v>
      </c>
      <c r="N62" s="32">
        <f t="shared" si="29"/>
        <v>1.0600706713780944E-2</v>
      </c>
      <c r="O62" s="18">
        <f>IF(ISNUMBER(M62), $B64 * N62, "")</f>
        <v>1590.1060070671415</v>
      </c>
      <c r="Q62" s="198"/>
      <c r="R62" s="199"/>
      <c r="S62" s="200"/>
    </row>
    <row r="63" spans="1:19" ht="17.25" customHeight="1" thickBot="1">
      <c r="A63" s="130" t="s">
        <v>146</v>
      </c>
      <c r="B63" s="131">
        <v>8.14</v>
      </c>
      <c r="C63" s="79">
        <v>-3.4400949E-2</v>
      </c>
      <c r="D63" s="24">
        <v>8.23</v>
      </c>
      <c r="E63" s="25">
        <f t="shared" si="26"/>
        <v>1.1056511056511039E-2</v>
      </c>
      <c r="F63" s="104">
        <f>IF(ISNUMBER(D63), $B64 * E63, "")</f>
        <v>1658.4766584766558</v>
      </c>
      <c r="G63" s="102">
        <v>8.7200000000000006</v>
      </c>
      <c r="H63" s="25">
        <f t="shared" si="27"/>
        <v>7.125307125307126E-2</v>
      </c>
      <c r="I63" s="103">
        <f>IF(ISNUMBER(G63), $B64 * H63, "")</f>
        <v>10687.960687960689</v>
      </c>
      <c r="J63" s="24">
        <v>9.24</v>
      </c>
      <c r="K63" s="25">
        <f t="shared" si="28"/>
        <v>0.13513513513513509</v>
      </c>
      <c r="L63" s="104">
        <f>IF(ISNUMBER(J63), $B64 * K63, "")</f>
        <v>20270.270270270263</v>
      </c>
      <c r="M63" s="102">
        <v>8.7799999999999994</v>
      </c>
      <c r="N63" s="25">
        <f t="shared" si="29"/>
        <v>7.8624078624078469E-2</v>
      </c>
      <c r="O63" s="104">
        <f>IF(ISNUMBER(M63), $B64 * N63, "")</f>
        <v>11793.61179361177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-4.8112535953226121E-3</v>
      </c>
      <c r="F64" s="28">
        <f>SUM(F44:F63)</f>
        <v>-14433.760785967843</v>
      </c>
      <c r="G64" s="26" t="s">
        <v>266</v>
      </c>
      <c r="H64" s="27">
        <f>IF(COUNT(H44:H63), SUM(H44:H63) / COUNT(H44:H63), 0)</f>
        <v>4.1079666806324876E-2</v>
      </c>
      <c r="I64" s="28">
        <f>SUM(I44:I63)</f>
        <v>123239.00041897467</v>
      </c>
      <c r="J64" s="26" t="s">
        <v>266</v>
      </c>
      <c r="K64" s="27">
        <f>IF(COUNT(K44:K63), SUM(K44:K63) / COUNT(K44:K63), 0)</f>
        <v>6.5544003303341675E-2</v>
      </c>
      <c r="L64" s="28">
        <f>SUM(L44:L63)</f>
        <v>196632.00991002499</v>
      </c>
      <c r="M64" s="26" t="s">
        <v>266</v>
      </c>
      <c r="N64" s="27">
        <f>IF(COUNT(N44:N63), SUM(N44:N63) / COUNT(N44:N63), 0)</f>
        <v>6.0583991713643037E-2</v>
      </c>
      <c r="O64" s="28">
        <f>SUM(O44:O63)</f>
        <v>181751.97514092911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70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2022-03-07(월) 오전 00:00</v>
      </c>
      <c r="C69" s="261"/>
      <c r="D69" s="233" t="str">
        <f>TEXT($G$1, "[$-ko-KR]yyyy-mm-dd(ddd) ") &amp; "오후 14:00"</f>
        <v>2022-03-07(월) 오후 14:00</v>
      </c>
      <c r="E69" s="234"/>
      <c r="F69" s="235"/>
      <c r="G69" s="233" t="str">
        <f>TEXT($G$1, "[$-ko-KR]yyyy-mm-dd(ddd) ") &amp; "오후 19:00"</f>
        <v>2022-03-07(월) 오후 19:00</v>
      </c>
      <c r="H69" s="234"/>
      <c r="I69" s="235"/>
      <c r="J69" s="233" t="str">
        <f>TEXT($G$1, "[$-ko-KR]yyyy-mm-dd(ddd) ") &amp; "오후 21:00"</f>
        <v>2022-03-07(월) 오후 21:00</v>
      </c>
      <c r="K69" s="234"/>
      <c r="L69" s="235"/>
      <c r="M69" s="233" t="str">
        <f>TEXT($G$1+1, "[$-ko-KR]yyyy-mm-dd(ddd) ") &amp; "오전 00:00"</f>
        <v>2022-03-08(화)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237</v>
      </c>
      <c r="B71" s="124">
        <v>584</v>
      </c>
      <c r="C71" s="76">
        <v>0</v>
      </c>
      <c r="D71" s="13">
        <v>541</v>
      </c>
      <c r="E71" s="14">
        <f>IF(ISNUMBER(D71), (D71 - $B71) / $B71, "")</f>
        <v>-7.3630136986301373E-2</v>
      </c>
      <c r="F71" s="16">
        <f>IF(ISNUMBER(D71), $B91 * E71, "")</f>
        <v>-11044.520547945205</v>
      </c>
      <c r="G71" s="29">
        <v>542</v>
      </c>
      <c r="H71" s="14">
        <f>IF(ISNUMBER(G71), (G71 - $B71) / $B71, "")</f>
        <v>-7.1917808219178078E-2</v>
      </c>
      <c r="I71" s="100">
        <f>IF(ISNUMBER(G71), $B91 * H71, "")</f>
        <v>-10787.671232876712</v>
      </c>
      <c r="J71" s="13">
        <v>545</v>
      </c>
      <c r="K71" s="14">
        <f>IF(ISNUMBER(J71), (J71 - $B71) / $B71, "")</f>
        <v>-6.6780821917808222E-2</v>
      </c>
      <c r="L71" s="16">
        <f>IF(ISNUMBER(J71), $B91 * K71, "")</f>
        <v>-10017.123287671233</v>
      </c>
      <c r="M71" s="29">
        <v>557</v>
      </c>
      <c r="N71" s="14">
        <f>IF(ISNUMBER(M71), (M71 - $B71) / $B71, "")</f>
        <v>-4.6232876712328765E-2</v>
      </c>
      <c r="O71" s="16">
        <f>IF(ISNUMBER(M71), $B91 * N71, "")</f>
        <v>-6934.9315068493142</v>
      </c>
      <c r="Q71" s="219"/>
      <c r="R71" s="219"/>
      <c r="S71" s="219"/>
    </row>
    <row r="72" spans="1:19" ht="17.25" thickBot="1">
      <c r="A72" s="125" t="s">
        <v>56</v>
      </c>
      <c r="B72" s="126">
        <v>120</v>
      </c>
      <c r="C72" s="77">
        <v>-8.2644628000000005E-3</v>
      </c>
      <c r="D72" s="15">
        <v>117</v>
      </c>
      <c r="E72" s="32">
        <f t="shared" ref="E72:E75" si="30">IF(ISNUMBER(D72), (D72 - $B72) / $B72, "")</f>
        <v>-2.5000000000000001E-2</v>
      </c>
      <c r="F72" s="18">
        <f>IF(ISNUMBER(D72), $B91 * E72, "")</f>
        <v>-3750</v>
      </c>
      <c r="G72" s="31">
        <v>119</v>
      </c>
      <c r="H72" s="32">
        <f t="shared" ref="H72:H75" si="31">IF(ISNUMBER(G72), (G72 - $B72) / $B72, "")</f>
        <v>-8.3333333333333332E-3</v>
      </c>
      <c r="I72" s="101">
        <f>IF(ISNUMBER(G72), $B91 * H72, "")</f>
        <v>-1250</v>
      </c>
      <c r="J72" s="15">
        <v>119</v>
      </c>
      <c r="K72" s="32">
        <f t="shared" ref="K72:K75" si="32">IF(ISNUMBER(J72), (J72 - $B72) / $B72, "")</f>
        <v>-8.3333333333333332E-3</v>
      </c>
      <c r="L72" s="18">
        <f>IF(ISNUMBER(J72), $B91 * K72, "")</f>
        <v>-1250</v>
      </c>
      <c r="M72" s="31">
        <v>121</v>
      </c>
      <c r="N72" s="32">
        <f t="shared" ref="N72:N75" si="33">IF(ISNUMBER(M72), (M72 - $B72) / $B72, "")</f>
        <v>8.3333333333333332E-3</v>
      </c>
      <c r="O72" s="18">
        <f>IF(ISNUMBER(M72), $B91 * N72, "")</f>
        <v>1250</v>
      </c>
      <c r="Q72" s="219"/>
      <c r="R72" s="219"/>
      <c r="S72" s="219"/>
    </row>
    <row r="73" spans="1:19" ht="17.25" thickBot="1">
      <c r="A73" s="125" t="s">
        <v>213</v>
      </c>
      <c r="B73" s="126">
        <v>278</v>
      </c>
      <c r="C73" s="77">
        <v>-1.06761566E-2</v>
      </c>
      <c r="D73" s="15">
        <v>276</v>
      </c>
      <c r="E73" s="32">
        <f t="shared" si="30"/>
        <v>-7.1942446043165471E-3</v>
      </c>
      <c r="F73" s="18">
        <f>IF(ISNUMBER(D73), $B91 * E73, "")</f>
        <v>-1079.1366906474821</v>
      </c>
      <c r="G73" s="31">
        <v>276</v>
      </c>
      <c r="H73" s="32">
        <f t="shared" si="31"/>
        <v>-7.1942446043165471E-3</v>
      </c>
      <c r="I73" s="101">
        <f>IF(ISNUMBER(G73), $B91 * H73, "")</f>
        <v>-1079.1366906474821</v>
      </c>
      <c r="J73" s="15">
        <v>278</v>
      </c>
      <c r="K73" s="32">
        <f t="shared" si="32"/>
        <v>0</v>
      </c>
      <c r="L73" s="18">
        <f>IF(ISNUMBER(J73), $B91 * K73, "")</f>
        <v>0</v>
      </c>
      <c r="M73" s="31">
        <v>281</v>
      </c>
      <c r="N73" s="32">
        <f t="shared" si="33"/>
        <v>1.0791366906474821E-2</v>
      </c>
      <c r="O73" s="18">
        <f>IF(ISNUMBER(M73), $B91 * N73, "")</f>
        <v>1618.7050359712232</v>
      </c>
      <c r="Q73" s="209"/>
      <c r="R73" s="209"/>
      <c r="S73" s="209"/>
    </row>
    <row r="74" spans="1:19" ht="17.25" thickBot="1">
      <c r="A74" s="125" t="s">
        <v>338</v>
      </c>
      <c r="B74" s="126">
        <v>255</v>
      </c>
      <c r="C74" s="77">
        <v>-1.54440154E-2</v>
      </c>
      <c r="D74" s="15">
        <v>251</v>
      </c>
      <c r="E74" s="32">
        <f t="shared" si="30"/>
        <v>-1.5686274509803921E-2</v>
      </c>
      <c r="F74" s="18">
        <f>IF(ISNUMBER(D74), $B91 * E74, "")</f>
        <v>-2352.9411764705883</v>
      </c>
      <c r="G74" s="31">
        <v>255</v>
      </c>
      <c r="H74" s="32">
        <f t="shared" si="31"/>
        <v>0</v>
      </c>
      <c r="I74" s="101">
        <f>IF(ISNUMBER(G74), $B91 * H74, "")</f>
        <v>0</v>
      </c>
      <c r="J74" s="15">
        <v>259</v>
      </c>
      <c r="K74" s="32">
        <f t="shared" si="32"/>
        <v>1.5686274509803921E-2</v>
      </c>
      <c r="L74" s="18">
        <f>IF(ISNUMBER(J74), $B91 * K74, "")</f>
        <v>2352.9411764705883</v>
      </c>
      <c r="M74" s="31">
        <v>262</v>
      </c>
      <c r="N74" s="32">
        <f t="shared" si="33"/>
        <v>2.7450980392156862E-2</v>
      </c>
      <c r="O74" s="18">
        <f>IF(ISNUMBER(M74), $B91 * N74, "")</f>
        <v>4117.6470588235297</v>
      </c>
      <c r="Q74" s="209"/>
      <c r="R74" s="209"/>
      <c r="S74" s="209"/>
    </row>
    <row r="75" spans="1:19" ht="17.25" thickBot="1">
      <c r="A75" s="127" t="s">
        <v>195</v>
      </c>
      <c r="B75" s="128">
        <v>122</v>
      </c>
      <c r="C75" s="78">
        <v>-1.6129032299999999E-2</v>
      </c>
      <c r="D75" s="20">
        <v>118</v>
      </c>
      <c r="E75" s="21">
        <f t="shared" si="30"/>
        <v>-3.2786885245901641E-2</v>
      </c>
      <c r="F75" s="22">
        <f>IF(ISNUMBER(D75), $B91 * E75, "")</f>
        <v>-4918.0327868852464</v>
      </c>
      <c r="G75" s="30">
        <v>121</v>
      </c>
      <c r="H75" s="21">
        <f t="shared" si="31"/>
        <v>-8.1967213114754103E-3</v>
      </c>
      <c r="I75" s="105">
        <f>IF(ISNUMBER(G75), $B91 * H75, "")</f>
        <v>-1229.5081967213116</v>
      </c>
      <c r="J75" s="20">
        <v>123</v>
      </c>
      <c r="K75" s="21">
        <f t="shared" si="32"/>
        <v>8.1967213114754103E-3</v>
      </c>
      <c r="L75" s="22">
        <f>IF(ISNUMBER(J75), $B91 * K75, "")</f>
        <v>1229.5081967213116</v>
      </c>
      <c r="M75" s="30">
        <v>123</v>
      </c>
      <c r="N75" s="21">
        <f t="shared" si="33"/>
        <v>8.1967213114754103E-3</v>
      </c>
      <c r="O75" s="22">
        <f>IF(ISNUMBER(M75), $B91 * N75, "")</f>
        <v>1229.5081967213116</v>
      </c>
      <c r="Q75" s="209"/>
      <c r="R75" s="209"/>
      <c r="S75" s="209"/>
    </row>
    <row r="76" spans="1:19" ht="17.25" thickBot="1">
      <c r="A76" s="125" t="s">
        <v>51</v>
      </c>
      <c r="B76" s="129">
        <v>219</v>
      </c>
      <c r="C76" s="80">
        <v>-1.79372197E-2</v>
      </c>
      <c r="D76" s="106">
        <v>211</v>
      </c>
      <c r="E76" s="107">
        <f>IF(ISNUMBER(D76), (D76 - $B76) / $B76, "")</f>
        <v>-3.6529680365296802E-2</v>
      </c>
      <c r="F76" s="108">
        <f>IF(ISNUMBER(D76), $B91 * E76, "")</f>
        <v>-5479.4520547945203</v>
      </c>
      <c r="G76" s="109">
        <v>215</v>
      </c>
      <c r="H76" s="107">
        <f>IF(ISNUMBER(G76), (G76 - $B76) / $B76, "")</f>
        <v>-1.8264840182648401E-2</v>
      </c>
      <c r="I76" s="110">
        <f>IF(ISNUMBER(G76), $B91 * H76, "")</f>
        <v>-2739.7260273972602</v>
      </c>
      <c r="J76" s="106">
        <v>218</v>
      </c>
      <c r="K76" s="107">
        <f>IF(ISNUMBER(J76), (J76 - $B76) / $B76, "")</f>
        <v>-4.5662100456621002E-3</v>
      </c>
      <c r="L76" s="108">
        <f>IF(ISNUMBER(J76), $B91 * K76, "")</f>
        <v>-684.93150684931504</v>
      </c>
      <c r="M76" s="109">
        <v>219</v>
      </c>
      <c r="N76" s="107">
        <f>IF(ISNUMBER(M76), (M76 - $B76) / $B76, "")</f>
        <v>0</v>
      </c>
      <c r="O76" s="108">
        <f>IF(ISNUMBER(M76), $B91 * N76, "")</f>
        <v>0</v>
      </c>
      <c r="Q76" s="209"/>
      <c r="R76" s="209"/>
      <c r="S76" s="209"/>
    </row>
    <row r="77" spans="1:19" ht="17.25" thickBot="1">
      <c r="A77" s="125" t="s">
        <v>339</v>
      </c>
      <c r="B77" s="126">
        <v>495</v>
      </c>
      <c r="C77" s="77">
        <v>-1.9801980199999999E-2</v>
      </c>
      <c r="D77" s="15">
        <v>478</v>
      </c>
      <c r="E77" s="32">
        <f t="shared" ref="E77:E80" si="34">IF(ISNUMBER(D77), (D77 - $B77) / $B77, "")</f>
        <v>-3.4343434343434343E-2</v>
      </c>
      <c r="F77" s="18">
        <f>IF(ISNUMBER(D77), $B91 * E77, "")</f>
        <v>-5151.515151515151</v>
      </c>
      <c r="G77" s="31">
        <v>485</v>
      </c>
      <c r="H77" s="32">
        <f t="shared" ref="H77:H80" si="35">IF(ISNUMBER(G77), (G77 - $B77) / $B77, "")</f>
        <v>-2.0202020202020204E-2</v>
      </c>
      <c r="I77" s="101">
        <f>IF(ISNUMBER(G77), $B91 * H77, "")</f>
        <v>-3030.3030303030305</v>
      </c>
      <c r="J77" s="15">
        <v>487</v>
      </c>
      <c r="K77" s="32">
        <f t="shared" ref="K77:K80" si="36">IF(ISNUMBER(J77), (J77 - $B77) / $B77, "")</f>
        <v>-1.6161616161616162E-2</v>
      </c>
      <c r="L77" s="18">
        <f>IF(ISNUMBER(J77), $B91 * K77, "")</f>
        <v>-2424.242424242424</v>
      </c>
      <c r="M77" s="31">
        <v>491</v>
      </c>
      <c r="N77" s="32">
        <f t="shared" ref="N77:N80" si="37">IF(ISNUMBER(M77), (M77 - $B77) / $B77, "")</f>
        <v>-8.0808080808080808E-3</v>
      </c>
      <c r="O77" s="18">
        <f>IF(ISNUMBER(M77), $B91 * N77, "")</f>
        <v>-1212.121212121212</v>
      </c>
      <c r="Q77" s="209"/>
      <c r="R77" s="209"/>
      <c r="S77" s="209"/>
    </row>
    <row r="78" spans="1:19" ht="17.25" thickBot="1">
      <c r="A78" s="125" t="s">
        <v>331</v>
      </c>
      <c r="B78" s="126">
        <v>937</v>
      </c>
      <c r="C78" s="77">
        <v>-1.9874477000000002E-2</v>
      </c>
      <c r="D78" s="15">
        <v>913</v>
      </c>
      <c r="E78" s="32">
        <f t="shared" si="34"/>
        <v>-2.5613660618996798E-2</v>
      </c>
      <c r="F78" s="18">
        <f>IF(ISNUMBER(D78), $B91 * E78, "")</f>
        <v>-3842.0490928495196</v>
      </c>
      <c r="G78" s="31">
        <v>940</v>
      </c>
      <c r="H78" s="32">
        <f t="shared" si="35"/>
        <v>3.2017075773745998E-3</v>
      </c>
      <c r="I78" s="101">
        <f>IF(ISNUMBER(G78), $B91 * H78, "")</f>
        <v>480.25613660618995</v>
      </c>
      <c r="J78" s="15">
        <v>946</v>
      </c>
      <c r="K78" s="32">
        <f t="shared" si="36"/>
        <v>9.6051227321237997E-3</v>
      </c>
      <c r="L78" s="18">
        <f>IF(ISNUMBER(J78), $B91 * K78, "")</f>
        <v>1440.76840981857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209"/>
      <c r="R78" s="209"/>
      <c r="S78" s="209"/>
    </row>
    <row r="79" spans="1:19" ht="17.25" thickBot="1">
      <c r="A79" s="125" t="s">
        <v>201</v>
      </c>
      <c r="B79" s="126">
        <v>502</v>
      </c>
      <c r="C79" s="77">
        <v>-2.14424951E-2</v>
      </c>
      <c r="D79" s="15">
        <v>482</v>
      </c>
      <c r="E79" s="32">
        <f t="shared" si="34"/>
        <v>-3.9840637450199202E-2</v>
      </c>
      <c r="F79" s="18">
        <f>IF(ISNUMBER(D79), $B91 * E79, "")</f>
        <v>-5976.0956175298807</v>
      </c>
      <c r="G79" s="31">
        <v>482</v>
      </c>
      <c r="H79" s="32">
        <f t="shared" si="35"/>
        <v>-3.9840637450199202E-2</v>
      </c>
      <c r="I79" s="101">
        <f>IF(ISNUMBER(G79), $B91 * H79, "")</f>
        <v>-5976.0956175298807</v>
      </c>
      <c r="J79" s="15">
        <v>484</v>
      </c>
      <c r="K79" s="32">
        <f t="shared" si="36"/>
        <v>-3.5856573705179286E-2</v>
      </c>
      <c r="L79" s="18">
        <f>IF(ISNUMBER(J79), $B91 * K79, "")</f>
        <v>-5378.4860557768925</v>
      </c>
      <c r="M79" s="31">
        <v>488</v>
      </c>
      <c r="N79" s="32">
        <f t="shared" si="37"/>
        <v>-2.7888446215139442E-2</v>
      </c>
      <c r="O79" s="18">
        <f>IF(ISNUMBER(M79), $B91 * N79, "")</f>
        <v>-4183.2669322709162</v>
      </c>
      <c r="Q79" s="33"/>
      <c r="R79" s="33"/>
    </row>
    <row r="80" spans="1:19" ht="17.25" thickBot="1">
      <c r="A80" s="130" t="s">
        <v>89</v>
      </c>
      <c r="B80" s="131">
        <v>911</v>
      </c>
      <c r="C80" s="79">
        <v>-2.1482277099999999E-2</v>
      </c>
      <c r="D80" s="24">
        <v>898</v>
      </c>
      <c r="E80" s="25">
        <f t="shared" si="34"/>
        <v>-1.4270032930845226E-2</v>
      </c>
      <c r="F80" s="104">
        <f>IF(ISNUMBER(D80), $B91 * E80, "")</f>
        <v>-2140.5049396267837</v>
      </c>
      <c r="G80" s="102">
        <v>927</v>
      </c>
      <c r="H80" s="25">
        <f t="shared" si="35"/>
        <v>1.756311745334797E-2</v>
      </c>
      <c r="I80" s="103">
        <f>IF(ISNUMBER(G80), $B91 * H80, "")</f>
        <v>2634.4676180021956</v>
      </c>
      <c r="J80" s="24">
        <v>932</v>
      </c>
      <c r="K80" s="25">
        <f t="shared" si="36"/>
        <v>2.3051591657519209E-2</v>
      </c>
      <c r="L80" s="104">
        <f>IF(ISNUMBER(J80), $B91 * K80, "")</f>
        <v>3457.7387486278813</v>
      </c>
      <c r="M80" s="102">
        <v>924</v>
      </c>
      <c r="N80" s="25">
        <f t="shared" si="37"/>
        <v>1.4270032930845226E-2</v>
      </c>
      <c r="O80" s="104">
        <f>IF(ISNUMBER(M80), $B91 * N80, "")</f>
        <v>2140.5049396267837</v>
      </c>
      <c r="Q80" s="210"/>
      <c r="R80" s="211"/>
      <c r="S80" s="212"/>
    </row>
    <row r="81" spans="1:19">
      <c r="A81" s="123" t="s">
        <v>221</v>
      </c>
      <c r="B81" s="124">
        <v>902</v>
      </c>
      <c r="C81" s="76">
        <v>-2.4864864899999999E-2</v>
      </c>
      <c r="D81" s="13">
        <v>886</v>
      </c>
      <c r="E81" s="14">
        <f>IF(ISNUMBER(D81), (D81 - $B81) / $B81, "")</f>
        <v>-1.7738359201773836E-2</v>
      </c>
      <c r="F81" s="16">
        <f>IF(ISNUMBER(D81), $B91 * E81, "")</f>
        <v>-2660.7538802660756</v>
      </c>
      <c r="G81" s="29">
        <v>887</v>
      </c>
      <c r="H81" s="14">
        <f>IF(ISNUMBER(G81), (G81 - $B81) / $B81, "")</f>
        <v>-1.662971175166297E-2</v>
      </c>
      <c r="I81" s="100">
        <f>IF(ISNUMBER(G81), $B91 * H81, "")</f>
        <v>-2494.4567627494453</v>
      </c>
      <c r="J81" s="13">
        <v>896</v>
      </c>
      <c r="K81" s="14">
        <f>IF(ISNUMBER(J81), (J81 - $B81) / $B81, "")</f>
        <v>-6.6518847006651885E-3</v>
      </c>
      <c r="L81" s="16">
        <f>IF(ISNUMBER(J81), $B91 * K81, "")</f>
        <v>-997.78270509977824</v>
      </c>
      <c r="M81" s="29">
        <v>903</v>
      </c>
      <c r="N81" s="14">
        <f>IF(ISNUMBER(M81), (M81 - $B81) / $B81, "")</f>
        <v>1.1086474501108647E-3</v>
      </c>
      <c r="O81" s="16">
        <f>IF(ISNUMBER(M81), $B91 * N81, "")</f>
        <v>166.29711751662973</v>
      </c>
      <c r="Q81" s="213"/>
      <c r="R81" s="214"/>
      <c r="S81" s="215"/>
    </row>
    <row r="82" spans="1:19" ht="17.25" thickBot="1">
      <c r="A82" s="125" t="s">
        <v>134</v>
      </c>
      <c r="B82" s="126">
        <v>190</v>
      </c>
      <c r="C82" s="77">
        <v>-2.5641025599999999E-2</v>
      </c>
      <c r="D82" s="15">
        <v>182</v>
      </c>
      <c r="E82" s="32">
        <f t="shared" ref="E82:E85" si="38">IF(ISNUMBER(D82), (D82 - $B82) / $B82, "")</f>
        <v>-4.2105263157894736E-2</v>
      </c>
      <c r="F82" s="18">
        <f>IF(ISNUMBER(D82), $B91 * E82, "")</f>
        <v>-6315.78947368421</v>
      </c>
      <c r="G82" s="31">
        <v>184</v>
      </c>
      <c r="H82" s="32">
        <f t="shared" ref="H82:H85" si="39">IF(ISNUMBER(G82), (G82 - $B82) / $B82, "")</f>
        <v>-3.1578947368421054E-2</v>
      </c>
      <c r="I82" s="101">
        <f>IF(ISNUMBER(G82), $B91 * H82, "")</f>
        <v>-4736.8421052631584</v>
      </c>
      <c r="J82" s="15">
        <v>185</v>
      </c>
      <c r="K82" s="32">
        <f t="shared" ref="K82:K85" si="40">IF(ISNUMBER(J82), (J82 - $B82) / $B82, "")</f>
        <v>-2.6315789473684209E-2</v>
      </c>
      <c r="L82" s="18">
        <f>IF(ISNUMBER(J82), $B91 * K82, "")</f>
        <v>-3947.3684210526312</v>
      </c>
      <c r="M82" s="31">
        <v>187</v>
      </c>
      <c r="N82" s="32">
        <f t="shared" ref="N82:N85" si="41">IF(ISNUMBER(M82), (M82 - $B82) / $B82, "")</f>
        <v>-1.5789473684210527E-2</v>
      </c>
      <c r="O82" s="18">
        <f>IF(ISNUMBER(M82), $B91 * N82, "")</f>
        <v>-2368.4210526315792</v>
      </c>
      <c r="Q82" s="216"/>
      <c r="R82" s="217"/>
      <c r="S82" s="218"/>
    </row>
    <row r="83" spans="1:19" ht="17.25" thickBot="1">
      <c r="A83" s="125" t="s">
        <v>261</v>
      </c>
      <c r="B83" s="126">
        <v>151</v>
      </c>
      <c r="C83" s="77">
        <v>-2.5806451599999999E-2</v>
      </c>
      <c r="D83" s="15">
        <v>148</v>
      </c>
      <c r="E83" s="32">
        <f t="shared" si="38"/>
        <v>-1.9867549668874173E-2</v>
      </c>
      <c r="F83" s="18">
        <f>IF(ISNUMBER(D83), $B91 * E83, "")</f>
        <v>-2980.1324503311262</v>
      </c>
      <c r="G83" s="31">
        <v>150</v>
      </c>
      <c r="H83" s="32">
        <f t="shared" si="39"/>
        <v>-6.6225165562913907E-3</v>
      </c>
      <c r="I83" s="101">
        <f>IF(ISNUMBER(G83), $B91 * H83, "")</f>
        <v>-993.37748344370857</v>
      </c>
      <c r="J83" s="15">
        <v>151</v>
      </c>
      <c r="K83" s="32">
        <f t="shared" si="40"/>
        <v>0</v>
      </c>
      <c r="L83" s="18">
        <f>IF(ISNUMBER(J83), $B91 * K83, "")</f>
        <v>0</v>
      </c>
      <c r="M83" s="31">
        <v>151</v>
      </c>
      <c r="N83" s="32">
        <f t="shared" si="41"/>
        <v>0</v>
      </c>
      <c r="O83" s="18">
        <f>IF(ISNUMBER(M83), $B91 * N83, "")</f>
        <v>0</v>
      </c>
      <c r="Q83" s="209"/>
      <c r="R83" s="209"/>
      <c r="S83" s="209"/>
    </row>
    <row r="84" spans="1:19" ht="17.25" thickBot="1">
      <c r="A84" s="125" t="s">
        <v>231</v>
      </c>
      <c r="B84" s="126">
        <v>377</v>
      </c>
      <c r="C84" s="77">
        <v>-2.58397933E-2</v>
      </c>
      <c r="D84" s="15">
        <v>366</v>
      </c>
      <c r="E84" s="32">
        <f t="shared" si="38"/>
        <v>-2.9177718832891247E-2</v>
      </c>
      <c r="F84" s="18">
        <f>IF(ISNUMBER(D84), $B91 * E84, "")</f>
        <v>-4376.6578249336872</v>
      </c>
      <c r="G84" s="31">
        <v>373</v>
      </c>
      <c r="H84" s="32">
        <f t="shared" si="39"/>
        <v>-1.0610079575596816E-2</v>
      </c>
      <c r="I84" s="101">
        <f>IF(ISNUMBER(G84), $B91 * H84, "")</f>
        <v>-1591.5119363395224</v>
      </c>
      <c r="J84" s="15">
        <v>377</v>
      </c>
      <c r="K84" s="32">
        <f t="shared" si="40"/>
        <v>0</v>
      </c>
      <c r="L84" s="18">
        <f>IF(ISNUMBER(J84), $B91 * K84, "")</f>
        <v>0</v>
      </c>
      <c r="M84" s="31">
        <v>378</v>
      </c>
      <c r="N84" s="32">
        <f t="shared" si="41"/>
        <v>2.6525198938992041E-3</v>
      </c>
      <c r="O84" s="18">
        <f>IF(ISNUMBER(M84), $B91 * N84, "")</f>
        <v>397.87798408488061</v>
      </c>
      <c r="Q84" s="219"/>
      <c r="R84" s="219"/>
      <c r="S84" s="219"/>
    </row>
    <row r="85" spans="1:19" ht="17.25" thickBot="1">
      <c r="A85" s="127" t="s">
        <v>235</v>
      </c>
      <c r="B85" s="128">
        <v>108</v>
      </c>
      <c r="C85" s="78">
        <v>-2.7027026999999999E-2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108</v>
      </c>
      <c r="H85" s="21">
        <f t="shared" si="39"/>
        <v>0</v>
      </c>
      <c r="I85" s="105">
        <f>IF(ISNUMBER(G85), $B91 * H85, "")</f>
        <v>0</v>
      </c>
      <c r="J85" s="20">
        <v>108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1.8518518518518517E-2</v>
      </c>
      <c r="O85" s="22">
        <f>IF(ISNUMBER(M85), $B91 * N85, "")</f>
        <v>2777.7777777777778</v>
      </c>
      <c r="Q85" s="219"/>
      <c r="R85" s="219"/>
      <c r="S85" s="219"/>
    </row>
    <row r="86" spans="1:19" ht="17.25" thickBot="1">
      <c r="A86" s="125" t="s">
        <v>107</v>
      </c>
      <c r="B86" s="129">
        <v>108</v>
      </c>
      <c r="C86" s="80">
        <v>-2.7027026999999999E-2</v>
      </c>
      <c r="D86" s="106">
        <v>107</v>
      </c>
      <c r="E86" s="107">
        <f>IF(ISNUMBER(D86), (D86 - $B86) / $B86, "")</f>
        <v>-9.2592592592592587E-3</v>
      </c>
      <c r="F86" s="108">
        <f>IF(ISNUMBER(D86), $B91 * E86, "")</f>
        <v>-1388.8888888888889</v>
      </c>
      <c r="G86" s="109">
        <v>108</v>
      </c>
      <c r="H86" s="107">
        <f>IF(ISNUMBER(G86), (G86 - $B86) / $B86, "")</f>
        <v>0</v>
      </c>
      <c r="I86" s="110">
        <f>IF(ISNUMBER(G86), $B91 * H86, "")</f>
        <v>0</v>
      </c>
      <c r="J86" s="106">
        <v>109</v>
      </c>
      <c r="K86" s="107">
        <f>IF(ISNUMBER(J86), (J86 - $B86) / $B86, "")</f>
        <v>9.2592592592592587E-3</v>
      </c>
      <c r="L86" s="108">
        <f>IF(ISNUMBER(J86), $B91 * K86, "")</f>
        <v>1388.8888888888889</v>
      </c>
      <c r="M86" s="109">
        <v>109</v>
      </c>
      <c r="N86" s="107">
        <f>IF(ISNUMBER(M86), (M86 - $B86) / $B86, "")</f>
        <v>9.2592592592592587E-3</v>
      </c>
      <c r="O86" s="108">
        <f>IF(ISNUMBER(M86), $B91 * N86, "")</f>
        <v>1388.8888888888889</v>
      </c>
      <c r="Q86" s="209"/>
      <c r="R86" s="209"/>
      <c r="S86" s="209"/>
    </row>
    <row r="87" spans="1:19" ht="17.25" thickBot="1">
      <c r="A87" s="125" t="s">
        <v>105</v>
      </c>
      <c r="B87" s="126">
        <v>768</v>
      </c>
      <c r="C87" s="77">
        <v>-2.9077117600000001E-2</v>
      </c>
      <c r="D87" s="15">
        <v>747</v>
      </c>
      <c r="E87" s="32">
        <f t="shared" ref="E87:E90" si="42">IF(ISNUMBER(D87), (D87 - $B87) / $B87, "")</f>
        <v>-2.734375E-2</v>
      </c>
      <c r="F87" s="18">
        <f>IF(ISNUMBER(D87), $B91 * E87, "")</f>
        <v>-4101.5625</v>
      </c>
      <c r="G87" s="31">
        <v>753</v>
      </c>
      <c r="H87" s="32">
        <f t="shared" ref="H87:H90" si="43">IF(ISNUMBER(G87), (G87 - $B87) / $B87, "")</f>
        <v>-1.953125E-2</v>
      </c>
      <c r="I87" s="101">
        <f>IF(ISNUMBER(G87), $B91 * H87, "")</f>
        <v>-2929.6875</v>
      </c>
      <c r="J87" s="15">
        <v>760</v>
      </c>
      <c r="K87" s="32">
        <f t="shared" ref="K87:K90" si="44">IF(ISNUMBER(J87), (J87 - $B87) / $B87, "")</f>
        <v>-1.0416666666666666E-2</v>
      </c>
      <c r="L87" s="18">
        <f>IF(ISNUMBER(J87), $B91 * K87, "")</f>
        <v>-1562.5</v>
      </c>
      <c r="M87" s="31">
        <v>774</v>
      </c>
      <c r="N87" s="32">
        <f t="shared" ref="N87:N90" si="45">IF(ISNUMBER(M87), (M87 - $B87) / $B87, "")</f>
        <v>7.8125E-3</v>
      </c>
      <c r="O87" s="18">
        <f>IF(ISNUMBER(M87), $B91 * N87, "")</f>
        <v>1171.875</v>
      </c>
      <c r="Q87" s="209"/>
      <c r="R87" s="209"/>
      <c r="S87" s="209"/>
    </row>
    <row r="88" spans="1:19" ht="17.25" thickBot="1">
      <c r="A88" s="125" t="s">
        <v>120</v>
      </c>
      <c r="B88" s="126">
        <v>322</v>
      </c>
      <c r="C88" s="77">
        <v>-3.0120481899999999E-2</v>
      </c>
      <c r="D88" s="15">
        <v>310</v>
      </c>
      <c r="E88" s="32">
        <f t="shared" si="42"/>
        <v>-3.7267080745341616E-2</v>
      </c>
      <c r="F88" s="18">
        <f>IF(ISNUMBER(D88), $B91 * E88, "")</f>
        <v>-5590.0621118012423</v>
      </c>
      <c r="G88" s="31">
        <v>316</v>
      </c>
      <c r="H88" s="32">
        <f t="shared" si="43"/>
        <v>-1.8633540372670808E-2</v>
      </c>
      <c r="I88" s="101">
        <f>IF(ISNUMBER(G88), $B91 * H88, "")</f>
        <v>-2795.0310559006211</v>
      </c>
      <c r="J88" s="15">
        <v>319</v>
      </c>
      <c r="K88" s="32">
        <f t="shared" si="44"/>
        <v>-9.316770186335404E-3</v>
      </c>
      <c r="L88" s="18">
        <f>IF(ISNUMBER(J88), $B91 * K88, "")</f>
        <v>-1397.5155279503106</v>
      </c>
      <c r="M88" s="31">
        <v>322</v>
      </c>
      <c r="N88" s="32">
        <f t="shared" si="45"/>
        <v>0</v>
      </c>
      <c r="O88" s="18">
        <f>IF(ISNUMBER(M88), $B91 * N88, "")</f>
        <v>0</v>
      </c>
      <c r="Q88" s="209"/>
      <c r="R88" s="209"/>
      <c r="S88" s="209"/>
    </row>
    <row r="89" spans="1:19">
      <c r="A89" s="125" t="s">
        <v>180</v>
      </c>
      <c r="B89" s="126">
        <v>889</v>
      </c>
      <c r="C89" s="77">
        <v>-3.0534351099999999E-2</v>
      </c>
      <c r="D89" s="15">
        <v>882</v>
      </c>
      <c r="E89" s="32">
        <f t="shared" si="42"/>
        <v>-7.874015748031496E-3</v>
      </c>
      <c r="F89" s="18">
        <f>IF(ISNUMBER(D89), $B91 * E89, "")</f>
        <v>-1181.1023622047244</v>
      </c>
      <c r="G89" s="31">
        <v>897</v>
      </c>
      <c r="H89" s="32">
        <f t="shared" si="43"/>
        <v>8.9988751406074249E-3</v>
      </c>
      <c r="I89" s="101">
        <f>IF(ISNUMBER(G89), $B91 * H89, "")</f>
        <v>1349.8312710911136</v>
      </c>
      <c r="J89" s="15">
        <v>906</v>
      </c>
      <c r="K89" s="32">
        <f t="shared" si="44"/>
        <v>1.9122609673790775E-2</v>
      </c>
      <c r="L89" s="18">
        <f>IF(ISNUMBER(J89), $B91 * K89, "")</f>
        <v>2868.3914510686163</v>
      </c>
      <c r="M89" s="31">
        <v>911</v>
      </c>
      <c r="N89" s="32">
        <f t="shared" si="45"/>
        <v>2.4746906636670417E-2</v>
      </c>
      <c r="O89" s="18">
        <f>IF(ISNUMBER(M89), $B91 * N89, "")</f>
        <v>3712.0359955005624</v>
      </c>
      <c r="Q89" s="198"/>
      <c r="R89" s="199"/>
      <c r="S89" s="200"/>
    </row>
    <row r="90" spans="1:19" ht="17.25" thickBot="1">
      <c r="A90" s="130" t="s">
        <v>172</v>
      </c>
      <c r="B90" s="131">
        <v>879</v>
      </c>
      <c r="C90" s="79">
        <v>-3.0871003300000002E-2</v>
      </c>
      <c r="D90" s="24">
        <v>849</v>
      </c>
      <c r="E90" s="25">
        <f t="shared" si="42"/>
        <v>-3.4129692832764506E-2</v>
      </c>
      <c r="F90" s="104">
        <f>IF(ISNUMBER(D90), $B91 * E90, "")</f>
        <v>-5119.4539249146756</v>
      </c>
      <c r="G90" s="102">
        <v>859</v>
      </c>
      <c r="H90" s="25">
        <f t="shared" si="43"/>
        <v>-2.2753128555176336E-2</v>
      </c>
      <c r="I90" s="103">
        <f>IF(ISNUMBER(G90), $B91 * H90, "")</f>
        <v>-3412.9692832764504</v>
      </c>
      <c r="J90" s="24">
        <v>863</v>
      </c>
      <c r="K90" s="25">
        <f t="shared" si="44"/>
        <v>-1.8202502844141068E-2</v>
      </c>
      <c r="L90" s="104">
        <f>IF(ISNUMBER(J90), $B91 * K90, "")</f>
        <v>-2730.3754266211604</v>
      </c>
      <c r="M90" s="102">
        <v>878</v>
      </c>
      <c r="N90" s="25">
        <f t="shared" si="45"/>
        <v>-1.1376564277588168E-3</v>
      </c>
      <c r="O90" s="104">
        <f>IF(ISNUMBER(M90), $B91 * N90, "")</f>
        <v>-170.64846416382252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-2.7408809751022261E-2</v>
      </c>
      <c r="F91" s="28">
        <f>SUM(F71:F90)</f>
        <v>-82226.429253066774</v>
      </c>
      <c r="G91" s="26" t="s">
        <v>266</v>
      </c>
      <c r="H91" s="27">
        <f>IF(COUNT(H71:H90), SUM(H71:H90) / COUNT(H71:H90), 0)</f>
        <v>-1.3527253965583028E-2</v>
      </c>
      <c r="I91" s="28">
        <f>SUM(I71:I90)</f>
        <v>-40581.761896749093</v>
      </c>
      <c r="J91" s="26" t="s">
        <v>266</v>
      </c>
      <c r="K91" s="27">
        <f>IF(COUNT(K71:K90), SUM(K71:K90) / COUNT(K71:K90), 0)</f>
        <v>-5.8840294945559628E-3</v>
      </c>
      <c r="L91" s="28">
        <f>SUM(L71:L90)</f>
        <v>-17652.088483667889</v>
      </c>
      <c r="M91" s="26" t="s">
        <v>266</v>
      </c>
      <c r="N91" s="27">
        <f>IF(COUNT(N71:N90), SUM(N71:N90) / COUNT(N71:N90), 0)</f>
        <v>1.9673852404061306E-3</v>
      </c>
      <c r="O91" s="28">
        <f>SUM(O71:O90)</f>
        <v>5902.1557212183934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70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2022-03-07(월) 오전 00:00</v>
      </c>
      <c r="C96" s="261"/>
      <c r="D96" s="233" t="str">
        <f>TEXT($G$1, "[$-ko-KR]yyyy-mm-dd(ddd) ") &amp; "오후 14:00"</f>
        <v>2022-03-07(월) 오후 14:00</v>
      </c>
      <c r="E96" s="234"/>
      <c r="F96" s="235"/>
      <c r="G96" s="233" t="str">
        <f>TEXT($G$1, "[$-ko-KR]yyyy-mm-dd(ddd) ") &amp; "오후 19:00"</f>
        <v>2022-03-07(월) 오후 19:00</v>
      </c>
      <c r="H96" s="234"/>
      <c r="I96" s="235"/>
      <c r="J96" s="233" t="str">
        <f>TEXT($G$1, "[$-ko-KR]yyyy-mm-dd(ddd) ") &amp; "오후 21:00"</f>
        <v>2022-03-07(월) 오후 21:00</v>
      </c>
      <c r="K96" s="234"/>
      <c r="L96" s="235"/>
      <c r="M96" s="233" t="str">
        <f>TEXT($G$1+1, "[$-ko-KR]yyyy-mm-dd(ddd) ") &amp; "오전 00:00"</f>
        <v>2022-03-08(화)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154</v>
      </c>
      <c r="B98" s="124">
        <v>23000</v>
      </c>
      <c r="C98" s="76">
        <v>7.7788191199999995E-2</v>
      </c>
      <c r="D98" s="13">
        <v>23610</v>
      </c>
      <c r="E98" s="14">
        <f>IF(ISNUMBER(D98), (D98 - $B98) / $B98, "")</f>
        <v>2.6521739130434784E-2</v>
      </c>
      <c r="F98" s="16">
        <f>IF(ISNUMBER(D98), $B118 * E98, "")</f>
        <v>3978.2608695652175</v>
      </c>
      <c r="G98" s="29">
        <v>22700</v>
      </c>
      <c r="H98" s="14">
        <f>IF(ISNUMBER(G98), (G98 - $B98) / $B98, "")</f>
        <v>-1.3043478260869565E-2</v>
      </c>
      <c r="I98" s="100">
        <f>IF(ISNUMBER(G98), $B118 * H98, "")</f>
        <v>-1956.5217391304348</v>
      </c>
      <c r="J98" s="13">
        <v>22990</v>
      </c>
      <c r="K98" s="14">
        <f>IF(ISNUMBER(J98), (J98 - $B98) / $B98, "")</f>
        <v>-4.3478260869565219E-4</v>
      </c>
      <c r="L98" s="16">
        <f>IF(ISNUMBER(J98), $B118 * K98, "")</f>
        <v>-65.217391304347828</v>
      </c>
      <c r="M98" s="29">
        <v>26330</v>
      </c>
      <c r="N98" s="14">
        <f>IF(ISNUMBER(M98), (M98 - $B98) / $B98, "")</f>
        <v>0.14478260869565218</v>
      </c>
      <c r="O98" s="16">
        <f>IF(ISNUMBER(M98), $B118 * N98, "")</f>
        <v>21717.391304347828</v>
      </c>
      <c r="Q98" s="219"/>
      <c r="R98" s="219"/>
      <c r="S98" s="219"/>
    </row>
    <row r="99" spans="1:19" ht="17.25" thickBot="1">
      <c r="A99" s="125" t="s">
        <v>132</v>
      </c>
      <c r="B99" s="126">
        <v>3020</v>
      </c>
      <c r="C99" s="77">
        <v>4.13793103E-2</v>
      </c>
      <c r="D99" s="15">
        <v>2940</v>
      </c>
      <c r="E99" s="32">
        <f t="shared" ref="E99:E102" si="46">IF(ISNUMBER(D99), (D99 - $B99) / $B99, "")</f>
        <v>-2.6490066225165563E-2</v>
      </c>
      <c r="F99" s="18">
        <f>IF(ISNUMBER(D99), $B118 * E99, "")</f>
        <v>-3973.5099337748343</v>
      </c>
      <c r="G99" s="31">
        <v>2845</v>
      </c>
      <c r="H99" s="32">
        <f t="shared" ref="H99:H102" si="47">IF(ISNUMBER(G99), (G99 - $B99) / $B99, "")</f>
        <v>-5.7947019867549666E-2</v>
      </c>
      <c r="I99" s="101">
        <f>IF(ISNUMBER(G99), $B118 * H99, "")</f>
        <v>-8692.0529801324501</v>
      </c>
      <c r="J99" s="15">
        <v>2860</v>
      </c>
      <c r="K99" s="32">
        <f t="shared" ref="K99:K102" si="48">IF(ISNUMBER(J99), (J99 - $B99) / $B99, "")</f>
        <v>-5.2980132450331126E-2</v>
      </c>
      <c r="L99" s="18">
        <f>IF(ISNUMBER(J99), $B118 * K99, "")</f>
        <v>-7947.0198675496686</v>
      </c>
      <c r="M99" s="31">
        <v>3155</v>
      </c>
      <c r="N99" s="32">
        <f t="shared" ref="N99:N102" si="49">IF(ISNUMBER(M99), (M99 - $B99) / $B99, "")</f>
        <v>4.4701986754966887E-2</v>
      </c>
      <c r="O99" s="18">
        <f>IF(ISNUMBER(M99), $B118 * N99, "")</f>
        <v>6705.298013245033</v>
      </c>
      <c r="Q99" s="219"/>
      <c r="R99" s="219"/>
      <c r="S99" s="219"/>
    </row>
    <row r="100" spans="1:19" ht="17.25" thickBot="1">
      <c r="A100" s="125" t="s">
        <v>140</v>
      </c>
      <c r="B100" s="126">
        <v>84.1</v>
      </c>
      <c r="C100" s="77">
        <v>2.6862026899999999E-2</v>
      </c>
      <c r="D100" s="15">
        <v>79.7</v>
      </c>
      <c r="E100" s="32">
        <f t="shared" si="46"/>
        <v>-5.2318668252080758E-2</v>
      </c>
      <c r="F100" s="18">
        <f>IF(ISNUMBER(D100), $B118 * E100, "")</f>
        <v>-7847.8002378121137</v>
      </c>
      <c r="G100" s="31">
        <v>81.599999999999994</v>
      </c>
      <c r="H100" s="32">
        <f t="shared" si="47"/>
        <v>-2.9726516052318672E-2</v>
      </c>
      <c r="I100" s="101">
        <f>IF(ISNUMBER(G100), $B118 * H100, "")</f>
        <v>-4458.9774078478004</v>
      </c>
      <c r="J100" s="15">
        <v>84.7</v>
      </c>
      <c r="K100" s="32">
        <f t="shared" si="48"/>
        <v>7.1343638525565821E-3</v>
      </c>
      <c r="L100" s="18">
        <f>IF(ISNUMBER(J100), $B118 * K100, "")</f>
        <v>1070.1545778834873</v>
      </c>
      <c r="M100" s="31">
        <v>88.5</v>
      </c>
      <c r="N100" s="32">
        <f t="shared" si="49"/>
        <v>5.2318668252080924E-2</v>
      </c>
      <c r="O100" s="18">
        <f>IF(ISNUMBER(M100), $B118 * N100, "")</f>
        <v>7847.8002378121382</v>
      </c>
      <c r="Q100" s="209"/>
      <c r="R100" s="209"/>
      <c r="S100" s="209"/>
    </row>
    <row r="101" spans="1:19" ht="17.25" thickBot="1">
      <c r="A101" s="125" t="s">
        <v>211</v>
      </c>
      <c r="B101" s="126">
        <v>7.33</v>
      </c>
      <c r="C101" s="77">
        <v>2.7359781000000001E-3</v>
      </c>
      <c r="D101" s="15">
        <v>8.86</v>
      </c>
      <c r="E101" s="32">
        <f t="shared" si="46"/>
        <v>0.20873124147339692</v>
      </c>
      <c r="F101" s="18">
        <f>IF(ISNUMBER(D101), $B118 * E101, "")</f>
        <v>31309.686221009539</v>
      </c>
      <c r="G101" s="31">
        <v>10.9</v>
      </c>
      <c r="H101" s="32">
        <f t="shared" si="47"/>
        <v>0.48703956343792637</v>
      </c>
      <c r="I101" s="101">
        <f>IF(ISNUMBER(G101), $B118 * H101, "")</f>
        <v>73055.934515688961</v>
      </c>
      <c r="J101" s="15">
        <v>11</v>
      </c>
      <c r="K101" s="32">
        <f t="shared" si="48"/>
        <v>0.50068212824010916</v>
      </c>
      <c r="L101" s="18">
        <f>IF(ISNUMBER(J101), $B118 * K101, "")</f>
        <v>75102.319236016367</v>
      </c>
      <c r="M101" s="31">
        <v>11.2</v>
      </c>
      <c r="N101" s="32">
        <f t="shared" si="49"/>
        <v>0.52796725784447462</v>
      </c>
      <c r="O101" s="18">
        <f>IF(ISNUMBER(M101), $B118 * N101, "")</f>
        <v>79195.088676671192</v>
      </c>
      <c r="Q101" s="209"/>
      <c r="R101" s="209"/>
      <c r="S101" s="209"/>
    </row>
    <row r="102" spans="1:19" ht="17.25" thickBot="1">
      <c r="A102" s="127" t="s">
        <v>144</v>
      </c>
      <c r="B102" s="128">
        <v>10.7</v>
      </c>
      <c r="C102" s="78">
        <v>0</v>
      </c>
      <c r="D102" s="20">
        <v>10.4</v>
      </c>
      <c r="E102" s="21">
        <f t="shared" si="46"/>
        <v>-2.8037383177569996E-2</v>
      </c>
      <c r="F102" s="22">
        <f>IF(ISNUMBER(D102), $B118 * E102, "")</f>
        <v>-4205.6074766354996</v>
      </c>
      <c r="G102" s="30">
        <v>10.7</v>
      </c>
      <c r="H102" s="21">
        <f t="shared" si="47"/>
        <v>0</v>
      </c>
      <c r="I102" s="105">
        <f>IF(ISNUMBER(G102), $B118 * H102, "")</f>
        <v>0</v>
      </c>
      <c r="J102" s="20">
        <v>10.8</v>
      </c>
      <c r="K102" s="21">
        <f t="shared" si="48"/>
        <v>9.3457943925234974E-3</v>
      </c>
      <c r="L102" s="22">
        <f>IF(ISNUMBER(J102), $B118 * K102, "")</f>
        <v>1401.8691588785246</v>
      </c>
      <c r="M102" s="30">
        <v>10.9</v>
      </c>
      <c r="N102" s="21">
        <f t="shared" si="49"/>
        <v>1.8691588785046828E-2</v>
      </c>
      <c r="O102" s="22">
        <f>IF(ISNUMBER(M102), $B118 * N102, "")</f>
        <v>2803.7383177570241</v>
      </c>
      <c r="Q102" s="209"/>
      <c r="R102" s="209"/>
      <c r="S102" s="209"/>
    </row>
    <row r="103" spans="1:19" ht="17.25" thickBot="1">
      <c r="A103" s="125" t="s">
        <v>237</v>
      </c>
      <c r="B103" s="129">
        <v>584</v>
      </c>
      <c r="C103" s="80">
        <v>0</v>
      </c>
      <c r="D103" s="106">
        <v>541</v>
      </c>
      <c r="E103" s="107">
        <f>IF(ISNUMBER(D103), (D103 - $B103) / $B103, "")</f>
        <v>-7.3630136986301373E-2</v>
      </c>
      <c r="F103" s="108">
        <f>IF(ISNUMBER(D103), $B118 * E103, "")</f>
        <v>-11044.520547945205</v>
      </c>
      <c r="G103" s="109">
        <v>542</v>
      </c>
      <c r="H103" s="107">
        <f>IF(ISNUMBER(G103), (G103 - $B103) / $B103, "")</f>
        <v>-7.1917808219178078E-2</v>
      </c>
      <c r="I103" s="110">
        <f>IF(ISNUMBER(G103), $B118 * H103, "")</f>
        <v>-10787.671232876712</v>
      </c>
      <c r="J103" s="106">
        <v>545</v>
      </c>
      <c r="K103" s="107">
        <f>IF(ISNUMBER(J103), (J103 - $B103) / $B103, "")</f>
        <v>-6.6780821917808222E-2</v>
      </c>
      <c r="L103" s="108">
        <f>IF(ISNUMBER(J103), $B118 * K103, "")</f>
        <v>-10017.123287671233</v>
      </c>
      <c r="M103" s="109">
        <v>557</v>
      </c>
      <c r="N103" s="107">
        <f>IF(ISNUMBER(M103), (M103 - $B103) / $B103, "")</f>
        <v>-4.6232876712328765E-2</v>
      </c>
      <c r="O103" s="108">
        <f>IF(ISNUMBER(M103), $B118 * N103, "")</f>
        <v>-6934.9315068493142</v>
      </c>
      <c r="Q103" s="209"/>
      <c r="R103" s="209"/>
      <c r="S103" s="209"/>
    </row>
    <row r="104" spans="1:19" ht="17.25" thickBot="1">
      <c r="A104" s="125" t="s">
        <v>337</v>
      </c>
      <c r="B104" s="126">
        <v>12960</v>
      </c>
      <c r="C104" s="77">
        <v>-7.7101000000000003E-4</v>
      </c>
      <c r="D104" s="15">
        <v>12280</v>
      </c>
      <c r="E104" s="32">
        <f t="shared" ref="E104:E107" si="50">IF(ISNUMBER(D104), (D104 - $B104) / $B104, "")</f>
        <v>-5.2469135802469133E-2</v>
      </c>
      <c r="F104" s="18">
        <f>IF(ISNUMBER(D104), $B118 * E104, "")</f>
        <v>-7870.3703703703695</v>
      </c>
      <c r="G104" s="31">
        <v>12340</v>
      </c>
      <c r="H104" s="32">
        <f t="shared" ref="H104:H107" si="51">IF(ISNUMBER(G104), (G104 - $B104) / $B104, "")</f>
        <v>-4.7839506172839504E-2</v>
      </c>
      <c r="I104" s="101">
        <f>IF(ISNUMBER(G104), $B118 * H104, "")</f>
        <v>-7175.9259259259252</v>
      </c>
      <c r="J104" s="15">
        <v>12420</v>
      </c>
      <c r="K104" s="32">
        <f t="shared" ref="K104:K107" si="52">IF(ISNUMBER(J104), (J104 - $B104) / $B104, "")</f>
        <v>-4.1666666666666664E-2</v>
      </c>
      <c r="L104" s="18">
        <f>IF(ISNUMBER(J104), $B118 * K104, "")</f>
        <v>-6250</v>
      </c>
      <c r="M104" s="31">
        <v>12590</v>
      </c>
      <c r="N104" s="32">
        <f t="shared" ref="N104:N107" si="53">IF(ISNUMBER(M104), (M104 - $B104) / $B104, "")</f>
        <v>-2.8549382716049381E-2</v>
      </c>
      <c r="O104" s="18">
        <f>IF(ISNUMBER(M104), $B118 * N104, "")</f>
        <v>-4282.4074074074069</v>
      </c>
      <c r="Q104" s="209"/>
      <c r="R104" s="209"/>
      <c r="S104" s="209"/>
    </row>
    <row r="105" spans="1:19" ht="17.25" thickBot="1">
      <c r="A105" s="125" t="s">
        <v>56</v>
      </c>
      <c r="B105" s="126">
        <v>120</v>
      </c>
      <c r="C105" s="77">
        <v>-8.2644628000000005E-3</v>
      </c>
      <c r="D105" s="15">
        <v>117</v>
      </c>
      <c r="E105" s="32">
        <f t="shared" si="50"/>
        <v>-2.5000000000000001E-2</v>
      </c>
      <c r="F105" s="18">
        <f>IF(ISNUMBER(D105), $B118 * E105, "")</f>
        <v>-3750</v>
      </c>
      <c r="G105" s="31">
        <v>119</v>
      </c>
      <c r="H105" s="32">
        <f t="shared" si="51"/>
        <v>-8.3333333333333332E-3</v>
      </c>
      <c r="I105" s="101">
        <f>IF(ISNUMBER(G105), $B118 * H105, "")</f>
        <v>-1250</v>
      </c>
      <c r="J105" s="15">
        <v>119</v>
      </c>
      <c r="K105" s="32">
        <f t="shared" si="52"/>
        <v>-8.3333333333333332E-3</v>
      </c>
      <c r="L105" s="18">
        <f>IF(ISNUMBER(J105), $B118 * K105, "")</f>
        <v>-1250</v>
      </c>
      <c r="M105" s="31">
        <v>121</v>
      </c>
      <c r="N105" s="32">
        <f t="shared" si="53"/>
        <v>8.3333333333333332E-3</v>
      </c>
      <c r="O105" s="18">
        <f>IF(ISNUMBER(M105), $B118 * N105, "")</f>
        <v>1250</v>
      </c>
      <c r="Q105" s="209"/>
      <c r="R105" s="209"/>
      <c r="S105" s="209"/>
    </row>
    <row r="106" spans="1:19" ht="17.25" thickBot="1">
      <c r="A106" s="125" t="s">
        <v>213</v>
      </c>
      <c r="B106" s="126">
        <v>278</v>
      </c>
      <c r="C106" s="77">
        <v>-1.06761566E-2</v>
      </c>
      <c r="D106" s="15">
        <v>276</v>
      </c>
      <c r="E106" s="32">
        <f t="shared" si="50"/>
        <v>-7.1942446043165471E-3</v>
      </c>
      <c r="F106" s="18">
        <f>IF(ISNUMBER(D106), $B118 * E106, "")</f>
        <v>-1079.1366906474821</v>
      </c>
      <c r="G106" s="31">
        <v>276</v>
      </c>
      <c r="H106" s="32">
        <f t="shared" si="51"/>
        <v>-7.1942446043165471E-3</v>
      </c>
      <c r="I106" s="101">
        <f>IF(ISNUMBER(G106), $B118 * H106, "")</f>
        <v>-1079.1366906474821</v>
      </c>
      <c r="J106" s="15">
        <v>278</v>
      </c>
      <c r="K106" s="32">
        <f t="shared" si="52"/>
        <v>0</v>
      </c>
      <c r="L106" s="18">
        <f>IF(ISNUMBER(J106), $B118 * K106, "")</f>
        <v>0</v>
      </c>
      <c r="M106" s="31">
        <v>281</v>
      </c>
      <c r="N106" s="32">
        <f t="shared" si="53"/>
        <v>1.0791366906474821E-2</v>
      </c>
      <c r="O106" s="18">
        <f>IF(ISNUMBER(M106), $B118 * N106, "")</f>
        <v>1618.7050359712232</v>
      </c>
      <c r="Q106" s="33"/>
      <c r="R106" s="33"/>
    </row>
    <row r="107" spans="1:19" ht="17.25" thickBot="1">
      <c r="A107" s="130" t="s">
        <v>185</v>
      </c>
      <c r="B107" s="131">
        <v>9.99</v>
      </c>
      <c r="C107" s="79">
        <v>-1.0891089099999999E-2</v>
      </c>
      <c r="D107" s="24">
        <v>9.74</v>
      </c>
      <c r="E107" s="25">
        <f t="shared" si="50"/>
        <v>-2.5025025025025023E-2</v>
      </c>
      <c r="F107" s="104">
        <f>IF(ISNUMBER(D107), $B118 * E107, "")</f>
        <v>-3753.7537537537532</v>
      </c>
      <c r="G107" s="102">
        <v>10.1</v>
      </c>
      <c r="H107" s="25">
        <f t="shared" si="51"/>
        <v>1.1011011011010954E-2</v>
      </c>
      <c r="I107" s="103">
        <f>IF(ISNUMBER(G107), $B118 * H107, "")</f>
        <v>1651.6516516516431</v>
      </c>
      <c r="J107" s="24">
        <v>10.5</v>
      </c>
      <c r="K107" s="25">
        <f t="shared" si="52"/>
        <v>5.1051051051051032E-2</v>
      </c>
      <c r="L107" s="104">
        <f>IF(ISNUMBER(J107), $B118 * K107, "")</f>
        <v>7657.6576576576545</v>
      </c>
      <c r="M107" s="102">
        <v>10.1</v>
      </c>
      <c r="N107" s="25">
        <f t="shared" si="53"/>
        <v>1.1011011011010954E-2</v>
      </c>
      <c r="O107" s="104">
        <f>IF(ISNUMBER(M107), $B118 * N107, "")</f>
        <v>1651.6516516516431</v>
      </c>
      <c r="Q107" s="210"/>
      <c r="R107" s="211"/>
      <c r="S107" s="212"/>
    </row>
    <row r="108" spans="1:19">
      <c r="A108" s="123" t="s">
        <v>148</v>
      </c>
      <c r="B108" s="124">
        <v>73.599999999999994</v>
      </c>
      <c r="C108" s="76">
        <v>-1.2080536899999999E-2</v>
      </c>
      <c r="D108" s="13">
        <v>72.900000000000006</v>
      </c>
      <c r="E108" s="14">
        <f>IF(ISNUMBER(D108), (D108 - $B108) / $B108, "")</f>
        <v>-9.5108695652172375E-3</v>
      </c>
      <c r="F108" s="16">
        <f>IF(ISNUMBER(D108), $B118 * E108, "")</f>
        <v>-1426.6304347825856</v>
      </c>
      <c r="G108" s="29">
        <v>73.3</v>
      </c>
      <c r="H108" s="14">
        <f>IF(ISNUMBER(G108), (G108 - $B108) / $B108, "")</f>
        <v>-4.0760869565217009E-3</v>
      </c>
      <c r="I108" s="100">
        <f>IF(ISNUMBER(G108), $B118 * H108, "")</f>
        <v>-611.41304347825508</v>
      </c>
      <c r="J108" s="13">
        <v>74</v>
      </c>
      <c r="K108" s="14">
        <f>IF(ISNUMBER(J108), (J108 - $B108) / $B108, "")</f>
        <v>5.4347826086957301E-3</v>
      </c>
      <c r="L108" s="16">
        <f>IF(ISNUMBER(J108), $B118 * K108, "")</f>
        <v>815.21739130435947</v>
      </c>
      <c r="M108" s="29">
        <v>74.599999999999994</v>
      </c>
      <c r="N108" s="14">
        <f>IF(ISNUMBER(M108), (M108 - $B108) / $B108, "")</f>
        <v>1.3586956521739132E-2</v>
      </c>
      <c r="O108" s="16">
        <f>IF(ISNUMBER(M108), $B118 * N108, "")</f>
        <v>2038.0434782608697</v>
      </c>
      <c r="Q108" s="213"/>
      <c r="R108" s="214"/>
      <c r="S108" s="215"/>
    </row>
    <row r="109" spans="1:19" ht="17.25" thickBot="1">
      <c r="A109" s="125" t="s">
        <v>49</v>
      </c>
      <c r="B109" s="126">
        <v>47920000</v>
      </c>
      <c r="C109" s="77">
        <v>-1.4093200300000001E-2</v>
      </c>
      <c r="D109" s="15">
        <v>47135000</v>
      </c>
      <c r="E109" s="32">
        <f t="shared" ref="E109:E112" si="54">IF(ISNUMBER(D109), (D109 - $B109) / $B109, "")</f>
        <v>-1.6381469115191987E-2</v>
      </c>
      <c r="F109" s="18">
        <f>IF(ISNUMBER(D109), $B118 * E109, "")</f>
        <v>-2457.2203672787982</v>
      </c>
      <c r="G109" s="31">
        <v>47608000</v>
      </c>
      <c r="H109" s="32">
        <f t="shared" ref="H109:H112" si="55">IF(ISNUMBER(G109), (G109 - $B109) / $B109, "")</f>
        <v>-6.5108514190317197E-3</v>
      </c>
      <c r="I109" s="101">
        <f>IF(ISNUMBER(G109), $B118 * H109, "")</f>
        <v>-976.62771285475799</v>
      </c>
      <c r="J109" s="15">
        <v>47850000</v>
      </c>
      <c r="K109" s="32">
        <f t="shared" ref="K109:K112" si="56">IF(ISNUMBER(J109), (J109 - $B109) / $B109, "")</f>
        <v>-1.4607679465776294E-3</v>
      </c>
      <c r="L109" s="18">
        <f>IF(ISNUMBER(J109), $B118 * K109, "")</f>
        <v>-219.11519198664442</v>
      </c>
      <c r="M109" s="31">
        <v>48391000</v>
      </c>
      <c r="N109" s="32">
        <f t="shared" ref="N109:N112" si="57">IF(ISNUMBER(M109), (M109 - $B109) / $B109, "")</f>
        <v>9.8288814691151923E-3</v>
      </c>
      <c r="O109" s="18">
        <f>IF(ISNUMBER(M109), $B118 * N109, "")</f>
        <v>1474.3322203672788</v>
      </c>
      <c r="Q109" s="216"/>
      <c r="R109" s="217"/>
      <c r="S109" s="218"/>
    </row>
    <row r="110" spans="1:19" ht="17.25" thickBot="1">
      <c r="A110" s="125" t="s">
        <v>93</v>
      </c>
      <c r="B110" s="126">
        <v>3243000</v>
      </c>
      <c r="C110" s="77">
        <v>-1.42857143E-2</v>
      </c>
      <c r="D110" s="15">
        <v>3143000</v>
      </c>
      <c r="E110" s="32">
        <f t="shared" si="54"/>
        <v>-3.0835646006783842E-2</v>
      </c>
      <c r="F110" s="18">
        <f>IF(ISNUMBER(D110), $B118 * E110, "")</f>
        <v>-4625.3469010175759</v>
      </c>
      <c r="G110" s="31">
        <v>3152000</v>
      </c>
      <c r="H110" s="32">
        <f t="shared" si="55"/>
        <v>-2.8060437866173297E-2</v>
      </c>
      <c r="I110" s="101">
        <f>IF(ISNUMBER(G110), $B118 * H110, "")</f>
        <v>-4209.0656799259941</v>
      </c>
      <c r="J110" s="15">
        <v>3173000</v>
      </c>
      <c r="K110" s="32">
        <f t="shared" si="56"/>
        <v>-2.1584952204748688E-2</v>
      </c>
      <c r="L110" s="18">
        <f>IF(ISNUMBER(J110), $B118 * K110, "")</f>
        <v>-3237.7428307123032</v>
      </c>
      <c r="M110" s="31">
        <v>3240000</v>
      </c>
      <c r="N110" s="32">
        <f t="shared" si="57"/>
        <v>-9.2506938020351531E-4</v>
      </c>
      <c r="O110" s="18">
        <f>IF(ISNUMBER(M110), $B118 * N110, "")</f>
        <v>-138.76040703052729</v>
      </c>
      <c r="Q110" s="209"/>
      <c r="R110" s="209"/>
      <c r="S110" s="209"/>
    </row>
    <row r="111" spans="1:19" ht="17.25" thickBot="1">
      <c r="A111" s="125" t="s">
        <v>343</v>
      </c>
      <c r="B111" s="126">
        <v>5990</v>
      </c>
      <c r="C111" s="77">
        <v>-1.4802631599999999E-2</v>
      </c>
      <c r="D111" s="15">
        <v>5840</v>
      </c>
      <c r="E111" s="32">
        <f t="shared" si="54"/>
        <v>-2.5041736227045076E-2</v>
      </c>
      <c r="F111" s="18">
        <f>IF(ISNUMBER(D111), $B118 * E111, "")</f>
        <v>-3756.2604340567614</v>
      </c>
      <c r="G111" s="31">
        <v>5870</v>
      </c>
      <c r="H111" s="32">
        <f t="shared" si="55"/>
        <v>-2.003338898163606E-2</v>
      </c>
      <c r="I111" s="101">
        <f>IF(ISNUMBER(G111), $B118 * H111, "")</f>
        <v>-3005.0083472454089</v>
      </c>
      <c r="J111" s="15">
        <v>5880</v>
      </c>
      <c r="K111" s="32">
        <f t="shared" si="56"/>
        <v>-1.8363939899833055E-2</v>
      </c>
      <c r="L111" s="18">
        <f>IF(ISNUMBER(J111), $B118 * K111, "")</f>
        <v>-2754.5909849749582</v>
      </c>
      <c r="M111" s="31">
        <v>5950</v>
      </c>
      <c r="N111" s="32">
        <f t="shared" si="57"/>
        <v>-6.6777963272120202E-3</v>
      </c>
      <c r="O111" s="18">
        <f>IF(ISNUMBER(M111), $B118 * N111, "")</f>
        <v>-1001.669449081803</v>
      </c>
      <c r="Q111" s="219"/>
      <c r="R111" s="219"/>
      <c r="S111" s="219"/>
    </row>
    <row r="112" spans="1:19" ht="17.25" thickBot="1">
      <c r="A112" s="127" t="s">
        <v>338</v>
      </c>
      <c r="B112" s="128">
        <v>255</v>
      </c>
      <c r="C112" s="78">
        <v>-1.54440154E-2</v>
      </c>
      <c r="D112" s="20">
        <v>251</v>
      </c>
      <c r="E112" s="21">
        <f t="shared" si="54"/>
        <v>-1.5686274509803921E-2</v>
      </c>
      <c r="F112" s="22">
        <f>IF(ISNUMBER(D112), $B118 * E112, "")</f>
        <v>-2352.9411764705883</v>
      </c>
      <c r="G112" s="30">
        <v>255</v>
      </c>
      <c r="H112" s="21">
        <f t="shared" si="55"/>
        <v>0</v>
      </c>
      <c r="I112" s="105">
        <f>IF(ISNUMBER(G112), $B118 * H112, "")</f>
        <v>0</v>
      </c>
      <c r="J112" s="20">
        <v>259</v>
      </c>
      <c r="K112" s="21">
        <f t="shared" si="56"/>
        <v>1.5686274509803921E-2</v>
      </c>
      <c r="L112" s="22">
        <f>IF(ISNUMBER(J112), $B118 * K112, "")</f>
        <v>2352.9411764705883</v>
      </c>
      <c r="M112" s="30">
        <v>262</v>
      </c>
      <c r="N112" s="21">
        <f t="shared" si="57"/>
        <v>2.7450980392156862E-2</v>
      </c>
      <c r="O112" s="22">
        <f>IF(ISNUMBER(M112), $B118 * N112, "")</f>
        <v>4117.6470588235297</v>
      </c>
      <c r="Q112" s="219"/>
      <c r="R112" s="219"/>
      <c r="S112" s="219"/>
    </row>
    <row r="113" spans="1:19" ht="17.25" thickBot="1">
      <c r="A113" s="125" t="s">
        <v>195</v>
      </c>
      <c r="B113" s="129">
        <v>122</v>
      </c>
      <c r="C113" s="80">
        <v>-1.6129032299999999E-2</v>
      </c>
      <c r="D113" s="106">
        <v>118</v>
      </c>
      <c r="E113" s="107">
        <f>IF(ISNUMBER(D113), (D113 - $B113) / $B113, "")</f>
        <v>-3.2786885245901641E-2</v>
      </c>
      <c r="F113" s="108">
        <f>IF(ISNUMBER(D113), $B118 * E113, "")</f>
        <v>-4918.0327868852464</v>
      </c>
      <c r="G113" s="109">
        <v>121</v>
      </c>
      <c r="H113" s="107">
        <f>IF(ISNUMBER(G113), (G113 - $B113) / $B113, "")</f>
        <v>-8.1967213114754103E-3</v>
      </c>
      <c r="I113" s="110">
        <f>IF(ISNUMBER(G113), $B118 * H113, "")</f>
        <v>-1229.5081967213116</v>
      </c>
      <c r="J113" s="106">
        <v>123</v>
      </c>
      <c r="K113" s="107">
        <f>IF(ISNUMBER(J113), (J113 - $B113) / $B113, "")</f>
        <v>8.1967213114754103E-3</v>
      </c>
      <c r="L113" s="108">
        <f>IF(ISNUMBER(J113), $B118 * K113, "")</f>
        <v>1229.5081967213116</v>
      </c>
      <c r="M113" s="109">
        <v>123</v>
      </c>
      <c r="N113" s="107">
        <f>IF(ISNUMBER(M113), (M113 - $B113) / $B113, "")</f>
        <v>8.1967213114754103E-3</v>
      </c>
      <c r="O113" s="108">
        <f>IF(ISNUMBER(M113), $B118 * N113, "")</f>
        <v>1229.5081967213116</v>
      </c>
      <c r="Q113" s="209"/>
      <c r="R113" s="209"/>
      <c r="S113" s="209"/>
    </row>
    <row r="114" spans="1:19" ht="17.25" thickBot="1">
      <c r="A114" s="125" t="s">
        <v>87</v>
      </c>
      <c r="B114" s="126">
        <v>98680</v>
      </c>
      <c r="C114" s="77">
        <v>-1.66417539E-2</v>
      </c>
      <c r="D114" s="15">
        <v>95950</v>
      </c>
      <c r="E114" s="32">
        <f t="shared" ref="E114:E117" si="58">IF(ISNUMBER(D114), (D114 - $B114) / $B114, "")</f>
        <v>-2.7665180381029591E-2</v>
      </c>
      <c r="F114" s="18">
        <f>IF(ISNUMBER(D114), $B118 * E114, "")</f>
        <v>-4149.7770571544388</v>
      </c>
      <c r="G114" s="31">
        <v>96890</v>
      </c>
      <c r="H114" s="32">
        <f t="shared" ref="H114:H117" si="59">IF(ISNUMBER(G114), (G114 - $B114) / $B114, "")</f>
        <v>-1.8139440616132953E-2</v>
      </c>
      <c r="I114" s="101">
        <f>IF(ISNUMBER(G114), $B118 * H114, "")</f>
        <v>-2720.9160924199432</v>
      </c>
      <c r="J114" s="15">
        <v>96770</v>
      </c>
      <c r="K114" s="32">
        <f t="shared" ref="K114:K117" si="60">IF(ISNUMBER(J114), (J114 - $B114) / $B114, "")</f>
        <v>-1.9355492501013375E-2</v>
      </c>
      <c r="L114" s="18">
        <f>IF(ISNUMBER(J114), $B118 * K114, "")</f>
        <v>-2903.3238751520062</v>
      </c>
      <c r="M114" s="31">
        <v>97860</v>
      </c>
      <c r="N114" s="32">
        <f t="shared" ref="N114:N117" si="61">IF(ISNUMBER(M114), (M114 - $B114) / $B114, "")</f>
        <v>-8.309687880016214E-3</v>
      </c>
      <c r="O114" s="18">
        <f>IF(ISNUMBER(M114), $B118 * N114, "")</f>
        <v>-1246.4531820024322</v>
      </c>
      <c r="Q114" s="209"/>
      <c r="R114" s="209"/>
      <c r="S114" s="209"/>
    </row>
    <row r="115" spans="1:19" ht="17.25" thickBot="1">
      <c r="A115" s="125" t="s">
        <v>205</v>
      </c>
      <c r="B115" s="126">
        <v>11.4</v>
      </c>
      <c r="C115" s="77">
        <v>-1.7241379300000002E-2</v>
      </c>
      <c r="D115" s="15">
        <v>11.2</v>
      </c>
      <c r="E115" s="32">
        <f t="shared" si="58"/>
        <v>-1.75438596491229E-2</v>
      </c>
      <c r="F115" s="18">
        <f>IF(ISNUMBER(D115), $B118 * E115, "")</f>
        <v>-2631.5789473684349</v>
      </c>
      <c r="G115" s="31">
        <v>11.8</v>
      </c>
      <c r="H115" s="32">
        <f t="shared" si="59"/>
        <v>3.5087719298245647E-2</v>
      </c>
      <c r="I115" s="101">
        <f>IF(ISNUMBER(G115), $B118 * H115, "")</f>
        <v>5263.1578947368471</v>
      </c>
      <c r="J115" s="15">
        <v>12</v>
      </c>
      <c r="K115" s="32">
        <f t="shared" si="60"/>
        <v>5.263157894736839E-2</v>
      </c>
      <c r="L115" s="18">
        <f>IF(ISNUMBER(J115), $B118 * K115, "")</f>
        <v>7894.7368421052588</v>
      </c>
      <c r="M115" s="31">
        <v>11.8</v>
      </c>
      <c r="N115" s="32">
        <f t="shared" si="61"/>
        <v>3.5087719298245647E-2</v>
      </c>
      <c r="O115" s="18">
        <f>IF(ISNUMBER(M115), $B118 * N115, "")</f>
        <v>5263.1578947368471</v>
      </c>
      <c r="Q115" s="209"/>
      <c r="R115" s="209"/>
      <c r="S115" s="209"/>
    </row>
    <row r="116" spans="1:19">
      <c r="A116" s="125" t="s">
        <v>243</v>
      </c>
      <c r="B116" s="126">
        <v>1135</v>
      </c>
      <c r="C116" s="77">
        <v>-1.73160173E-2</v>
      </c>
      <c r="D116" s="15">
        <v>1110</v>
      </c>
      <c r="E116" s="32">
        <f t="shared" si="58"/>
        <v>-2.2026431718061675E-2</v>
      </c>
      <c r="F116" s="18">
        <f>IF(ISNUMBER(D116), $B118 * E116, "")</f>
        <v>-3303.9647577092514</v>
      </c>
      <c r="G116" s="31">
        <v>1120</v>
      </c>
      <c r="H116" s="32">
        <f t="shared" si="59"/>
        <v>-1.3215859030837005E-2</v>
      </c>
      <c r="I116" s="101">
        <f>IF(ISNUMBER(G116), $B118 * H116, "")</f>
        <v>-1982.3788546255507</v>
      </c>
      <c r="J116" s="15">
        <v>1135</v>
      </c>
      <c r="K116" s="32">
        <f t="shared" si="60"/>
        <v>0</v>
      </c>
      <c r="L116" s="18">
        <f>IF(ISNUMBER(J116), $B118 * K116, "")</f>
        <v>0</v>
      </c>
      <c r="M116" s="31">
        <v>1145</v>
      </c>
      <c r="N116" s="32">
        <f t="shared" si="61"/>
        <v>8.8105726872246704E-3</v>
      </c>
      <c r="O116" s="18">
        <f>IF(ISNUMBER(M116), $B118 * N116, "")</f>
        <v>1321.5859030837005</v>
      </c>
      <c r="Q116" s="198"/>
      <c r="R116" s="199"/>
      <c r="S116" s="200"/>
    </row>
    <row r="117" spans="1:19" ht="17.25" thickBot="1">
      <c r="A117" s="130" t="s">
        <v>229</v>
      </c>
      <c r="B117" s="131">
        <v>50.6</v>
      </c>
      <c r="C117" s="79">
        <v>-1.7475728199999999E-2</v>
      </c>
      <c r="D117" s="24">
        <v>50.2</v>
      </c>
      <c r="E117" s="25">
        <f t="shared" si="58"/>
        <v>-7.9051383399209203E-3</v>
      </c>
      <c r="F117" s="104">
        <f>IF(ISNUMBER(D117), $B118 * E117, "")</f>
        <v>-1185.7707509881382</v>
      </c>
      <c r="G117" s="102">
        <v>51.2</v>
      </c>
      <c r="H117" s="25">
        <f t="shared" si="59"/>
        <v>1.185770750988145E-2</v>
      </c>
      <c r="I117" s="103">
        <f>IF(ISNUMBER(G117), $B118 * H117, "")</f>
        <v>1778.6561264822176</v>
      </c>
      <c r="J117" s="24">
        <v>52.2</v>
      </c>
      <c r="K117" s="25">
        <f t="shared" si="60"/>
        <v>3.162055335968382E-2</v>
      </c>
      <c r="L117" s="104">
        <f>IF(ISNUMBER(J117), $B118 * K117, "")</f>
        <v>4743.0830039525727</v>
      </c>
      <c r="M117" s="102">
        <v>51.9</v>
      </c>
      <c r="N117" s="25">
        <f t="shared" si="61"/>
        <v>2.5691699604743025E-2</v>
      </c>
      <c r="O117" s="104">
        <f>IF(ISNUMBER(M117), $B118 * N117, "")</f>
        <v>3853.7549407114539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-1.3014758511358773E-2</v>
      </c>
      <c r="F118" s="28">
        <f>SUM(F98:F117)</f>
        <v>-39044.275534076325</v>
      </c>
      <c r="G118" s="26" t="s">
        <v>266</v>
      </c>
      <c r="H118" s="27">
        <f>IF(COUNT(H98:H117), SUM(H98:H117) / COUNT(H98:H117), 0)</f>
        <v>1.0538065428242541E-2</v>
      </c>
      <c r="I118" s="28">
        <f>SUM(I98:I117)</f>
        <v>31614.196284727645</v>
      </c>
      <c r="J118" s="26" t="s">
        <v>266</v>
      </c>
      <c r="K118" s="27">
        <f>IF(COUNT(K98:K117), SUM(K98:K117) / COUNT(K98:K117), 0)</f>
        <v>2.2541117937212991E-2</v>
      </c>
      <c r="L118" s="28">
        <f>SUM(L98:L117)</f>
        <v>67623.353811638968</v>
      </c>
      <c r="M118" s="26" t="s">
        <v>266</v>
      </c>
      <c r="N118" s="27">
        <f>IF(COUNT(N98:N117), SUM(N98:N117) / COUNT(N98:N117), 0)</f>
        <v>4.2827826992596532E-2</v>
      </c>
      <c r="O118" s="28">
        <f>SUM(O98:O117)</f>
        <v>128483.48097778959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70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2022-03-07(월) 오전 00:00</v>
      </c>
      <c r="C123" s="261"/>
      <c r="D123" s="233" t="str">
        <f>TEXT($G$1, "[$-ko-KR]yyyy-mm-dd(ddd) ") &amp; "오후 14:00"</f>
        <v>2022-03-07(월) 오후 14:00</v>
      </c>
      <c r="E123" s="234"/>
      <c r="F123" s="235"/>
      <c r="G123" s="233" t="str">
        <f>TEXT($G$1, "[$-ko-KR]yyyy-mm-dd(ddd) ") &amp; "오후 19:00"</f>
        <v>2022-03-07(월) 오후 19:00</v>
      </c>
      <c r="H123" s="234"/>
      <c r="I123" s="235"/>
      <c r="J123" s="233" t="str">
        <f>TEXT($G$1, "[$-ko-KR]yyyy-mm-dd(ddd) ") &amp; "오후 21:00"</f>
        <v>2022-03-07(월) 오후 21:00</v>
      </c>
      <c r="K123" s="234"/>
      <c r="L123" s="235"/>
      <c r="M123" s="233" t="str">
        <f>TEXT($G$1+1, "[$-ko-KR]yyyy-mm-dd(ddd) ") &amp; "오전 00:00"</f>
        <v>2022-03-08(화)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205</v>
      </c>
      <c r="B125" s="124">
        <v>11.4</v>
      </c>
      <c r="C125" s="76">
        <v>-1.7241379300000002E-2</v>
      </c>
      <c r="D125" s="13">
        <v>11.2</v>
      </c>
      <c r="E125" s="14">
        <f>IF(ISNUMBER(D125), (D125 - $B125) / $B125, "")</f>
        <v>-1.75438596491229E-2</v>
      </c>
      <c r="F125" s="16">
        <f>IF(ISNUMBER(D125), $B145 * E125, "")</f>
        <v>-2631.5789473684349</v>
      </c>
      <c r="G125" s="29">
        <v>11.8</v>
      </c>
      <c r="H125" s="14">
        <f>IF(ISNUMBER(G125), (G125 - $B125) / $B125, "")</f>
        <v>3.5087719298245647E-2</v>
      </c>
      <c r="I125" s="100">
        <f>IF(ISNUMBER(G125), $B145 * H125, "")</f>
        <v>5263.1578947368471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7894.7368421052588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5263.1578947368471</v>
      </c>
      <c r="Q125" s="219"/>
      <c r="R125" s="219"/>
      <c r="S125" s="219"/>
    </row>
    <row r="126" spans="1:19" ht="17.25" thickBot="1">
      <c r="A126" s="125" t="s">
        <v>229</v>
      </c>
      <c r="B126" s="126">
        <v>50.6</v>
      </c>
      <c r="C126" s="77">
        <v>-1.7475728199999999E-2</v>
      </c>
      <c r="D126" s="15">
        <v>50.2</v>
      </c>
      <c r="E126" s="32">
        <f t="shared" ref="E126:E129" si="62">IF(ISNUMBER(D126), (D126 - $B126) / $B126, "")</f>
        <v>-7.9051383399209203E-3</v>
      </c>
      <c r="F126" s="18">
        <f>IF(ISNUMBER(D126), $B145 * E126, "")</f>
        <v>-1185.7707509881382</v>
      </c>
      <c r="G126" s="31">
        <v>51.2</v>
      </c>
      <c r="H126" s="32">
        <f t="shared" ref="H126:H129" si="63">IF(ISNUMBER(G126), (G126 - $B126) / $B126, "")</f>
        <v>1.185770750988145E-2</v>
      </c>
      <c r="I126" s="101">
        <f>IF(ISNUMBER(G126), $B145 * H126, "")</f>
        <v>1778.6561264822176</v>
      </c>
      <c r="J126" s="15">
        <v>52.2</v>
      </c>
      <c r="K126" s="32">
        <f t="shared" ref="K126:K129" si="64">IF(ISNUMBER(J126), (J126 - $B126) / $B126, "")</f>
        <v>3.162055335968382E-2</v>
      </c>
      <c r="L126" s="18">
        <f>IF(ISNUMBER(J126), $B145 * K126, "")</f>
        <v>4743.0830039525727</v>
      </c>
      <c r="M126" s="31">
        <v>51.9</v>
      </c>
      <c r="N126" s="32">
        <f t="shared" ref="N126:N129" si="65">IF(ISNUMBER(M126), (M126 - $B126) / $B126, "")</f>
        <v>2.5691699604743025E-2</v>
      </c>
      <c r="O126" s="18">
        <f>IF(ISNUMBER(M126), $B145 * N126, "")</f>
        <v>3853.7549407114539</v>
      </c>
      <c r="Q126" s="219"/>
      <c r="R126" s="219"/>
      <c r="S126" s="219"/>
    </row>
    <row r="127" spans="1:19" ht="17.25" thickBot="1">
      <c r="A127" s="125" t="s">
        <v>199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1363.636363636359</v>
      </c>
      <c r="G127" s="31">
        <v>11.7</v>
      </c>
      <c r="H127" s="32">
        <f t="shared" si="63"/>
        <v>6.3636363636363574E-2</v>
      </c>
      <c r="I127" s="101">
        <f>IF(ISNUMBER(G127), $B145 * H127, "")</f>
        <v>9545.4545454545369</v>
      </c>
      <c r="J127" s="15">
        <v>11.9</v>
      </c>
      <c r="K127" s="32">
        <f t="shared" si="64"/>
        <v>8.1818181818181845E-2</v>
      </c>
      <c r="L127" s="18">
        <f>IF(ISNUMBER(J127), $B145 * K127, "")</f>
        <v>12272.727272727278</v>
      </c>
      <c r="M127" s="31">
        <v>11.7</v>
      </c>
      <c r="N127" s="32">
        <f t="shared" si="65"/>
        <v>6.3636363636363574E-2</v>
      </c>
      <c r="O127" s="18">
        <f>IF(ISNUMBER(M127), $B145 * N127, "")</f>
        <v>9545.4545454545369</v>
      </c>
      <c r="Q127" s="209"/>
      <c r="R127" s="209"/>
      <c r="S127" s="209"/>
    </row>
    <row r="128" spans="1:19" ht="17.25" thickBot="1">
      <c r="A128" s="125" t="s">
        <v>174</v>
      </c>
      <c r="B128" s="126">
        <v>10.3</v>
      </c>
      <c r="C128" s="77">
        <v>-1.9047618999999998E-2</v>
      </c>
      <c r="D128" s="15">
        <v>10.199999999999999</v>
      </c>
      <c r="E128" s="32">
        <f t="shared" si="62"/>
        <v>-9.7087378640778078E-3</v>
      </c>
      <c r="F128" s="18">
        <f>IF(ISNUMBER(D128), $B145 * E128, "")</f>
        <v>-1456.3106796116713</v>
      </c>
      <c r="G128" s="31">
        <v>11.3</v>
      </c>
      <c r="H128" s="32">
        <f t="shared" si="63"/>
        <v>9.7087378640776698E-2</v>
      </c>
      <c r="I128" s="101">
        <f>IF(ISNUMBER(G128), $B145 * H128, "")</f>
        <v>14563.106796116504</v>
      </c>
      <c r="J128" s="15">
        <v>11.2</v>
      </c>
      <c r="K128" s="32">
        <f t="shared" si="64"/>
        <v>8.7378640776698879E-2</v>
      </c>
      <c r="L128" s="18">
        <f>IF(ISNUMBER(J128), $B145 * K128, "")</f>
        <v>13106.796116504833</v>
      </c>
      <c r="M128" s="31">
        <v>11.2</v>
      </c>
      <c r="N128" s="32">
        <f t="shared" si="65"/>
        <v>8.7378640776698879E-2</v>
      </c>
      <c r="O128" s="18">
        <f>IF(ISNUMBER(M128), $B145 * N128, "")</f>
        <v>13106.796116504833</v>
      </c>
      <c r="Q128" s="209"/>
      <c r="R128" s="209"/>
      <c r="S128" s="209"/>
    </row>
    <row r="129" spans="1:19" ht="17.25" thickBot="1">
      <c r="A129" s="127" t="s">
        <v>189</v>
      </c>
      <c r="B129" s="128">
        <v>87.1</v>
      </c>
      <c r="C129" s="78">
        <v>-2.24466891E-2</v>
      </c>
      <c r="D129" s="20">
        <v>85</v>
      </c>
      <c r="E129" s="21">
        <f t="shared" si="62"/>
        <v>-2.4110218140068824E-2</v>
      </c>
      <c r="F129" s="22">
        <f>IF(ISNUMBER(D129), $B145 * E129, "")</f>
        <v>-3616.5327210103237</v>
      </c>
      <c r="G129" s="30">
        <v>86.9</v>
      </c>
      <c r="H129" s="21">
        <f t="shared" si="63"/>
        <v>-2.2962112514350016E-3</v>
      </c>
      <c r="I129" s="105">
        <f>IF(ISNUMBER(G129), $B145 * H129, "")</f>
        <v>-344.43168771525023</v>
      </c>
      <c r="J129" s="20">
        <v>88.7</v>
      </c>
      <c r="K129" s="21">
        <f t="shared" si="64"/>
        <v>1.8369690011481154E-2</v>
      </c>
      <c r="L129" s="22">
        <f>IF(ISNUMBER(J129), $B145 * K129, "")</f>
        <v>2755.4535017221729</v>
      </c>
      <c r="M129" s="30">
        <v>87.7</v>
      </c>
      <c r="N129" s="21">
        <f t="shared" si="65"/>
        <v>6.8886337543054947E-3</v>
      </c>
      <c r="O129" s="22">
        <f>IF(ISNUMBER(M129), $B145 * N129, "")</f>
        <v>1033.2950631458243</v>
      </c>
      <c r="Q129" s="209"/>
      <c r="R129" s="209"/>
      <c r="S129" s="209"/>
    </row>
    <row r="130" spans="1:19" ht="17.25" thickBot="1">
      <c r="A130" s="125" t="s">
        <v>197</v>
      </c>
      <c r="B130" s="129">
        <v>46.2</v>
      </c>
      <c r="C130" s="80">
        <v>-2.3255814E-2</v>
      </c>
      <c r="D130" s="106">
        <v>46.2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47.6</v>
      </c>
      <c r="H130" s="107">
        <f>IF(ISNUMBER(G130), (G130 - $B130) / $B130, "")</f>
        <v>3.0303030303030269E-2</v>
      </c>
      <c r="I130" s="110">
        <f>IF(ISNUMBER(G130), $B145 * H130, "")</f>
        <v>4545.4545454545405</v>
      </c>
      <c r="J130" s="106">
        <v>48.2</v>
      </c>
      <c r="K130" s="107">
        <f>IF(ISNUMBER(J130), (J130 - $B130) / $B130, "")</f>
        <v>4.3290043290043288E-2</v>
      </c>
      <c r="L130" s="108">
        <f>IF(ISNUMBER(J130), $B145 * K130, "")</f>
        <v>6493.5064935064929</v>
      </c>
      <c r="M130" s="109">
        <v>47.8</v>
      </c>
      <c r="N130" s="107">
        <f>IF(ISNUMBER(M130), (M130 - $B130) / $B130, "")</f>
        <v>3.4632034632034507E-2</v>
      </c>
      <c r="O130" s="108">
        <f>IF(ISNUMBER(M130), $B145 * N130, "")</f>
        <v>5194.8051948051761</v>
      </c>
      <c r="Q130" s="209"/>
      <c r="R130" s="209"/>
      <c r="S130" s="209"/>
    </row>
    <row r="131" spans="1:19" ht="17.25" thickBot="1">
      <c r="A131" s="125" t="s">
        <v>341</v>
      </c>
      <c r="B131" s="126">
        <v>8.77E-2</v>
      </c>
      <c r="C131" s="77">
        <v>-2.5555555600000002E-2</v>
      </c>
      <c r="D131" s="15">
        <v>8.5599999999999996E-2</v>
      </c>
      <c r="E131" s="32">
        <f t="shared" ref="E131:E134" si="66">IF(ISNUMBER(D131), (D131 - $B131) / $B131, "")</f>
        <v>-2.3945267958951022E-2</v>
      </c>
      <c r="F131" s="18">
        <f>IF(ISNUMBER(D131), $B145 * E131, "")</f>
        <v>-3591.7901938426535</v>
      </c>
      <c r="G131" s="31">
        <v>8.5699999999999998E-2</v>
      </c>
      <c r="H131" s="32">
        <f t="shared" ref="H131:H134" si="67">IF(ISNUMBER(G131), (G131 - $B131) / $B131, "")</f>
        <v>-2.2805017103762849E-2</v>
      </c>
      <c r="I131" s="101">
        <f>IF(ISNUMBER(G131), $B145 * H131, "")</f>
        <v>-3420.7525655644272</v>
      </c>
      <c r="J131" s="15">
        <v>8.72E-2</v>
      </c>
      <c r="K131" s="32">
        <f t="shared" ref="K131:K134" si="68">IF(ISNUMBER(J131), (J131 - $B131) / $B131, "")</f>
        <v>-5.7012542759407123E-3</v>
      </c>
      <c r="L131" s="18">
        <f>IF(ISNUMBER(J131), $B145 * K131, "")</f>
        <v>-855.1881413911068</v>
      </c>
      <c r="M131" s="31">
        <v>8.7800000000000003E-2</v>
      </c>
      <c r="N131" s="32">
        <f t="shared" ref="N131:N134" si="69">IF(ISNUMBER(M131), (M131 - $B131) / $B131, "")</f>
        <v>1.140250855188174E-3</v>
      </c>
      <c r="O131" s="18">
        <f>IF(ISNUMBER(M131), $B145 * N131, "")</f>
        <v>171.03762827822609</v>
      </c>
      <c r="Q131" s="209"/>
      <c r="R131" s="209"/>
      <c r="S131" s="209"/>
    </row>
    <row r="132" spans="1:19" ht="17.25" thickBot="1">
      <c r="A132" s="125" t="s">
        <v>71</v>
      </c>
      <c r="B132" s="126">
        <v>18.8</v>
      </c>
      <c r="C132" s="77">
        <v>-2.59067358E-2</v>
      </c>
      <c r="D132" s="15">
        <v>18.5</v>
      </c>
      <c r="E132" s="32">
        <f t="shared" si="66"/>
        <v>-1.5957446808510675E-2</v>
      </c>
      <c r="F132" s="18">
        <f>IF(ISNUMBER(D132), $B145 * E132, "")</f>
        <v>-2393.6170212766015</v>
      </c>
      <c r="G132" s="31">
        <v>19</v>
      </c>
      <c r="H132" s="32">
        <f t="shared" si="67"/>
        <v>1.0638297872340387E-2</v>
      </c>
      <c r="I132" s="101">
        <f>IF(ISNUMBER(G132), $B145 * H132, "")</f>
        <v>1595.7446808510581</v>
      </c>
      <c r="J132" s="15">
        <v>19.399999999999999</v>
      </c>
      <c r="K132" s="32">
        <f t="shared" si="68"/>
        <v>3.1914893617021163E-2</v>
      </c>
      <c r="L132" s="18">
        <f>IF(ISNUMBER(J132), $B145 * K132, "")</f>
        <v>4787.2340425531747</v>
      </c>
      <c r="M132" s="31">
        <v>19.3</v>
      </c>
      <c r="N132" s="32">
        <f t="shared" si="69"/>
        <v>2.6595744680851064E-2</v>
      </c>
      <c r="O132" s="18">
        <f>IF(ISNUMBER(M132), $B145 * N132, "")</f>
        <v>3989.3617021276596</v>
      </c>
      <c r="Q132" s="209"/>
      <c r="R132" s="209"/>
      <c r="S132" s="209"/>
    </row>
    <row r="133" spans="1:19" ht="17.25" thickBot="1">
      <c r="A133" s="125" t="s">
        <v>203</v>
      </c>
      <c r="B133" s="126">
        <v>7.46</v>
      </c>
      <c r="C133" s="77">
        <v>-2.6109660600000001E-2</v>
      </c>
      <c r="D133" s="15">
        <v>7.72</v>
      </c>
      <c r="E133" s="32">
        <f t="shared" si="66"/>
        <v>3.4852546916890055E-2</v>
      </c>
      <c r="F133" s="18">
        <f>IF(ISNUMBER(D133), $B145 * E133, "")</f>
        <v>5227.8820375335081</v>
      </c>
      <c r="G133" s="31">
        <v>8.44</v>
      </c>
      <c r="H133" s="32">
        <f t="shared" si="67"/>
        <v>0.13136729222520102</v>
      </c>
      <c r="I133" s="101">
        <f>IF(ISNUMBER(G133), $B145 * H133, "")</f>
        <v>19705.093833780153</v>
      </c>
      <c r="J133" s="15">
        <v>9.36</v>
      </c>
      <c r="K133" s="32">
        <f t="shared" si="68"/>
        <v>0.25469168900804284</v>
      </c>
      <c r="L133" s="18">
        <f>IF(ISNUMBER(J133), $B145 * K133, "")</f>
        <v>38203.753351206426</v>
      </c>
      <c r="M133" s="31">
        <v>8.9</v>
      </c>
      <c r="N133" s="32">
        <f t="shared" si="69"/>
        <v>0.19302949061662203</v>
      </c>
      <c r="O133" s="18">
        <f>IF(ISNUMBER(M133), $B145 * N133, "")</f>
        <v>28954.423592493305</v>
      </c>
      <c r="Q133" s="33"/>
      <c r="R133" s="33"/>
    </row>
    <row r="134" spans="1:19" ht="17.25" thickBot="1">
      <c r="A134" s="130" t="s">
        <v>126</v>
      </c>
      <c r="B134" s="131">
        <v>82.2</v>
      </c>
      <c r="C134" s="79">
        <v>-2.7218934899999998E-2</v>
      </c>
      <c r="D134" s="24">
        <v>80.900000000000006</v>
      </c>
      <c r="E134" s="25">
        <f t="shared" si="66"/>
        <v>-1.5815085158150815E-2</v>
      </c>
      <c r="F134" s="104">
        <f>IF(ISNUMBER(D134), $B145 * E134, "")</f>
        <v>-2372.2627737226221</v>
      </c>
      <c r="G134" s="102">
        <v>82.4</v>
      </c>
      <c r="H134" s="25">
        <f t="shared" si="67"/>
        <v>2.4330900243309346E-3</v>
      </c>
      <c r="I134" s="103">
        <f>IF(ISNUMBER(G134), $B145 * H134, "")</f>
        <v>364.96350364964019</v>
      </c>
      <c r="J134" s="24">
        <v>83.8</v>
      </c>
      <c r="K134" s="25">
        <f t="shared" si="68"/>
        <v>1.9464720194647133E-2</v>
      </c>
      <c r="L134" s="104">
        <f>IF(ISNUMBER(J134), $B145 * K134, "")</f>
        <v>2919.7080291970701</v>
      </c>
      <c r="M134" s="102">
        <v>83.3</v>
      </c>
      <c r="N134" s="25">
        <f t="shared" si="69"/>
        <v>1.3381995133819881E-2</v>
      </c>
      <c r="O134" s="104">
        <f>IF(ISNUMBER(M134), $B145 * N134, "")</f>
        <v>2007.2992700729822</v>
      </c>
      <c r="Q134" s="210"/>
      <c r="R134" s="211"/>
      <c r="S134" s="212"/>
    </row>
    <row r="135" spans="1:19">
      <c r="A135" s="123" t="s">
        <v>233</v>
      </c>
      <c r="B135" s="124">
        <v>97.2</v>
      </c>
      <c r="C135" s="76">
        <v>-2.8000000000000001E-2</v>
      </c>
      <c r="D135" s="13">
        <v>92.7</v>
      </c>
      <c r="E135" s="14">
        <f>IF(ISNUMBER(D135), (D135 - $B135) / $B135, "")</f>
        <v>-4.6296296296296294E-2</v>
      </c>
      <c r="F135" s="16">
        <f>IF(ISNUMBER(D135), $B145 * E135, "")</f>
        <v>-6944.4444444444443</v>
      </c>
      <c r="G135" s="29">
        <v>95</v>
      </c>
      <c r="H135" s="14">
        <f>IF(ISNUMBER(G135), (G135 - $B135) / $B135, "")</f>
        <v>-2.2633744855967107E-2</v>
      </c>
      <c r="I135" s="100">
        <f>IF(ISNUMBER(G135), $B145 * H135, "")</f>
        <v>-3395.061728395066</v>
      </c>
      <c r="J135" s="13">
        <v>96.9</v>
      </c>
      <c r="K135" s="14">
        <f>IF(ISNUMBER(J135), (J135 - $B135) / $B135, "")</f>
        <v>-3.0864197530863905E-3</v>
      </c>
      <c r="L135" s="16">
        <f>IF(ISNUMBER(J135), $B145 * K135, "")</f>
        <v>-462.96296296295856</v>
      </c>
      <c r="M135" s="29">
        <v>96.5</v>
      </c>
      <c r="N135" s="14">
        <f>IF(ISNUMBER(M135), (M135 - $B135) / $B135, "")</f>
        <v>-7.2016460905350082E-3</v>
      </c>
      <c r="O135" s="16">
        <f>IF(ISNUMBER(M135), $B145 * N135, "")</f>
        <v>-1080.2469135802512</v>
      </c>
      <c r="Q135" s="213"/>
      <c r="R135" s="214"/>
      <c r="S135" s="215"/>
    </row>
    <row r="136" spans="1:19" ht="17.25" thickBot="1">
      <c r="A136" s="125" t="s">
        <v>124</v>
      </c>
      <c r="B136" s="126">
        <v>60.2</v>
      </c>
      <c r="C136" s="77">
        <v>-3.0595813199999999E-2</v>
      </c>
      <c r="D136" s="15">
        <v>57.7</v>
      </c>
      <c r="E136" s="32">
        <f t="shared" ref="E136:E139" si="70">IF(ISNUMBER(D136), (D136 - $B136) / $B136, "")</f>
        <v>-4.1528239202657809E-2</v>
      </c>
      <c r="F136" s="18">
        <f>IF(ISNUMBER(D136), $B145 * E136, "")</f>
        <v>-6229.2358803986717</v>
      </c>
      <c r="G136" s="31">
        <v>58.4</v>
      </c>
      <c r="H136" s="32">
        <f t="shared" ref="H136:H139" si="71">IF(ISNUMBER(G136), (G136 - $B136) / $B136, "")</f>
        <v>-2.9900332225913692E-2</v>
      </c>
      <c r="I136" s="101">
        <f>IF(ISNUMBER(G136), $B145 * H136, "")</f>
        <v>-4485.0498338870539</v>
      </c>
      <c r="J136" s="15">
        <v>59.2</v>
      </c>
      <c r="K136" s="32">
        <f t="shared" ref="K136:K139" si="72">IF(ISNUMBER(J136), (J136 - $B136) / $B136, "")</f>
        <v>-1.6611295681063121E-2</v>
      </c>
      <c r="L136" s="18">
        <f>IF(ISNUMBER(J136), $B145 * K136, "")</f>
        <v>-2491.6943521594681</v>
      </c>
      <c r="M136" s="31">
        <v>59.8</v>
      </c>
      <c r="N136" s="32">
        <f t="shared" ref="N136:N139" si="73">IF(ISNUMBER(M136), (M136 - $B136) / $B136, "")</f>
        <v>-6.644518272425343E-3</v>
      </c>
      <c r="O136" s="18">
        <f>IF(ISNUMBER(M136), $B145 * N136, "")</f>
        <v>-996.67774086380143</v>
      </c>
      <c r="Q136" s="216"/>
      <c r="R136" s="217"/>
      <c r="S136" s="218"/>
    </row>
    <row r="137" spans="1:19" ht="17.25" thickBot="1">
      <c r="A137" s="125" t="s">
        <v>128</v>
      </c>
      <c r="B137" s="126">
        <v>47.5</v>
      </c>
      <c r="C137" s="77">
        <v>-3.2586558000000002E-2</v>
      </c>
      <c r="D137" s="15">
        <v>46.5</v>
      </c>
      <c r="E137" s="32">
        <f t="shared" si="70"/>
        <v>-2.1052631578947368E-2</v>
      </c>
      <c r="F137" s="18">
        <f>IF(ISNUMBER(D137), $B145 * E137, "")</f>
        <v>-3157.894736842105</v>
      </c>
      <c r="G137" s="31">
        <v>47.2</v>
      </c>
      <c r="H137" s="32">
        <f t="shared" si="71"/>
        <v>-6.3157894736841505E-3</v>
      </c>
      <c r="I137" s="101">
        <f>IF(ISNUMBER(G137), $B145 * H137, "")</f>
        <v>-947.36842105262258</v>
      </c>
      <c r="J137" s="15">
        <v>47.8</v>
      </c>
      <c r="K137" s="32">
        <f t="shared" si="72"/>
        <v>6.3157894736841505E-3</v>
      </c>
      <c r="L137" s="18">
        <f>IF(ISNUMBER(J137), $B145 * K137, "")</f>
        <v>947.36842105262258</v>
      </c>
      <c r="M137" s="31">
        <v>48.7</v>
      </c>
      <c r="N137" s="32">
        <f t="shared" si="73"/>
        <v>2.5263157894736901E-2</v>
      </c>
      <c r="O137" s="18">
        <f>IF(ISNUMBER(M137), $B145 * N137, "")</f>
        <v>3789.4736842105349</v>
      </c>
      <c r="Q137" s="209"/>
      <c r="R137" s="209"/>
      <c r="S137" s="209"/>
    </row>
    <row r="138" spans="1:19" ht="17.25" thickBot="1">
      <c r="A138" s="125" t="s">
        <v>245</v>
      </c>
      <c r="B138" s="126">
        <v>56.6</v>
      </c>
      <c r="C138" s="77">
        <v>-3.41296928E-2</v>
      </c>
      <c r="D138" s="15">
        <v>55.4</v>
      </c>
      <c r="E138" s="32">
        <f t="shared" si="70"/>
        <v>-2.1201413427561887E-2</v>
      </c>
      <c r="F138" s="18">
        <f>IF(ISNUMBER(D138), $B145 * E138, "")</f>
        <v>-3180.212014134283</v>
      </c>
      <c r="G138" s="31">
        <v>55.9</v>
      </c>
      <c r="H138" s="32">
        <f t="shared" si="71"/>
        <v>-1.2367491166077788E-2</v>
      </c>
      <c r="I138" s="101">
        <f>IF(ISNUMBER(G138), $B145 * H138, "")</f>
        <v>-1855.1236749116683</v>
      </c>
      <c r="J138" s="15">
        <v>56.6</v>
      </c>
      <c r="K138" s="32">
        <f t="shared" si="72"/>
        <v>0</v>
      </c>
      <c r="L138" s="18">
        <f>IF(ISNUMBER(J138), $B145 * K138, "")</f>
        <v>0</v>
      </c>
      <c r="M138" s="31">
        <v>57.2</v>
      </c>
      <c r="N138" s="32">
        <f t="shared" si="73"/>
        <v>1.0600706713780944E-2</v>
      </c>
      <c r="O138" s="18">
        <f>IF(ISNUMBER(M138), $B145 * N138, "")</f>
        <v>1590.1060070671415</v>
      </c>
      <c r="Q138" s="219"/>
      <c r="R138" s="219"/>
      <c r="S138" s="219"/>
    </row>
    <row r="139" spans="1:19" ht="17.25" thickBot="1">
      <c r="A139" s="127" t="s">
        <v>146</v>
      </c>
      <c r="B139" s="128">
        <v>8.14</v>
      </c>
      <c r="C139" s="78">
        <v>-3.4400949E-2</v>
      </c>
      <c r="D139" s="20">
        <v>8.23</v>
      </c>
      <c r="E139" s="21">
        <f t="shared" si="70"/>
        <v>1.1056511056511039E-2</v>
      </c>
      <c r="F139" s="22">
        <f>IF(ISNUMBER(D139), $B145 * E139, "")</f>
        <v>1658.4766584766558</v>
      </c>
      <c r="G139" s="30">
        <v>8.7200000000000006</v>
      </c>
      <c r="H139" s="21">
        <f t="shared" si="71"/>
        <v>7.125307125307126E-2</v>
      </c>
      <c r="I139" s="105">
        <f>IF(ISNUMBER(G139), $B145 * H139, "")</f>
        <v>10687.960687960689</v>
      </c>
      <c r="J139" s="20">
        <v>9.24</v>
      </c>
      <c r="K139" s="21">
        <f t="shared" si="72"/>
        <v>0.13513513513513509</v>
      </c>
      <c r="L139" s="22">
        <f>IF(ISNUMBER(J139), $B145 * K139, "")</f>
        <v>20270.270270270263</v>
      </c>
      <c r="M139" s="30">
        <v>8.7799999999999994</v>
      </c>
      <c r="N139" s="21">
        <f t="shared" si="73"/>
        <v>7.8624078624078469E-2</v>
      </c>
      <c r="O139" s="22">
        <f>IF(ISNUMBER(M139), $B145 * N139, "")</f>
        <v>11793.61179361177</v>
      </c>
      <c r="Q139" s="219"/>
      <c r="R139" s="219"/>
      <c r="S139" s="219"/>
    </row>
    <row r="140" spans="1:19" ht="17.25" thickBot="1">
      <c r="A140" s="125" t="s">
        <v>64</v>
      </c>
      <c r="B140" s="129">
        <v>27.8</v>
      </c>
      <c r="C140" s="80">
        <v>-3.47222222E-2</v>
      </c>
      <c r="D140" s="106">
        <v>26.9</v>
      </c>
      <c r="E140" s="107">
        <f>IF(ISNUMBER(D140), (D140 - $B140) / $B140, "")</f>
        <v>-3.2374100719424537E-2</v>
      </c>
      <c r="F140" s="108">
        <f>IF(ISNUMBER(D140), $B145 * E140, "")</f>
        <v>-4856.1151079136807</v>
      </c>
      <c r="G140" s="109">
        <v>27.5</v>
      </c>
      <c r="H140" s="107">
        <f>IF(ISNUMBER(G140), (G140 - $B140) / $B140, "")</f>
        <v>-1.0791366906474845E-2</v>
      </c>
      <c r="I140" s="110">
        <f>IF(ISNUMBER(G140), $B145 * H140, "")</f>
        <v>-1618.7050359712268</v>
      </c>
      <c r="J140" s="106">
        <v>28</v>
      </c>
      <c r="K140" s="107">
        <f>IF(ISNUMBER(J140), (J140 - $B140) / $B140, "")</f>
        <v>7.1942446043165211E-3</v>
      </c>
      <c r="L140" s="108">
        <f>IF(ISNUMBER(J140), $B145 * K140, "")</f>
        <v>1079.1366906474782</v>
      </c>
      <c r="M140" s="109">
        <v>28.5</v>
      </c>
      <c r="N140" s="107">
        <f>IF(ISNUMBER(M140), (M140 - $B140) / $B140, "")</f>
        <v>2.5179856115107889E-2</v>
      </c>
      <c r="O140" s="108">
        <f>IF(ISNUMBER(M140), $B145 * N140, "")</f>
        <v>3776.9784172661834</v>
      </c>
      <c r="Q140" s="209"/>
      <c r="R140" s="209"/>
      <c r="S140" s="209"/>
    </row>
    <row r="141" spans="1:19" ht="17.25" thickBot="1">
      <c r="A141" s="125" t="s">
        <v>346</v>
      </c>
      <c r="B141" s="126">
        <v>9.41</v>
      </c>
      <c r="C141" s="77">
        <v>-3.4871794900000003E-2</v>
      </c>
      <c r="D141" s="15">
        <v>9.0500000000000007</v>
      </c>
      <c r="E141" s="32">
        <f t="shared" ref="E141:E144" si="74">IF(ISNUMBER(D141), (D141 - $B141) / $B141, "")</f>
        <v>-3.8257173219978687E-2</v>
      </c>
      <c r="F141" s="18">
        <f>IF(ISNUMBER(D141), $B145 * E141, "")</f>
        <v>-5738.5759829968028</v>
      </c>
      <c r="G141" s="31">
        <v>9.33</v>
      </c>
      <c r="H141" s="32">
        <f t="shared" ref="H141:H144" si="75">IF(ISNUMBER(G141), (G141 - $B141) / $B141, "")</f>
        <v>-8.501594048884174E-3</v>
      </c>
      <c r="I141" s="101">
        <f>IF(ISNUMBER(G141), $B145 * H141, "")</f>
        <v>-1275.2391073326262</v>
      </c>
      <c r="J141" s="15">
        <v>9.7100000000000009</v>
      </c>
      <c r="K141" s="32">
        <f t="shared" ref="K141:K144" si="76">IF(ISNUMBER(J141), (J141 - $B141) / $B141, "")</f>
        <v>3.1880977683315694E-2</v>
      </c>
      <c r="L141" s="18">
        <f>IF(ISNUMBER(J141), $B145 * K141, "")</f>
        <v>4782.1466524973539</v>
      </c>
      <c r="M141" s="31">
        <v>9.51</v>
      </c>
      <c r="N141" s="32">
        <f t="shared" ref="N141:N144" si="77">IF(ISNUMBER(M141), (M141 - $B141) / $B141, "")</f>
        <v>1.0626992561105169E-2</v>
      </c>
      <c r="O141" s="18">
        <f>IF(ISNUMBER(M141), $B145 * N141, "")</f>
        <v>1594.0488841657755</v>
      </c>
      <c r="Q141" s="209"/>
      <c r="R141" s="209"/>
      <c r="S141" s="209"/>
    </row>
    <row r="142" spans="1:19" ht="17.25" thickBot="1">
      <c r="A142" s="125" t="s">
        <v>158</v>
      </c>
      <c r="B142" s="126">
        <v>65.5</v>
      </c>
      <c r="C142" s="77">
        <v>-3.81791483E-2</v>
      </c>
      <c r="D142" s="15">
        <v>65.5</v>
      </c>
      <c r="E142" s="32">
        <f t="shared" si="74"/>
        <v>0</v>
      </c>
      <c r="F142" s="18">
        <f>IF(ISNUMBER(D142), $B145 * E142, "")</f>
        <v>0</v>
      </c>
      <c r="G142" s="31">
        <v>70.099999999999994</v>
      </c>
      <c r="H142" s="32">
        <f t="shared" si="75"/>
        <v>7.0229007633587706E-2</v>
      </c>
      <c r="I142" s="101">
        <f>IF(ISNUMBER(G142), $B145 * H142, "")</f>
        <v>10534.351145038156</v>
      </c>
      <c r="J142" s="15">
        <v>70.8</v>
      </c>
      <c r="K142" s="32">
        <f t="shared" si="76"/>
        <v>8.0916030534351105E-2</v>
      </c>
      <c r="L142" s="18">
        <f>IF(ISNUMBER(J142), $B145 * K142, "")</f>
        <v>12137.404580152666</v>
      </c>
      <c r="M142" s="31">
        <v>70</v>
      </c>
      <c r="N142" s="32">
        <f t="shared" si="77"/>
        <v>6.8702290076335881E-2</v>
      </c>
      <c r="O142" s="18">
        <f>IF(ISNUMBER(M142), $B145 * N142, "")</f>
        <v>10305.343511450383</v>
      </c>
      <c r="Q142" s="209"/>
      <c r="R142" s="209"/>
      <c r="S142" s="209"/>
    </row>
    <row r="143" spans="1:19">
      <c r="A143" s="125" t="s">
        <v>118</v>
      </c>
      <c r="B143" s="126">
        <v>16.899999999999999</v>
      </c>
      <c r="C143" s="77">
        <v>-3.9772727299999998E-2</v>
      </c>
      <c r="D143" s="15">
        <v>16.600000000000001</v>
      </c>
      <c r="E143" s="32">
        <f t="shared" si="74"/>
        <v>-1.7751479289940662E-2</v>
      </c>
      <c r="F143" s="18">
        <f>IF(ISNUMBER(D143), $B145 * E143, "")</f>
        <v>-2662.7218934910993</v>
      </c>
      <c r="G143" s="31">
        <v>17.2</v>
      </c>
      <c r="H143" s="32">
        <f t="shared" si="75"/>
        <v>1.775147928994087E-2</v>
      </c>
      <c r="I143" s="101">
        <f>IF(ISNUMBER(G143), $B145 * H143, "")</f>
        <v>2662.7218934911307</v>
      </c>
      <c r="J143" s="15">
        <v>17.5</v>
      </c>
      <c r="K143" s="32">
        <f t="shared" si="76"/>
        <v>3.5502958579881741E-2</v>
      </c>
      <c r="L143" s="18">
        <f>IF(ISNUMBER(J143), $B145 * K143, "")</f>
        <v>5325.4437869822614</v>
      </c>
      <c r="M143" s="31">
        <v>17.399999999999999</v>
      </c>
      <c r="N143" s="32">
        <f t="shared" si="77"/>
        <v>2.9585798816568049E-2</v>
      </c>
      <c r="O143" s="18">
        <f>IF(ISNUMBER(M143), $B145 * N143, "")</f>
        <v>4437.8698224852078</v>
      </c>
      <c r="Q143" s="198"/>
      <c r="R143" s="199"/>
      <c r="S143" s="200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2.3E-3</v>
      </c>
      <c r="H144" s="25">
        <f t="shared" si="75"/>
        <v>4.5454545454545373E-2</v>
      </c>
      <c r="I144" s="103">
        <f>IF(ISNUMBER(G144), $B145 * H144, "")</f>
        <v>6818.1818181818062</v>
      </c>
      <c r="J144" s="24">
        <v>2.3E-3</v>
      </c>
      <c r="K144" s="25">
        <f t="shared" si="76"/>
        <v>4.5454545454545373E-2</v>
      </c>
      <c r="L144" s="104">
        <f>IF(ISNUMBER(J144), $B145 * K144, "")</f>
        <v>6818.1818181818062</v>
      </c>
      <c r="M144" s="102">
        <v>2.2000000000000001E-3</v>
      </c>
      <c r="N144" s="25">
        <f t="shared" si="77"/>
        <v>0</v>
      </c>
      <c r="O144" s="104">
        <f>IF(ISNUMBER(M144), $B145 * N144, "")</f>
        <v>0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-1.3922356029465002E-2</v>
      </c>
      <c r="F145" s="28">
        <f>SUM(F125:F144)</f>
        <v>-41767.068088395012</v>
      </c>
      <c r="G145" s="26" t="s">
        <v>266</v>
      </c>
      <c r="H145" s="27">
        <f>IF(COUNT(H125:H144), SUM(H125:H144) / COUNT(H125:H144), 0)</f>
        <v>2.3574371805455782E-2</v>
      </c>
      <c r="I145" s="28">
        <f>SUM(I125:I144)</f>
        <v>70723.115416367335</v>
      </c>
      <c r="J145" s="26" t="s">
        <v>266</v>
      </c>
      <c r="K145" s="27">
        <f>IF(COUNT(K125:K144), SUM(K125:K144) / COUNT(K125:K144), 0)</f>
        <v>4.6909035138915402E-2</v>
      </c>
      <c r="L145" s="28">
        <f>SUM(L125:L144)</f>
        <v>140727.10541674617</v>
      </c>
      <c r="M145" s="26" t="s">
        <v>266</v>
      </c>
      <c r="N145" s="27">
        <f>IF(COUNT(N125:N144), SUM(N125:N144) / COUNT(N125:N144), 0)</f>
        <v>3.6109964471381269E-2</v>
      </c>
      <c r="O145" s="28">
        <f>SUM(O125:O144)</f>
        <v>108329.89341414378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70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2022-03-07(월) 오전 00:00</v>
      </c>
      <c r="C150" s="261"/>
      <c r="D150" s="233" t="str">
        <f>TEXT($G$1, "[$-ko-KR]yyyy-mm-dd(ddd) ") &amp; "오후 14:00"</f>
        <v>2022-03-07(월) 오후 14:00</v>
      </c>
      <c r="E150" s="234"/>
      <c r="F150" s="235"/>
      <c r="G150" s="233" t="str">
        <f>TEXT($G$1, "[$-ko-KR]yyyy-mm-dd(ddd) ") &amp; "오후 19:00"</f>
        <v>2022-03-07(월) 오후 19:00</v>
      </c>
      <c r="H150" s="234"/>
      <c r="I150" s="235"/>
      <c r="J150" s="233" t="str">
        <f>TEXT($G$1, "[$-ko-KR]yyyy-mm-dd(ddd) ") &amp; "오후 21:00"</f>
        <v>2022-03-07(월) 오후 21:00</v>
      </c>
      <c r="K150" s="234"/>
      <c r="L150" s="235"/>
      <c r="M150" s="233" t="str">
        <f>TEXT($G$1+1, "[$-ko-KR]yyyy-mm-dd(ddd) ") &amp; "오전 00:00"</f>
        <v>2022-03-08(화)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105</v>
      </c>
      <c r="B152" s="124">
        <v>768</v>
      </c>
      <c r="C152" s="76">
        <v>-2.9077117600000001E-2</v>
      </c>
      <c r="D152" s="13">
        <v>747</v>
      </c>
      <c r="E152" s="14">
        <f>IF(ISNUMBER(D152), (D152 - $B152) / $B152, "")</f>
        <v>-2.734375E-2</v>
      </c>
      <c r="F152" s="16">
        <f>IF(ISNUMBER(D152), $B172 * E152, "")</f>
        <v>-4101.5625</v>
      </c>
      <c r="G152" s="29">
        <v>753</v>
      </c>
      <c r="H152" s="14">
        <f>IF(ISNUMBER(G152), (G152 - $B152) / $B152, "")</f>
        <v>-1.953125E-2</v>
      </c>
      <c r="I152" s="100">
        <f>IF(ISNUMBER(G152), $B172 * H152, "")</f>
        <v>-2929.6875</v>
      </c>
      <c r="J152" s="13">
        <v>760</v>
      </c>
      <c r="K152" s="14">
        <f>IF(ISNUMBER(J152), (J152 - $B152) / $B152, "")</f>
        <v>-1.0416666666666666E-2</v>
      </c>
      <c r="L152" s="16">
        <f>IF(ISNUMBER(J152), $B172 * K152, "")</f>
        <v>-1562.5</v>
      </c>
      <c r="M152" s="29">
        <v>774</v>
      </c>
      <c r="N152" s="14">
        <f>IF(ISNUMBER(M152), (M152 - $B152) / $B152, "")</f>
        <v>7.8125E-3</v>
      </c>
      <c r="O152" s="16">
        <f>IF(ISNUMBER(M152), $B172 * N152, "")</f>
        <v>1171.875</v>
      </c>
      <c r="Q152" s="219"/>
      <c r="R152" s="219"/>
      <c r="S152" s="219"/>
    </row>
    <row r="153" spans="1:19" ht="17.25" thickBot="1">
      <c r="A153" s="125" t="s">
        <v>120</v>
      </c>
      <c r="B153" s="126">
        <v>322</v>
      </c>
      <c r="C153" s="77">
        <v>-3.0120481899999999E-2</v>
      </c>
      <c r="D153" s="15">
        <v>310</v>
      </c>
      <c r="E153" s="32">
        <f t="shared" ref="E153:E156" si="78">IF(ISNUMBER(D153), (D153 - $B153) / $B153, "")</f>
        <v>-3.7267080745341616E-2</v>
      </c>
      <c r="F153" s="18">
        <f>IF(ISNUMBER(D153), $B172 * E153, "")</f>
        <v>-5590.0621118012423</v>
      </c>
      <c r="G153" s="31">
        <v>316</v>
      </c>
      <c r="H153" s="32">
        <f t="shared" ref="H153:H156" si="79">IF(ISNUMBER(G153), (G153 - $B153) / $B153, "")</f>
        <v>-1.8633540372670808E-2</v>
      </c>
      <c r="I153" s="101">
        <f>IF(ISNUMBER(G153), $B172 * H153, "")</f>
        <v>-2795.0310559006211</v>
      </c>
      <c r="J153" s="15">
        <v>319</v>
      </c>
      <c r="K153" s="32">
        <f t="shared" ref="K153:K156" si="80">IF(ISNUMBER(J153), (J153 - $B153) / $B153, "")</f>
        <v>-9.316770186335404E-3</v>
      </c>
      <c r="L153" s="18">
        <f>IF(ISNUMBER(J153), $B172 * K153, "")</f>
        <v>-1397.5155279503106</v>
      </c>
      <c r="M153" s="31">
        <v>322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9"/>
      <c r="R153" s="219"/>
      <c r="S153" s="219"/>
    </row>
    <row r="154" spans="1:19" ht="17.25" thickBot="1">
      <c r="A154" s="125" t="s">
        <v>180</v>
      </c>
      <c r="B154" s="126">
        <v>889</v>
      </c>
      <c r="C154" s="77">
        <v>-3.0534351099999999E-2</v>
      </c>
      <c r="D154" s="15">
        <v>882</v>
      </c>
      <c r="E154" s="32">
        <f t="shared" si="78"/>
        <v>-7.874015748031496E-3</v>
      </c>
      <c r="F154" s="18">
        <f>IF(ISNUMBER(D154), $B172 * E154, "")</f>
        <v>-1181.1023622047244</v>
      </c>
      <c r="G154" s="31">
        <v>897</v>
      </c>
      <c r="H154" s="32">
        <f t="shared" si="79"/>
        <v>8.9988751406074249E-3</v>
      </c>
      <c r="I154" s="101">
        <f>IF(ISNUMBER(G154), $B172 * H154, "")</f>
        <v>1349.8312710911136</v>
      </c>
      <c r="J154" s="15">
        <v>906</v>
      </c>
      <c r="K154" s="32">
        <f t="shared" si="80"/>
        <v>1.9122609673790775E-2</v>
      </c>
      <c r="L154" s="18">
        <f>IF(ISNUMBER(J154), $B172 * K154, "")</f>
        <v>2868.3914510686163</v>
      </c>
      <c r="M154" s="31">
        <v>911</v>
      </c>
      <c r="N154" s="32">
        <f t="shared" si="81"/>
        <v>2.4746906636670417E-2</v>
      </c>
      <c r="O154" s="18">
        <f>IF(ISNUMBER(M154), $B172 * N154, "")</f>
        <v>3712.0359955005624</v>
      </c>
      <c r="Q154" s="209"/>
      <c r="R154" s="209"/>
      <c r="S154" s="209"/>
    </row>
    <row r="155" spans="1:19" ht="17.25" thickBot="1">
      <c r="A155" s="125" t="s">
        <v>172</v>
      </c>
      <c r="B155" s="126">
        <v>879</v>
      </c>
      <c r="C155" s="77">
        <v>-3.0871003300000002E-2</v>
      </c>
      <c r="D155" s="15">
        <v>849</v>
      </c>
      <c r="E155" s="32">
        <f t="shared" si="78"/>
        <v>-3.4129692832764506E-2</v>
      </c>
      <c r="F155" s="18">
        <f>IF(ISNUMBER(D155), $B172 * E155, "")</f>
        <v>-5119.4539249146756</v>
      </c>
      <c r="G155" s="31">
        <v>859</v>
      </c>
      <c r="H155" s="32">
        <f t="shared" si="79"/>
        <v>-2.2753128555176336E-2</v>
      </c>
      <c r="I155" s="101">
        <f>IF(ISNUMBER(G155), $B172 * H155, "")</f>
        <v>-3412.9692832764504</v>
      </c>
      <c r="J155" s="15">
        <v>863</v>
      </c>
      <c r="K155" s="32">
        <f t="shared" si="80"/>
        <v>-1.8202502844141068E-2</v>
      </c>
      <c r="L155" s="18">
        <f>IF(ISNUMBER(J155), $B172 * K155, "")</f>
        <v>-2730.3754266211604</v>
      </c>
      <c r="M155" s="31">
        <v>878</v>
      </c>
      <c r="N155" s="32">
        <f t="shared" si="81"/>
        <v>-1.1376564277588168E-3</v>
      </c>
      <c r="O155" s="18">
        <f>IF(ISNUMBER(M155), $B172 * N155, "")</f>
        <v>-170.64846416382252</v>
      </c>
      <c r="Q155" s="209"/>
      <c r="R155" s="209"/>
      <c r="S155" s="209"/>
    </row>
    <row r="156" spans="1:19" ht="17.25" thickBot="1">
      <c r="A156" s="127" t="s">
        <v>103</v>
      </c>
      <c r="B156" s="128">
        <v>600</v>
      </c>
      <c r="C156" s="78">
        <v>-3.2258064500000003E-2</v>
      </c>
      <c r="D156" s="20">
        <v>582</v>
      </c>
      <c r="E156" s="21">
        <f t="shared" si="78"/>
        <v>-0.03</v>
      </c>
      <c r="F156" s="22">
        <f>IF(ISNUMBER(D156), $B172 * E156, "")</f>
        <v>-4500</v>
      </c>
      <c r="G156" s="30">
        <v>591</v>
      </c>
      <c r="H156" s="21">
        <f t="shared" si="79"/>
        <v>-1.4999999999999999E-2</v>
      </c>
      <c r="I156" s="105">
        <f>IF(ISNUMBER(G156), $B172 * H156, "")</f>
        <v>-2250</v>
      </c>
      <c r="J156" s="20">
        <v>599</v>
      </c>
      <c r="K156" s="21">
        <f t="shared" si="80"/>
        <v>-1.6666666666666668E-3</v>
      </c>
      <c r="L156" s="22">
        <f>IF(ISNUMBER(J156), $B172 * K156, "")</f>
        <v>-250.00000000000003</v>
      </c>
      <c r="M156" s="30">
        <v>608</v>
      </c>
      <c r="N156" s="21">
        <f t="shared" si="81"/>
        <v>1.3333333333333334E-2</v>
      </c>
      <c r="O156" s="22">
        <f>IF(ISNUMBER(M156), $B172 * N156, "")</f>
        <v>2000.0000000000002</v>
      </c>
      <c r="Q156" s="209"/>
      <c r="R156" s="209"/>
      <c r="S156" s="209"/>
    </row>
    <row r="157" spans="1:19" ht="17.25" thickBot="1">
      <c r="A157" s="125" t="s">
        <v>207</v>
      </c>
      <c r="B157" s="129">
        <v>959</v>
      </c>
      <c r="C157" s="80">
        <v>-3.3266128999999998E-2</v>
      </c>
      <c r="D157" s="106">
        <v>943</v>
      </c>
      <c r="E157" s="107">
        <f>IF(ISNUMBER(D157), (D157 - $B157) / $B157, "")</f>
        <v>-1.6684045881126174E-2</v>
      </c>
      <c r="F157" s="108">
        <f>IF(ISNUMBER(D157), $B172 * E157, "")</f>
        <v>-2502.6068821689259</v>
      </c>
      <c r="G157" s="109">
        <v>955</v>
      </c>
      <c r="H157" s="107">
        <f>IF(ISNUMBER(G157), (G157 - $B157) / $B157, "")</f>
        <v>-4.1710114702815434E-3</v>
      </c>
      <c r="I157" s="110">
        <f>IF(ISNUMBER(G157), $B172 * H157, "")</f>
        <v>-625.65172054223149</v>
      </c>
      <c r="J157" s="106">
        <v>965</v>
      </c>
      <c r="K157" s="107">
        <f>IF(ISNUMBER(J157), (J157 - $B157) / $B157, "")</f>
        <v>6.2565172054223151E-3</v>
      </c>
      <c r="L157" s="108">
        <f>IF(ISNUMBER(J157), $B172 * K157, "")</f>
        <v>938.47758081334723</v>
      </c>
      <c r="M157" s="109">
        <v>974</v>
      </c>
      <c r="N157" s="107">
        <f>IF(ISNUMBER(M157), (M157 - $B157) / $B157, "")</f>
        <v>1.5641293013555789E-2</v>
      </c>
      <c r="O157" s="108">
        <f>IF(ISNUMBER(M157), $B172 * N157, "")</f>
        <v>2346.1939520333685</v>
      </c>
      <c r="Q157" s="209"/>
      <c r="R157" s="209"/>
      <c r="S157" s="209"/>
    </row>
    <row r="158" spans="1:19" ht="17.25" thickBot="1">
      <c r="A158" s="125" t="s">
        <v>249</v>
      </c>
      <c r="B158" s="126">
        <v>230</v>
      </c>
      <c r="C158" s="77">
        <v>-3.3613445399999997E-2</v>
      </c>
      <c r="D158" s="15">
        <v>226</v>
      </c>
      <c r="E158" s="32">
        <f t="shared" ref="E158:E161" si="82">IF(ISNUMBER(D158), (D158 - $B158) / $B158, "")</f>
        <v>-1.7391304347826087E-2</v>
      </c>
      <c r="F158" s="18">
        <f>IF(ISNUMBER(D158), $B172 * E158, "")</f>
        <v>-2608.695652173913</v>
      </c>
      <c r="G158" s="31">
        <v>226</v>
      </c>
      <c r="H158" s="32">
        <f t="shared" ref="H158:H161" si="83">IF(ISNUMBER(G158), (G158 - $B158) / $B158, "")</f>
        <v>-1.7391304347826087E-2</v>
      </c>
      <c r="I158" s="101">
        <f>IF(ISNUMBER(G158), $B172 * H158, "")</f>
        <v>-2608.695652173913</v>
      </c>
      <c r="J158" s="15">
        <v>229</v>
      </c>
      <c r="K158" s="32">
        <f t="shared" ref="K158:K161" si="84">IF(ISNUMBER(J158), (J158 - $B158) / $B158, "")</f>
        <v>-4.3478260869565218E-3</v>
      </c>
      <c r="L158" s="18">
        <f>IF(ISNUMBER(J158), $B172 * K158, "")</f>
        <v>-652.17391304347825</v>
      </c>
      <c r="M158" s="31">
        <v>230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9"/>
      <c r="R158" s="209"/>
      <c r="S158" s="209"/>
    </row>
    <row r="159" spans="1:19" ht="17.25" thickBot="1">
      <c r="A159" s="125" t="s">
        <v>247</v>
      </c>
      <c r="B159" s="126">
        <v>704</v>
      </c>
      <c r="C159" s="77">
        <v>-3.4293552800000002E-2</v>
      </c>
      <c r="D159" s="15">
        <v>682</v>
      </c>
      <c r="E159" s="32">
        <f t="shared" si="82"/>
        <v>-3.125E-2</v>
      </c>
      <c r="F159" s="18">
        <f>IF(ISNUMBER(D159), $B172 * E159, "")</f>
        <v>-4687.5</v>
      </c>
      <c r="G159" s="31">
        <v>691</v>
      </c>
      <c r="H159" s="32">
        <f t="shared" si="83"/>
        <v>-1.8465909090909092E-2</v>
      </c>
      <c r="I159" s="101">
        <f>IF(ISNUMBER(G159), $B172 * H159, "")</f>
        <v>-2769.886363636364</v>
      </c>
      <c r="J159" s="15">
        <v>698</v>
      </c>
      <c r="K159" s="32">
        <f t="shared" si="84"/>
        <v>-8.5227272727272721E-3</v>
      </c>
      <c r="L159" s="18">
        <f>IF(ISNUMBER(J159), $B172 * K159, "")</f>
        <v>-1278.4090909090908</v>
      </c>
      <c r="M159" s="31">
        <v>702</v>
      </c>
      <c r="N159" s="32">
        <f t="shared" si="85"/>
        <v>-2.840909090909091E-3</v>
      </c>
      <c r="O159" s="18">
        <f>IF(ISNUMBER(M159), $B172 * N159, "")</f>
        <v>-426.13636363636363</v>
      </c>
      <c r="Q159" s="209"/>
      <c r="R159" s="209"/>
      <c r="S159" s="209"/>
    </row>
    <row r="160" spans="1:19" ht="17.25" thickBot="1">
      <c r="A160" s="125" t="s">
        <v>79</v>
      </c>
      <c r="B160" s="126">
        <v>804</v>
      </c>
      <c r="C160" s="77">
        <v>-3.4813925599999997E-2</v>
      </c>
      <c r="D160" s="15">
        <v>777</v>
      </c>
      <c r="E160" s="32">
        <f t="shared" si="82"/>
        <v>-3.3582089552238806E-2</v>
      </c>
      <c r="F160" s="18">
        <f>IF(ISNUMBER(D160), $B172 * E160, "")</f>
        <v>-5037.313432835821</v>
      </c>
      <c r="G160" s="31">
        <v>793</v>
      </c>
      <c r="H160" s="32">
        <f t="shared" si="83"/>
        <v>-1.3681592039800995E-2</v>
      </c>
      <c r="I160" s="101">
        <f>IF(ISNUMBER(G160), $B172 * H160, "")</f>
        <v>-2052.2388059701493</v>
      </c>
      <c r="J160" s="15">
        <v>800</v>
      </c>
      <c r="K160" s="32">
        <f t="shared" si="84"/>
        <v>-4.9751243781094526E-3</v>
      </c>
      <c r="L160" s="18">
        <f>IF(ISNUMBER(J160), $B172 * K160, "")</f>
        <v>-746.26865671641792</v>
      </c>
      <c r="M160" s="31">
        <v>819</v>
      </c>
      <c r="N160" s="32">
        <f t="shared" si="85"/>
        <v>1.8656716417910446E-2</v>
      </c>
      <c r="O160" s="18">
        <f>IF(ISNUMBER(M160), $B172 * N160, "")</f>
        <v>2798.5074626865671</v>
      </c>
      <c r="Q160" s="33"/>
      <c r="R160" s="33"/>
    </row>
    <row r="161" spans="1:19" ht="17.25" thickBot="1">
      <c r="A161" s="130" t="s">
        <v>101</v>
      </c>
      <c r="B161" s="131">
        <v>636</v>
      </c>
      <c r="C161" s="79">
        <v>-3.4901365699999999E-2</v>
      </c>
      <c r="D161" s="24">
        <v>612</v>
      </c>
      <c r="E161" s="25">
        <f t="shared" si="82"/>
        <v>-3.7735849056603772E-2</v>
      </c>
      <c r="F161" s="104">
        <f>IF(ISNUMBER(D161), $B172 * E161, "")</f>
        <v>-5660.3773584905657</v>
      </c>
      <c r="G161" s="102">
        <v>616</v>
      </c>
      <c r="H161" s="25">
        <f t="shared" si="83"/>
        <v>-3.1446540880503145E-2</v>
      </c>
      <c r="I161" s="103">
        <f>IF(ISNUMBER(G161), $B172 * H161, "")</f>
        <v>-4716.9811320754716</v>
      </c>
      <c r="J161" s="24">
        <v>621</v>
      </c>
      <c r="K161" s="25">
        <f t="shared" si="84"/>
        <v>-2.358490566037736E-2</v>
      </c>
      <c r="L161" s="104">
        <f>IF(ISNUMBER(J161), $B172 * K161, "")</f>
        <v>-3537.7358490566039</v>
      </c>
      <c r="M161" s="102">
        <v>636</v>
      </c>
      <c r="N161" s="25">
        <f t="shared" si="85"/>
        <v>0</v>
      </c>
      <c r="O161" s="104">
        <f>IF(ISNUMBER(M161), $B172 * N161, "")</f>
        <v>0</v>
      </c>
      <c r="Q161" s="210"/>
      <c r="R161" s="211"/>
      <c r="S161" s="212"/>
    </row>
    <row r="162" spans="1:19">
      <c r="A162" s="123" t="s">
        <v>215</v>
      </c>
      <c r="B162" s="124">
        <v>133</v>
      </c>
      <c r="C162" s="76">
        <v>-3.62318841E-2</v>
      </c>
      <c r="D162" s="13">
        <v>133</v>
      </c>
      <c r="E162" s="14">
        <f>IF(ISNUMBER(D162), (D162 - $B162) / $B162, "")</f>
        <v>0</v>
      </c>
      <c r="F162" s="16">
        <f>IF(ISNUMBER(D162), $B172 * E162, "")</f>
        <v>0</v>
      </c>
      <c r="G162" s="29">
        <v>135</v>
      </c>
      <c r="H162" s="14">
        <f>IF(ISNUMBER(G162), (G162 - $B162) / $B162, "")</f>
        <v>1.5037593984962405E-2</v>
      </c>
      <c r="I162" s="100">
        <f>IF(ISNUMBER(G162), $B172 * H162, "")</f>
        <v>2255.6390977443607</v>
      </c>
      <c r="J162" s="13">
        <v>136</v>
      </c>
      <c r="K162" s="14">
        <f>IF(ISNUMBER(J162), (J162 - $B162) / $B162, "")</f>
        <v>2.2556390977443608E-2</v>
      </c>
      <c r="L162" s="16">
        <f>IF(ISNUMBER(J162), $B172 * K162, "")</f>
        <v>3383.458646616541</v>
      </c>
      <c r="M162" s="29">
        <v>136</v>
      </c>
      <c r="N162" s="14">
        <f>IF(ISNUMBER(M162), (M162 - $B162) / $B162, "")</f>
        <v>2.2556390977443608E-2</v>
      </c>
      <c r="O162" s="16">
        <f>IF(ISNUMBER(M162), $B172 * N162, "")</f>
        <v>3383.458646616541</v>
      </c>
      <c r="Q162" s="213"/>
      <c r="R162" s="214"/>
      <c r="S162" s="215"/>
    </row>
    <row r="163" spans="1:19" ht="17.25" thickBot="1">
      <c r="A163" s="125" t="s">
        <v>170</v>
      </c>
      <c r="B163" s="126">
        <v>633</v>
      </c>
      <c r="C163" s="77">
        <v>-3.7993921E-2</v>
      </c>
      <c r="D163" s="15">
        <v>606</v>
      </c>
      <c r="E163" s="32">
        <f t="shared" ref="E163:E166" si="86">IF(ISNUMBER(D163), (D163 - $B163) / $B163, "")</f>
        <v>-4.2654028436018961E-2</v>
      </c>
      <c r="F163" s="18">
        <f>IF(ISNUMBER(D163), $B172 * E163, "")</f>
        <v>-6398.1042654028442</v>
      </c>
      <c r="G163" s="31">
        <v>608</v>
      </c>
      <c r="H163" s="32">
        <f t="shared" ref="H163:H166" si="87">IF(ISNUMBER(G163), (G163 - $B163) / $B163, "")</f>
        <v>-3.9494470774091628E-2</v>
      </c>
      <c r="I163" s="101">
        <f>IF(ISNUMBER(G163), $B172 * H163, "")</f>
        <v>-5924.1706161137445</v>
      </c>
      <c r="J163" s="15">
        <v>616</v>
      </c>
      <c r="K163" s="32">
        <f t="shared" ref="K163:K166" si="88">IF(ISNUMBER(J163), (J163 - $B163) / $B163, "")</f>
        <v>-2.6856240126382307E-2</v>
      </c>
      <c r="L163" s="18">
        <f>IF(ISNUMBER(J163), $B172 * K163, "")</f>
        <v>-4028.4360189573463</v>
      </c>
      <c r="M163" s="31">
        <v>620</v>
      </c>
      <c r="N163" s="32">
        <f t="shared" ref="N163:N166" si="89">IF(ISNUMBER(M163), (M163 - $B163) / $B163, "")</f>
        <v>-2.0537124802527645E-2</v>
      </c>
      <c r="O163" s="18">
        <f>IF(ISNUMBER(M163), $B172 * N163, "")</f>
        <v>-3080.5687203791467</v>
      </c>
      <c r="Q163" s="216"/>
      <c r="R163" s="217"/>
      <c r="S163" s="218"/>
    </row>
    <row r="164" spans="1:19" ht="17.25" thickBot="1">
      <c r="A164" s="125" t="s">
        <v>217</v>
      </c>
      <c r="B164" s="126">
        <v>194</v>
      </c>
      <c r="C164" s="77">
        <v>-3.9603960399999999E-2</v>
      </c>
      <c r="D164" s="15">
        <v>189</v>
      </c>
      <c r="E164" s="32">
        <f t="shared" si="86"/>
        <v>-2.5773195876288658E-2</v>
      </c>
      <c r="F164" s="18">
        <f>IF(ISNUMBER(D164), $B172 * E164, "")</f>
        <v>-3865.9793814432987</v>
      </c>
      <c r="G164" s="31">
        <v>192</v>
      </c>
      <c r="H164" s="32">
        <f t="shared" si="87"/>
        <v>-1.0309278350515464E-2</v>
      </c>
      <c r="I164" s="101">
        <f>IF(ISNUMBER(G164), $B172 * H164, "")</f>
        <v>-1546.3917525773195</v>
      </c>
      <c r="J164" s="15">
        <v>195</v>
      </c>
      <c r="K164" s="32">
        <f t="shared" si="88"/>
        <v>5.1546391752577319E-3</v>
      </c>
      <c r="L164" s="18">
        <f>IF(ISNUMBER(J164), $B172 * K164, "")</f>
        <v>773.19587628865975</v>
      </c>
      <c r="M164" s="31">
        <v>194</v>
      </c>
      <c r="N164" s="32">
        <f t="shared" si="89"/>
        <v>0</v>
      </c>
      <c r="O164" s="18">
        <f>IF(ISNUMBER(M164), $B172 * N164, "")</f>
        <v>0</v>
      </c>
      <c r="Q164" s="209"/>
      <c r="R164" s="209"/>
      <c r="S164" s="209"/>
    </row>
    <row r="165" spans="1:19" ht="17.25" thickBot="1">
      <c r="A165" s="125" t="s">
        <v>187</v>
      </c>
      <c r="B165" s="126">
        <v>241</v>
      </c>
      <c r="C165" s="77">
        <v>-3.9840637499999998E-2</v>
      </c>
      <c r="D165" s="15">
        <v>232</v>
      </c>
      <c r="E165" s="32">
        <f t="shared" si="86"/>
        <v>-3.7344398340248962E-2</v>
      </c>
      <c r="F165" s="18">
        <f>IF(ISNUMBER(D165), $B172 * E165, "")</f>
        <v>-5601.659751037344</v>
      </c>
      <c r="G165" s="31">
        <v>237</v>
      </c>
      <c r="H165" s="32">
        <f t="shared" si="87"/>
        <v>-1.6597510373443983E-2</v>
      </c>
      <c r="I165" s="101">
        <f>IF(ISNUMBER(G165), $B172 * H165, "")</f>
        <v>-2489.6265560165975</v>
      </c>
      <c r="J165" s="15">
        <v>239</v>
      </c>
      <c r="K165" s="32">
        <f t="shared" si="88"/>
        <v>-8.2987551867219917E-3</v>
      </c>
      <c r="L165" s="18">
        <f>IF(ISNUMBER(J165), $B172 * K165, "")</f>
        <v>-1244.8132780082988</v>
      </c>
      <c r="M165" s="31">
        <v>241</v>
      </c>
      <c r="N165" s="32">
        <f t="shared" si="89"/>
        <v>0</v>
      </c>
      <c r="O165" s="18">
        <f>IF(ISNUMBER(M165), $B172 * N165, "")</f>
        <v>0</v>
      </c>
      <c r="Q165" s="219"/>
      <c r="R165" s="219"/>
      <c r="S165" s="219"/>
    </row>
    <row r="166" spans="1:19" ht="17.25" thickBot="1">
      <c r="A166" s="127" t="s">
        <v>160</v>
      </c>
      <c r="B166" s="128">
        <v>395</v>
      </c>
      <c r="C166" s="78">
        <v>-4.1262135899999997E-2</v>
      </c>
      <c r="D166" s="20">
        <v>379</v>
      </c>
      <c r="E166" s="21">
        <f t="shared" si="86"/>
        <v>-4.0506329113924051E-2</v>
      </c>
      <c r="F166" s="22">
        <f>IF(ISNUMBER(D166), $B172 * E166, "")</f>
        <v>-6075.9493670886077</v>
      </c>
      <c r="G166" s="30">
        <v>382</v>
      </c>
      <c r="H166" s="21">
        <f t="shared" si="87"/>
        <v>-3.2911392405063293E-2</v>
      </c>
      <c r="I166" s="105">
        <f>IF(ISNUMBER(G166), $B172 * H166, "")</f>
        <v>-4936.7088607594942</v>
      </c>
      <c r="J166" s="20">
        <v>385</v>
      </c>
      <c r="K166" s="21">
        <f t="shared" si="88"/>
        <v>-2.5316455696202531E-2</v>
      </c>
      <c r="L166" s="22">
        <f>IF(ISNUMBER(J166), $B172 * K166, "")</f>
        <v>-3797.4683544303798</v>
      </c>
      <c r="M166" s="30">
        <v>391</v>
      </c>
      <c r="N166" s="21">
        <f t="shared" si="89"/>
        <v>-1.0126582278481013E-2</v>
      </c>
      <c r="O166" s="22">
        <f>IF(ISNUMBER(M166), $B172 * N166, "")</f>
        <v>-1518.9873417721519</v>
      </c>
      <c r="Q166" s="219"/>
      <c r="R166" s="219"/>
      <c r="S166" s="219"/>
    </row>
    <row r="167" spans="1:19" ht="17.25" thickBot="1">
      <c r="A167" s="125" t="s">
        <v>223</v>
      </c>
      <c r="B167" s="129">
        <v>950</v>
      </c>
      <c r="C167" s="80">
        <v>-4.5226130699999999E-2</v>
      </c>
      <c r="D167" s="106">
        <v>904</v>
      </c>
      <c r="E167" s="107">
        <f>IF(ISNUMBER(D167), (D167 - $B167) / $B167, "")</f>
        <v>-4.8421052631578948E-2</v>
      </c>
      <c r="F167" s="108">
        <f>IF(ISNUMBER(D167), $B172 * E167, "")</f>
        <v>-7263.1578947368425</v>
      </c>
      <c r="G167" s="109">
        <v>907</v>
      </c>
      <c r="H167" s="107">
        <f>IF(ISNUMBER(G167), (G167 - $B167) / $B167, "")</f>
        <v>-4.5263157894736845E-2</v>
      </c>
      <c r="I167" s="110">
        <f>IF(ISNUMBER(G167), $B172 * H167, "")</f>
        <v>-6789.4736842105267</v>
      </c>
      <c r="J167" s="106">
        <v>919</v>
      </c>
      <c r="K167" s="107">
        <f>IF(ISNUMBER(J167), (J167 - $B167) / $B167, "")</f>
        <v>-3.2631578947368421E-2</v>
      </c>
      <c r="L167" s="108">
        <f>IF(ISNUMBER(J167), $B172 * K167, "")</f>
        <v>-4894.7368421052633</v>
      </c>
      <c r="M167" s="109">
        <v>935</v>
      </c>
      <c r="N167" s="107">
        <f>IF(ISNUMBER(M167), (M167 - $B167) / $B167, "")</f>
        <v>-1.5789473684210527E-2</v>
      </c>
      <c r="O167" s="108">
        <f>IF(ISNUMBER(M167), $B172 * N167, "")</f>
        <v>-2368.4210526315792</v>
      </c>
      <c r="Q167" s="209"/>
      <c r="R167" s="209"/>
      <c r="S167" s="209"/>
    </row>
    <row r="168" spans="1:19" ht="17.25" thickBot="1">
      <c r="A168" s="125" t="s">
        <v>225</v>
      </c>
      <c r="B168" s="126">
        <v>346</v>
      </c>
      <c r="C168" s="77">
        <v>-4.68319559E-2</v>
      </c>
      <c r="D168" s="15">
        <v>341</v>
      </c>
      <c r="E168" s="32">
        <f t="shared" ref="E168:E171" si="90">IF(ISNUMBER(D168), (D168 - $B168) / $B168, "")</f>
        <v>-1.4450867052023121E-2</v>
      </c>
      <c r="F168" s="18">
        <f>IF(ISNUMBER(D168), $B172 * E168, "")</f>
        <v>-2167.6300578034684</v>
      </c>
      <c r="G168" s="31">
        <v>341</v>
      </c>
      <c r="H168" s="32">
        <f t="shared" ref="H168:H171" si="91">IF(ISNUMBER(G168), (G168 - $B168) / $B168, "")</f>
        <v>-1.4450867052023121E-2</v>
      </c>
      <c r="I168" s="101">
        <f>IF(ISNUMBER(G168), $B172 * H168, "")</f>
        <v>-2167.6300578034684</v>
      </c>
      <c r="J168" s="15">
        <v>343</v>
      </c>
      <c r="K168" s="32">
        <f t="shared" ref="K168:K171" si="92">IF(ISNUMBER(J168), (J168 - $B168) / $B168, "")</f>
        <v>-8.670520231213872E-3</v>
      </c>
      <c r="L168" s="18">
        <f>IF(ISNUMBER(J168), $B172 * K168, "")</f>
        <v>-1300.5780346820809</v>
      </c>
      <c r="M168" s="31">
        <v>344</v>
      </c>
      <c r="N168" s="32">
        <f t="shared" ref="N168:N171" si="93">IF(ISNUMBER(M168), (M168 - $B168) / $B168, "")</f>
        <v>-5.7803468208092483E-3</v>
      </c>
      <c r="O168" s="18">
        <f>IF(ISNUMBER(M168), $B172 * N168, "")</f>
        <v>-867.05202312138726</v>
      </c>
      <c r="Q168" s="209"/>
      <c r="R168" s="209"/>
      <c r="S168" s="209"/>
    </row>
    <row r="169" spans="1:19" ht="17.25" thickBot="1">
      <c r="A169" s="125" t="s">
        <v>327</v>
      </c>
      <c r="B169" s="126">
        <v>609</v>
      </c>
      <c r="C169" s="77">
        <v>-4.69483568E-2</v>
      </c>
      <c r="D169" s="15">
        <v>572</v>
      </c>
      <c r="E169" s="32">
        <f t="shared" si="90"/>
        <v>-6.0755336617405585E-2</v>
      </c>
      <c r="F169" s="18">
        <f>IF(ISNUMBER(D169), $B172 * E169, "")</f>
        <v>-9113.300492610837</v>
      </c>
      <c r="G169" s="31">
        <v>567</v>
      </c>
      <c r="H169" s="32">
        <f t="shared" si="91"/>
        <v>-6.8965517241379309E-2</v>
      </c>
      <c r="I169" s="101">
        <f>IF(ISNUMBER(G169), $B172 * H169, "")</f>
        <v>-10344.827586206897</v>
      </c>
      <c r="J169" s="15">
        <v>576</v>
      </c>
      <c r="K169" s="32">
        <f t="shared" si="92"/>
        <v>-5.4187192118226604E-2</v>
      </c>
      <c r="L169" s="18">
        <f>IF(ISNUMBER(J169), $B172 * K169, "")</f>
        <v>-8128.0788177339909</v>
      </c>
      <c r="M169" s="31">
        <v>581</v>
      </c>
      <c r="N169" s="32">
        <f t="shared" si="93"/>
        <v>-4.5977011494252873E-2</v>
      </c>
      <c r="O169" s="18">
        <f>IF(ISNUMBER(M169), $B172 * N169, "")</f>
        <v>-6896.5517241379312</v>
      </c>
      <c r="Q169" s="209"/>
      <c r="R169" s="209"/>
      <c r="S169" s="209"/>
    </row>
    <row r="170" spans="1:19">
      <c r="A170" s="125" t="s">
        <v>348</v>
      </c>
      <c r="B170" s="126">
        <v>184</v>
      </c>
      <c r="C170" s="77">
        <v>-5.6410256399999997E-2</v>
      </c>
      <c r="D170" s="15">
        <v>169</v>
      </c>
      <c r="E170" s="32">
        <f t="shared" si="90"/>
        <v>-8.1521739130434784E-2</v>
      </c>
      <c r="F170" s="18">
        <f>IF(ISNUMBER(D170), $B172 * E170, "")</f>
        <v>-12228.260869565218</v>
      </c>
      <c r="G170" s="31">
        <v>169</v>
      </c>
      <c r="H170" s="32">
        <f t="shared" si="91"/>
        <v>-8.1521739130434784E-2</v>
      </c>
      <c r="I170" s="101">
        <f>IF(ISNUMBER(G170), $B172 * H170, "")</f>
        <v>-12228.260869565218</v>
      </c>
      <c r="J170" s="15">
        <v>171</v>
      </c>
      <c r="K170" s="32">
        <f t="shared" si="92"/>
        <v>-7.0652173913043473E-2</v>
      </c>
      <c r="L170" s="18">
        <f>IF(ISNUMBER(J170), $B172 * K170, "")</f>
        <v>-10597.82608695652</v>
      </c>
      <c r="M170" s="31">
        <v>173</v>
      </c>
      <c r="N170" s="32">
        <f t="shared" si="93"/>
        <v>-5.9782608695652176E-2</v>
      </c>
      <c r="O170" s="18">
        <f>IF(ISNUMBER(M170), $B172 * N170, "")</f>
        <v>-8967.391304347826</v>
      </c>
      <c r="Q170" s="198"/>
      <c r="R170" s="199"/>
      <c r="S170" s="200"/>
    </row>
    <row r="171" spans="1:19" ht="17.25" thickBot="1">
      <c r="A171" s="130" t="s">
        <v>85</v>
      </c>
      <c r="B171" s="131">
        <v>266</v>
      </c>
      <c r="C171" s="79">
        <v>-7.3170731700000005E-2</v>
      </c>
      <c r="D171" s="24">
        <v>249</v>
      </c>
      <c r="E171" s="25">
        <f t="shared" si="90"/>
        <v>-6.3909774436090222E-2</v>
      </c>
      <c r="F171" s="104">
        <f>IF(ISNUMBER(D171), $B172 * E171, "")</f>
        <v>-9586.4661654135325</v>
      </c>
      <c r="G171" s="102">
        <v>247</v>
      </c>
      <c r="H171" s="25">
        <f t="shared" si="91"/>
        <v>-7.1428571428571425E-2</v>
      </c>
      <c r="I171" s="103">
        <f>IF(ISNUMBER(G171), $B172 * H171, "")</f>
        <v>-10714.285714285714</v>
      </c>
      <c r="J171" s="24">
        <v>251</v>
      </c>
      <c r="K171" s="25">
        <f t="shared" si="92"/>
        <v>-5.6390977443609019E-2</v>
      </c>
      <c r="L171" s="104">
        <f>IF(ISNUMBER(J171), $B172 * K171, "")</f>
        <v>-8458.6466165413531</v>
      </c>
      <c r="M171" s="102">
        <v>253</v>
      </c>
      <c r="N171" s="25">
        <f t="shared" si="93"/>
        <v>-4.8872180451127817E-2</v>
      </c>
      <c r="O171" s="104">
        <f>IF(ISNUMBER(M171), $B172 * N171, "")</f>
        <v>-7330.8270676691727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-3.4429727489897297E-2</v>
      </c>
      <c r="F172" s="28">
        <f>SUM(F152:F171)</f>
        <v>-103289.18246969186</v>
      </c>
      <c r="G172" s="26" t="s">
        <v>266</v>
      </c>
      <c r="H172" s="27">
        <f>IF(COUNT(H152:H171), SUM(H152:H171) / COUNT(H152:H171), 0)</f>
        <v>-2.5899015614092902E-2</v>
      </c>
      <c r="I172" s="28">
        <f>SUM(I152:I171)</f>
        <v>-77697.046842278709</v>
      </c>
      <c r="J172" s="26" t="s">
        <v>266</v>
      </c>
      <c r="K172" s="27">
        <f>IF(COUNT(K152:K171), SUM(K152:K171) / COUNT(K152:K171), 0)</f>
        <v>-1.5547346319641709E-2</v>
      </c>
      <c r="L172" s="28">
        <f>SUM(L152:L171)</f>
        <v>-46642.038958925128</v>
      </c>
      <c r="M172" s="26" t="s">
        <v>266</v>
      </c>
      <c r="N172" s="27">
        <f>IF(COUNT(N152:N171), SUM(N152:N171) / COUNT(N152:N171), 0)</f>
        <v>-5.4048376683407794E-3</v>
      </c>
      <c r="O172" s="28">
        <f>SUM(O152:O171)</f>
        <v>-16214.513005022342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70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2022-03-07(월) 오전 00:00</v>
      </c>
      <c r="C177" s="261"/>
      <c r="D177" s="233" t="str">
        <f>TEXT($G$1, "[$-ko-KR]yyyy-mm-dd(ddd) ") &amp; "오후 14:00"</f>
        <v>2022-03-07(월) 오후 14:00</v>
      </c>
      <c r="E177" s="234"/>
      <c r="F177" s="235"/>
      <c r="G177" s="233" t="str">
        <f>TEXT($G$1, "[$-ko-KR]yyyy-mm-dd(ddd) ") &amp; "오후 19:00"</f>
        <v>2022-03-07(월) 오후 19:00</v>
      </c>
      <c r="H177" s="234"/>
      <c r="I177" s="235"/>
      <c r="J177" s="233" t="str">
        <f>TEXT($G$1, "[$-ko-KR]yyyy-mm-dd(ddd) ") &amp; "오후 21:00"</f>
        <v>2022-03-07(월) 오후 21:00</v>
      </c>
      <c r="K177" s="234"/>
      <c r="L177" s="235"/>
      <c r="M177" s="233" t="str">
        <f>TEXT($G$1+1, "[$-ko-KR]yyyy-mm-dd(ddd) ") &amp; "오전 00:00"</f>
        <v>2022-03-08(화)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150</v>
      </c>
      <c r="B179" s="124">
        <v>61500</v>
      </c>
      <c r="C179" s="76">
        <v>-3.9362699199999997E-2</v>
      </c>
      <c r="D179" s="13">
        <v>58840</v>
      </c>
      <c r="E179" s="14">
        <f>IF(ISNUMBER(D179), (D179 - $B179) / $B179, "")</f>
        <v>-4.3252032520325202E-2</v>
      </c>
      <c r="F179" s="16">
        <f>IF(ISNUMBER(D179), $B199 * E179, "")</f>
        <v>-6487.8048780487807</v>
      </c>
      <c r="G179" s="29">
        <v>59180</v>
      </c>
      <c r="H179" s="14">
        <f>IF(ISNUMBER(G179), (G179 - $B179) / $B179, "")</f>
        <v>-3.7723577235772361E-2</v>
      </c>
      <c r="I179" s="100">
        <f>IF(ISNUMBER(G179), $B199 * H179, "")</f>
        <v>-5658.5365853658541</v>
      </c>
      <c r="J179" s="13">
        <v>59880</v>
      </c>
      <c r="K179" s="14">
        <f>IF(ISNUMBER(J179), (J179 - $B179) / $B179, "")</f>
        <v>-2.6341463414634145E-2</v>
      </c>
      <c r="L179" s="16">
        <f>IF(ISNUMBER(J179), $B199 * K179, "")</f>
        <v>-3951.2195121951218</v>
      </c>
      <c r="M179" s="29">
        <v>61290</v>
      </c>
      <c r="N179" s="14">
        <f>IF(ISNUMBER(M179), (M179 - $B179) / $B179, "")</f>
        <v>-3.4146341463414634E-3</v>
      </c>
      <c r="O179" s="16">
        <f>IF(ISNUMBER(M179), $B199 * N179, "")</f>
        <v>-512.19512195121956</v>
      </c>
      <c r="Q179" s="219"/>
      <c r="R179" s="219"/>
      <c r="S179" s="219"/>
    </row>
    <row r="180" spans="1:19" ht="17.25" thickBot="1">
      <c r="A180" s="125" t="s">
        <v>217</v>
      </c>
      <c r="B180" s="126">
        <v>194</v>
      </c>
      <c r="C180" s="77">
        <v>-3.9603960399999999E-2</v>
      </c>
      <c r="D180" s="15">
        <v>189</v>
      </c>
      <c r="E180" s="32">
        <f t="shared" ref="E180:E183" si="94">IF(ISNUMBER(D180), (D180 - $B180) / $B180, "")</f>
        <v>-2.5773195876288658E-2</v>
      </c>
      <c r="F180" s="18">
        <f>IF(ISNUMBER(D180), $B199 * E180, "")</f>
        <v>-3865.9793814432987</v>
      </c>
      <c r="G180" s="31">
        <v>192</v>
      </c>
      <c r="H180" s="32">
        <f t="shared" ref="H180:H183" si="95">IF(ISNUMBER(G180), (G180 - $B180) / $B180, "")</f>
        <v>-1.0309278350515464E-2</v>
      </c>
      <c r="I180" s="101">
        <f>IF(ISNUMBER(G180), $B199 * H180, "")</f>
        <v>-1546.3917525773195</v>
      </c>
      <c r="J180" s="15">
        <v>195</v>
      </c>
      <c r="K180" s="32">
        <f t="shared" ref="K180:K183" si="96">IF(ISNUMBER(J180), (J180 - $B180) / $B180, "")</f>
        <v>5.1546391752577319E-3</v>
      </c>
      <c r="L180" s="18">
        <f>IF(ISNUMBER(J180), $B199 * K180, "")</f>
        <v>773.19587628865975</v>
      </c>
      <c r="M180" s="31">
        <v>194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19"/>
      <c r="R180" s="219"/>
      <c r="S180" s="219"/>
    </row>
    <row r="181" spans="1:19" ht="17.25" thickBot="1">
      <c r="A181" s="125" t="s">
        <v>91</v>
      </c>
      <c r="B181" s="126">
        <v>35850</v>
      </c>
      <c r="C181" s="77">
        <v>-3.9646397E-2</v>
      </c>
      <c r="D181" s="15">
        <v>35450</v>
      </c>
      <c r="E181" s="32">
        <f t="shared" si="94"/>
        <v>-1.1157601115760111E-2</v>
      </c>
      <c r="F181" s="18">
        <f>IF(ISNUMBER(D181), $B199 * E181, "")</f>
        <v>-1673.6401673640166</v>
      </c>
      <c r="G181" s="31">
        <v>35670</v>
      </c>
      <c r="H181" s="32">
        <f t="shared" si="95"/>
        <v>-5.0209205020920501E-3</v>
      </c>
      <c r="I181" s="101">
        <f>IF(ISNUMBER(G181), $B199 * H181, "")</f>
        <v>-753.13807531380746</v>
      </c>
      <c r="J181" s="15">
        <v>35900</v>
      </c>
      <c r="K181" s="32">
        <f t="shared" si="96"/>
        <v>1.3947001394700139E-3</v>
      </c>
      <c r="L181" s="18">
        <f>IF(ISNUMBER(J181), $B199 * K181, "")</f>
        <v>209.20502092050208</v>
      </c>
      <c r="M181" s="31">
        <v>36020</v>
      </c>
      <c r="N181" s="32">
        <f t="shared" si="97"/>
        <v>4.7419804741980478E-3</v>
      </c>
      <c r="O181" s="18">
        <f>IF(ISNUMBER(M181), $B199 * N181, "")</f>
        <v>711.29707112970721</v>
      </c>
      <c r="Q181" s="209"/>
      <c r="R181" s="209"/>
      <c r="S181" s="209"/>
    </row>
    <row r="182" spans="1:19" ht="17.25" thickBot="1">
      <c r="A182" s="125" t="s">
        <v>118</v>
      </c>
      <c r="B182" s="126">
        <v>16.899999999999999</v>
      </c>
      <c r="C182" s="77">
        <v>-3.9772727299999998E-2</v>
      </c>
      <c r="D182" s="15">
        <v>16.600000000000001</v>
      </c>
      <c r="E182" s="32">
        <f t="shared" si="94"/>
        <v>-1.7751479289940662E-2</v>
      </c>
      <c r="F182" s="18">
        <f>IF(ISNUMBER(D182), $B199 * E182, "")</f>
        <v>-2662.7218934910993</v>
      </c>
      <c r="G182" s="31">
        <v>17.2</v>
      </c>
      <c r="H182" s="32">
        <f t="shared" si="95"/>
        <v>1.775147928994087E-2</v>
      </c>
      <c r="I182" s="101">
        <f>IF(ISNUMBER(G182), $B199 * H182, "")</f>
        <v>2662.7218934911307</v>
      </c>
      <c r="J182" s="15">
        <v>17.5</v>
      </c>
      <c r="K182" s="32">
        <f t="shared" si="96"/>
        <v>3.5502958579881741E-2</v>
      </c>
      <c r="L182" s="18">
        <f>IF(ISNUMBER(J182), $B199 * K182, "")</f>
        <v>5325.4437869822614</v>
      </c>
      <c r="M182" s="31">
        <v>17.399999999999999</v>
      </c>
      <c r="N182" s="32">
        <f t="shared" si="97"/>
        <v>2.9585798816568049E-2</v>
      </c>
      <c r="O182" s="18">
        <f>IF(ISNUMBER(M182), $B199 * N182, "")</f>
        <v>4437.8698224852078</v>
      </c>
      <c r="Q182" s="209"/>
      <c r="R182" s="209"/>
      <c r="S182" s="209"/>
    </row>
    <row r="183" spans="1:19" ht="17.25" thickBot="1">
      <c r="A183" s="127" t="s">
        <v>227</v>
      </c>
      <c r="B183" s="128">
        <v>1085</v>
      </c>
      <c r="C183" s="78">
        <v>-3.9823008799999997E-2</v>
      </c>
      <c r="D183" s="20">
        <v>1035</v>
      </c>
      <c r="E183" s="21">
        <f t="shared" si="94"/>
        <v>-4.6082949308755762E-2</v>
      </c>
      <c r="F183" s="22">
        <f>IF(ISNUMBER(D183), $B199 * E183, "")</f>
        <v>-6912.442396313364</v>
      </c>
      <c r="G183" s="30">
        <v>1050</v>
      </c>
      <c r="H183" s="21">
        <f t="shared" si="95"/>
        <v>-3.2258064516129031E-2</v>
      </c>
      <c r="I183" s="105">
        <f>IF(ISNUMBER(G183), $B199 * H183, "")</f>
        <v>-4838.7096774193551</v>
      </c>
      <c r="J183" s="20">
        <v>1065</v>
      </c>
      <c r="K183" s="21">
        <f t="shared" si="96"/>
        <v>-1.8433179723502304E-2</v>
      </c>
      <c r="L183" s="22">
        <f>IF(ISNUMBER(J183), $B199 * K183, "")</f>
        <v>-2764.9769585253457</v>
      </c>
      <c r="M183" s="30">
        <v>1065</v>
      </c>
      <c r="N183" s="21">
        <f t="shared" si="97"/>
        <v>-1.8433179723502304E-2</v>
      </c>
      <c r="O183" s="22">
        <f>IF(ISNUMBER(M183), $B199 * N183, "")</f>
        <v>-2764.9769585253457</v>
      </c>
      <c r="Q183" s="209"/>
      <c r="R183" s="209"/>
      <c r="S183" s="209"/>
    </row>
    <row r="184" spans="1:19" ht="17.25" thickBot="1">
      <c r="A184" s="125" t="s">
        <v>187</v>
      </c>
      <c r="B184" s="129">
        <v>241</v>
      </c>
      <c r="C184" s="80">
        <v>-3.9840637499999998E-2</v>
      </c>
      <c r="D184" s="106">
        <v>232</v>
      </c>
      <c r="E184" s="107">
        <f>IF(ISNUMBER(D184), (D184 - $B184) / $B184, "")</f>
        <v>-3.7344398340248962E-2</v>
      </c>
      <c r="F184" s="108">
        <f>IF(ISNUMBER(D184), $B199 * E184, "")</f>
        <v>-5601.659751037344</v>
      </c>
      <c r="G184" s="109">
        <v>237</v>
      </c>
      <c r="H184" s="107">
        <f>IF(ISNUMBER(G184), (G184 - $B184) / $B184, "")</f>
        <v>-1.6597510373443983E-2</v>
      </c>
      <c r="I184" s="110">
        <f>IF(ISNUMBER(G184), $B199 * H184, "")</f>
        <v>-2489.6265560165975</v>
      </c>
      <c r="J184" s="106">
        <v>239</v>
      </c>
      <c r="K184" s="107">
        <f>IF(ISNUMBER(J184), (J184 - $B184) / $B184, "")</f>
        <v>-8.2987551867219917E-3</v>
      </c>
      <c r="L184" s="108">
        <f>IF(ISNUMBER(J184), $B199 * K184, "")</f>
        <v>-1244.8132780082988</v>
      </c>
      <c r="M184" s="109">
        <v>241</v>
      </c>
      <c r="N184" s="107">
        <f>IF(ISNUMBER(M184), (M184 - $B184) / $B184, "")</f>
        <v>0</v>
      </c>
      <c r="O184" s="108">
        <f>IF(ISNUMBER(M184), $B199 * N184, "")</f>
        <v>0</v>
      </c>
      <c r="Q184" s="209"/>
      <c r="R184" s="209"/>
      <c r="S184" s="209"/>
    </row>
    <row r="185" spans="1:19" ht="17.25" thickBot="1">
      <c r="A185" s="125" t="s">
        <v>142</v>
      </c>
      <c r="B185" s="126">
        <v>1670</v>
      </c>
      <c r="C185" s="77">
        <v>-4.0229885100000001E-2</v>
      </c>
      <c r="D185" s="15">
        <v>1595</v>
      </c>
      <c r="E185" s="32">
        <f t="shared" ref="E185:E188" si="98">IF(ISNUMBER(D185), (D185 - $B185) / $B185, "")</f>
        <v>-4.4910179640718563E-2</v>
      </c>
      <c r="F185" s="18">
        <f>IF(ISNUMBER(D185), $B199 * E185, "")</f>
        <v>-6736.5269461077842</v>
      </c>
      <c r="G185" s="31">
        <v>1620</v>
      </c>
      <c r="H185" s="32">
        <f t="shared" ref="H185:H188" si="99">IF(ISNUMBER(G185), (G185 - $B185) / $B185, "")</f>
        <v>-2.9940119760479042E-2</v>
      </c>
      <c r="I185" s="101">
        <f>IF(ISNUMBER(G185), $B199 * H185, "")</f>
        <v>-4491.0179640718561</v>
      </c>
      <c r="J185" s="15">
        <v>1635</v>
      </c>
      <c r="K185" s="32">
        <f t="shared" ref="K185:K188" si="100">IF(ISNUMBER(J185), (J185 - $B185) / $B185, "")</f>
        <v>-2.0958083832335328E-2</v>
      </c>
      <c r="L185" s="18">
        <f>IF(ISNUMBER(J185), $B199 * K185, "")</f>
        <v>-3143.712574850299</v>
      </c>
      <c r="M185" s="31">
        <v>1650</v>
      </c>
      <c r="N185" s="32">
        <f t="shared" ref="N185:N188" si="101">IF(ISNUMBER(M185), (M185 - $B185) / $B185, "")</f>
        <v>-1.1976047904191617E-2</v>
      </c>
      <c r="O185" s="18">
        <f>IF(ISNUMBER(M185), $B199 * N185, "")</f>
        <v>-1796.4071856287426</v>
      </c>
      <c r="Q185" s="209"/>
      <c r="R185" s="209"/>
      <c r="S185" s="209"/>
    </row>
    <row r="186" spans="1:19" ht="17.25" thickBot="1">
      <c r="A186" s="125" t="s">
        <v>333</v>
      </c>
      <c r="B186" s="126">
        <v>147600</v>
      </c>
      <c r="C186" s="77">
        <v>-4.0312093600000001E-2</v>
      </c>
      <c r="D186" s="15">
        <v>142600</v>
      </c>
      <c r="E186" s="32">
        <f t="shared" si="98"/>
        <v>-3.3875338753387531E-2</v>
      </c>
      <c r="F186" s="18">
        <f>IF(ISNUMBER(D186), $B199 * E186, "")</f>
        <v>-5081.3008130081298</v>
      </c>
      <c r="G186" s="31">
        <v>144550</v>
      </c>
      <c r="H186" s="32">
        <f t="shared" si="99"/>
        <v>-2.0663956639566397E-2</v>
      </c>
      <c r="I186" s="101">
        <f>IF(ISNUMBER(G186), $B199 * H186, "")</f>
        <v>-3099.5934959349597</v>
      </c>
      <c r="J186" s="15">
        <v>146000</v>
      </c>
      <c r="K186" s="32">
        <f t="shared" si="100"/>
        <v>-1.0840108401084011E-2</v>
      </c>
      <c r="L186" s="18">
        <f>IF(ISNUMBER(J186), $B199 * K186, "")</f>
        <v>-1626.0162601626016</v>
      </c>
      <c r="M186" s="31">
        <v>151550</v>
      </c>
      <c r="N186" s="32">
        <f t="shared" si="101"/>
        <v>2.6761517615176152E-2</v>
      </c>
      <c r="O186" s="18">
        <f>IF(ISNUMBER(M186), $B199 * N186, "")</f>
        <v>4014.2276422764226</v>
      </c>
      <c r="Q186" s="209"/>
      <c r="R186" s="209"/>
      <c r="S186" s="209"/>
    </row>
    <row r="187" spans="1:19" ht="17.25" thickBot="1">
      <c r="A187" s="125" t="s">
        <v>95</v>
      </c>
      <c r="B187" s="126">
        <v>3720</v>
      </c>
      <c r="C187" s="77">
        <v>-4.1237113399999997E-2</v>
      </c>
      <c r="D187" s="15">
        <v>3620</v>
      </c>
      <c r="E187" s="32">
        <f t="shared" si="98"/>
        <v>-2.6881720430107527E-2</v>
      </c>
      <c r="F187" s="18">
        <f>IF(ISNUMBER(D187), $B199 * E187, "")</f>
        <v>-4032.2580645161293</v>
      </c>
      <c r="G187" s="31">
        <v>3665</v>
      </c>
      <c r="H187" s="32">
        <f t="shared" si="99"/>
        <v>-1.4784946236559141E-2</v>
      </c>
      <c r="I187" s="101">
        <f>IF(ISNUMBER(G187), $B199 * H187, "")</f>
        <v>-2217.7419354838712</v>
      </c>
      <c r="J187" s="15">
        <v>3705</v>
      </c>
      <c r="K187" s="32">
        <f t="shared" si="100"/>
        <v>-4.0322580645161289E-3</v>
      </c>
      <c r="L187" s="18">
        <f>IF(ISNUMBER(J187), $B199 * K187, "")</f>
        <v>-604.83870967741939</v>
      </c>
      <c r="M187" s="31">
        <v>3765</v>
      </c>
      <c r="N187" s="32">
        <f t="shared" si="101"/>
        <v>1.2096774193548387E-2</v>
      </c>
      <c r="O187" s="18">
        <f>IF(ISNUMBER(M187), $B199 * N187, "")</f>
        <v>1814.516129032258</v>
      </c>
      <c r="Q187" s="33"/>
      <c r="R187" s="33"/>
    </row>
    <row r="188" spans="1:19" ht="17.25" thickBot="1">
      <c r="A188" s="130" t="s">
        <v>160</v>
      </c>
      <c r="B188" s="131">
        <v>395</v>
      </c>
      <c r="C188" s="79">
        <v>-4.1262135899999997E-2</v>
      </c>
      <c r="D188" s="24">
        <v>379</v>
      </c>
      <c r="E188" s="25">
        <f t="shared" si="98"/>
        <v>-4.0506329113924051E-2</v>
      </c>
      <c r="F188" s="104">
        <f>IF(ISNUMBER(D188), $B199 * E188, "")</f>
        <v>-6075.9493670886077</v>
      </c>
      <c r="G188" s="102">
        <v>382</v>
      </c>
      <c r="H188" s="25">
        <f t="shared" si="99"/>
        <v>-3.2911392405063293E-2</v>
      </c>
      <c r="I188" s="103">
        <f>IF(ISNUMBER(G188), $B199 * H188, "")</f>
        <v>-4936.7088607594942</v>
      </c>
      <c r="J188" s="24">
        <v>385</v>
      </c>
      <c r="K188" s="25">
        <f t="shared" si="100"/>
        <v>-2.5316455696202531E-2</v>
      </c>
      <c r="L188" s="104">
        <f>IF(ISNUMBER(J188), $B199 * K188, "")</f>
        <v>-3797.4683544303798</v>
      </c>
      <c r="M188" s="102">
        <v>391</v>
      </c>
      <c r="N188" s="25">
        <f t="shared" si="101"/>
        <v>-1.0126582278481013E-2</v>
      </c>
      <c r="O188" s="104">
        <f>IF(ISNUMBER(M188), $B199 * N188, "")</f>
        <v>-1518.9873417721519</v>
      </c>
      <c r="Q188" s="210"/>
      <c r="R188" s="211"/>
      <c r="S188" s="212"/>
    </row>
    <row r="189" spans="1:19">
      <c r="A189" s="123" t="s">
        <v>97</v>
      </c>
      <c r="B189" s="124">
        <v>2.2000000000000001E-3</v>
      </c>
      <c r="C189" s="76">
        <v>-4.3478260900000003E-2</v>
      </c>
      <c r="D189" s="13">
        <v>2.2000000000000001E-3</v>
      </c>
      <c r="E189" s="14">
        <f>IF(ISNUMBER(D189), (D189 - $B189) / $B189, "")</f>
        <v>0</v>
      </c>
      <c r="F189" s="16">
        <f>IF(ISNUMBER(D189), $B199 * E189, "")</f>
        <v>0</v>
      </c>
      <c r="G189" s="29">
        <v>2.3E-3</v>
      </c>
      <c r="H189" s="14">
        <f>IF(ISNUMBER(G189), (G189 - $B189) / $B189, "")</f>
        <v>4.5454545454545373E-2</v>
      </c>
      <c r="I189" s="100">
        <f>IF(ISNUMBER(G189), $B199 * H189, "")</f>
        <v>6818.1818181818062</v>
      </c>
      <c r="J189" s="13">
        <v>2.3E-3</v>
      </c>
      <c r="K189" s="14">
        <f>IF(ISNUMBER(J189), (J189 - $B189) / $B189, "")</f>
        <v>4.5454545454545373E-2</v>
      </c>
      <c r="L189" s="16">
        <f>IF(ISNUMBER(J189), $B199 * K189, "")</f>
        <v>6818.1818181818062</v>
      </c>
      <c r="M189" s="29">
        <v>2.2000000000000001E-3</v>
      </c>
      <c r="N189" s="14">
        <f>IF(ISNUMBER(M189), (M189 - $B189) / $B189, "")</f>
        <v>0</v>
      </c>
      <c r="O189" s="16">
        <f>IF(ISNUMBER(M189), $B199 * N189, "")</f>
        <v>0</v>
      </c>
      <c r="Q189" s="213"/>
      <c r="R189" s="214"/>
      <c r="S189" s="215"/>
    </row>
    <row r="190" spans="1:19" ht="17.25" thickBot="1">
      <c r="A190" s="125" t="s">
        <v>223</v>
      </c>
      <c r="B190" s="126">
        <v>950</v>
      </c>
      <c r="C190" s="77">
        <v>-4.5226130699999999E-2</v>
      </c>
      <c r="D190" s="15">
        <v>904</v>
      </c>
      <c r="E190" s="32">
        <f t="shared" ref="E190:E193" si="102">IF(ISNUMBER(D190), (D190 - $B190) / $B190, "")</f>
        <v>-4.8421052631578948E-2</v>
      </c>
      <c r="F190" s="18">
        <f>IF(ISNUMBER(D190), $B199 * E190, "")</f>
        <v>-7263.1578947368425</v>
      </c>
      <c r="G190" s="31">
        <v>907</v>
      </c>
      <c r="H190" s="32">
        <f t="shared" ref="H190:H193" si="103">IF(ISNUMBER(G190), (G190 - $B190) / $B190, "")</f>
        <v>-4.5263157894736845E-2</v>
      </c>
      <c r="I190" s="101">
        <f>IF(ISNUMBER(G190), $B199 * H190, "")</f>
        <v>-6789.4736842105267</v>
      </c>
      <c r="J190" s="15">
        <v>919</v>
      </c>
      <c r="K190" s="32">
        <f t="shared" ref="K190:K193" si="104">IF(ISNUMBER(J190), (J190 - $B190) / $B190, "")</f>
        <v>-3.2631578947368421E-2</v>
      </c>
      <c r="L190" s="18">
        <f>IF(ISNUMBER(J190), $B199 * K190, "")</f>
        <v>-4894.7368421052633</v>
      </c>
      <c r="M190" s="31">
        <v>935</v>
      </c>
      <c r="N190" s="32">
        <f t="shared" ref="N190:N193" si="105">IF(ISNUMBER(M190), (M190 - $B190) / $B190, "")</f>
        <v>-1.5789473684210527E-2</v>
      </c>
      <c r="O190" s="18">
        <f>IF(ISNUMBER(M190), $B199 * N190, "")</f>
        <v>-2368.4210526315792</v>
      </c>
      <c r="Q190" s="216"/>
      <c r="R190" s="217"/>
      <c r="S190" s="218"/>
    </row>
    <row r="191" spans="1:19" ht="17.25" thickBot="1">
      <c r="A191" s="125" t="s">
        <v>136</v>
      </c>
      <c r="B191" s="126">
        <v>4745</v>
      </c>
      <c r="C191" s="77">
        <v>-4.62311558E-2</v>
      </c>
      <c r="D191" s="15">
        <v>4665</v>
      </c>
      <c r="E191" s="32">
        <f t="shared" si="102"/>
        <v>-1.6859852476290831E-2</v>
      </c>
      <c r="F191" s="18">
        <f>IF(ISNUMBER(D191), $B199 * E191, "")</f>
        <v>-2528.9778714436247</v>
      </c>
      <c r="G191" s="31">
        <v>4710</v>
      </c>
      <c r="H191" s="32">
        <f t="shared" si="103"/>
        <v>-7.3761854583772393E-3</v>
      </c>
      <c r="I191" s="101">
        <f>IF(ISNUMBER(G191), $B199 * H191, "")</f>
        <v>-1106.4278187565858</v>
      </c>
      <c r="J191" s="15">
        <v>4725</v>
      </c>
      <c r="K191" s="32">
        <f t="shared" si="104"/>
        <v>-4.2149631190727078E-3</v>
      </c>
      <c r="L191" s="18">
        <f>IF(ISNUMBER(J191), $B199 * K191, "")</f>
        <v>-632.24446786090618</v>
      </c>
      <c r="M191" s="31">
        <v>4775</v>
      </c>
      <c r="N191" s="32">
        <f t="shared" si="105"/>
        <v>6.3224446786090622E-3</v>
      </c>
      <c r="O191" s="18">
        <f>IF(ISNUMBER(M191), $B199 * N191, "")</f>
        <v>948.36670179135933</v>
      </c>
      <c r="Q191" s="209"/>
      <c r="R191" s="209"/>
      <c r="S191" s="209"/>
    </row>
    <row r="192" spans="1:19" ht="17.25" thickBot="1">
      <c r="A192" s="125" t="s">
        <v>164</v>
      </c>
      <c r="B192" s="126">
        <v>1340</v>
      </c>
      <c r="C192" s="77">
        <v>-4.62633452E-2</v>
      </c>
      <c r="D192" s="15">
        <v>1305</v>
      </c>
      <c r="E192" s="32">
        <f t="shared" si="102"/>
        <v>-2.6119402985074626E-2</v>
      </c>
      <c r="F192" s="18">
        <f>IF(ISNUMBER(D192), $B199 * E192, "")</f>
        <v>-3917.9104477611941</v>
      </c>
      <c r="G192" s="31">
        <v>1320</v>
      </c>
      <c r="H192" s="32">
        <f t="shared" si="103"/>
        <v>-1.4925373134328358E-2</v>
      </c>
      <c r="I192" s="101">
        <f>IF(ISNUMBER(G192), $B199 * H192, "")</f>
        <v>-2238.8059701492539</v>
      </c>
      <c r="J192" s="15">
        <v>1335</v>
      </c>
      <c r="K192" s="32">
        <f t="shared" si="104"/>
        <v>-3.7313432835820895E-3</v>
      </c>
      <c r="L192" s="18">
        <f>IF(ISNUMBER(J192), $B199 * K192, "")</f>
        <v>-559.70149253731347</v>
      </c>
      <c r="M192" s="31">
        <v>1345</v>
      </c>
      <c r="N192" s="32">
        <f t="shared" si="105"/>
        <v>3.7313432835820895E-3</v>
      </c>
      <c r="O192" s="18">
        <f>IF(ISNUMBER(M192), $B199 * N192, "")</f>
        <v>559.70149253731347</v>
      </c>
      <c r="Q192" s="219"/>
      <c r="R192" s="219"/>
      <c r="S192" s="219"/>
    </row>
    <row r="193" spans="1:19" ht="17.25" thickBot="1">
      <c r="A193" s="127" t="s">
        <v>225</v>
      </c>
      <c r="B193" s="128">
        <v>346</v>
      </c>
      <c r="C193" s="78">
        <v>-4.68319559E-2</v>
      </c>
      <c r="D193" s="20">
        <v>341</v>
      </c>
      <c r="E193" s="21">
        <f t="shared" si="102"/>
        <v>-1.4450867052023121E-2</v>
      </c>
      <c r="F193" s="22">
        <f>IF(ISNUMBER(D193), $B199 * E193, "")</f>
        <v>-2167.6300578034684</v>
      </c>
      <c r="G193" s="30">
        <v>341</v>
      </c>
      <c r="H193" s="21">
        <f t="shared" si="103"/>
        <v>-1.4450867052023121E-2</v>
      </c>
      <c r="I193" s="105">
        <f>IF(ISNUMBER(G193), $B199 * H193, "")</f>
        <v>-2167.6300578034684</v>
      </c>
      <c r="J193" s="20">
        <v>343</v>
      </c>
      <c r="K193" s="21">
        <f t="shared" si="104"/>
        <v>-8.670520231213872E-3</v>
      </c>
      <c r="L193" s="22">
        <f>IF(ISNUMBER(J193), $B199 * K193, "")</f>
        <v>-1300.5780346820809</v>
      </c>
      <c r="M193" s="30">
        <v>344</v>
      </c>
      <c r="N193" s="21">
        <f t="shared" si="105"/>
        <v>-5.7803468208092483E-3</v>
      </c>
      <c r="O193" s="22">
        <f>IF(ISNUMBER(M193), $B199 * N193, "")</f>
        <v>-867.05202312138726</v>
      </c>
      <c r="Q193" s="219"/>
      <c r="R193" s="219"/>
      <c r="S193" s="219"/>
    </row>
    <row r="194" spans="1:19" ht="17.25" thickBot="1">
      <c r="A194" s="125" t="s">
        <v>327</v>
      </c>
      <c r="B194" s="129">
        <v>609</v>
      </c>
      <c r="C194" s="80">
        <v>-4.69483568E-2</v>
      </c>
      <c r="D194" s="106">
        <v>572</v>
      </c>
      <c r="E194" s="107">
        <f>IF(ISNUMBER(D194), (D194 - $B194) / $B194, "")</f>
        <v>-6.0755336617405585E-2</v>
      </c>
      <c r="F194" s="108">
        <f>IF(ISNUMBER(D194), $B199 * E194, "")</f>
        <v>-9113.300492610837</v>
      </c>
      <c r="G194" s="109">
        <v>567</v>
      </c>
      <c r="H194" s="107">
        <f>IF(ISNUMBER(G194), (G194 - $B194) / $B194, "")</f>
        <v>-6.8965517241379309E-2</v>
      </c>
      <c r="I194" s="110">
        <f>IF(ISNUMBER(G194), $B199 * H194, "")</f>
        <v>-10344.827586206897</v>
      </c>
      <c r="J194" s="106">
        <v>576</v>
      </c>
      <c r="K194" s="107">
        <f>IF(ISNUMBER(J194), (J194 - $B194) / $B194, "")</f>
        <v>-5.4187192118226604E-2</v>
      </c>
      <c r="L194" s="108">
        <f>IF(ISNUMBER(J194), $B199 * K194, "")</f>
        <v>-8128.0788177339909</v>
      </c>
      <c r="M194" s="109">
        <v>581</v>
      </c>
      <c r="N194" s="107">
        <f>IF(ISNUMBER(M194), (M194 - $B194) / $B194, "")</f>
        <v>-4.5977011494252873E-2</v>
      </c>
      <c r="O194" s="108">
        <f>IF(ISNUMBER(M194), $B199 * N194, "")</f>
        <v>-6896.5517241379312</v>
      </c>
      <c r="Q194" s="209"/>
      <c r="R194" s="209"/>
      <c r="S194" s="209"/>
    </row>
    <row r="195" spans="1:19" ht="17.25" thickBot="1">
      <c r="A195" s="125" t="s">
        <v>116</v>
      </c>
      <c r="B195" s="126">
        <v>2990</v>
      </c>
      <c r="C195" s="77">
        <v>-4.77707006E-2</v>
      </c>
      <c r="D195" s="15">
        <v>2885</v>
      </c>
      <c r="E195" s="32">
        <f t="shared" ref="E195:E198" si="106">IF(ISNUMBER(D195), (D195 - $B195) / $B195, "")</f>
        <v>-3.5117056856187288E-2</v>
      </c>
      <c r="F195" s="18">
        <f>IF(ISNUMBER(D195), $B199 * E195, "")</f>
        <v>-5267.5585284280933</v>
      </c>
      <c r="G195" s="31">
        <v>2935</v>
      </c>
      <c r="H195" s="32">
        <f t="shared" ref="H195:H198" si="107">IF(ISNUMBER(G195), (G195 - $B195) / $B195, "")</f>
        <v>-1.839464882943144E-2</v>
      </c>
      <c r="I195" s="101">
        <f>IF(ISNUMBER(G195), $B199 * H195, "")</f>
        <v>-2759.1973244147161</v>
      </c>
      <c r="J195" s="15">
        <v>2985</v>
      </c>
      <c r="K195" s="32">
        <f t="shared" ref="K195:K198" si="108">IF(ISNUMBER(J195), (J195 - $B195) / $B195, "")</f>
        <v>-1.6722408026755853E-3</v>
      </c>
      <c r="L195" s="18">
        <f>IF(ISNUMBER(J195), $B199 * K195, "")</f>
        <v>-250.83612040133778</v>
      </c>
      <c r="M195" s="31">
        <v>3005</v>
      </c>
      <c r="N195" s="32">
        <f t="shared" ref="N195:N198" si="109">IF(ISNUMBER(M195), (M195 - $B195) / $B195, "")</f>
        <v>5.016722408026756E-3</v>
      </c>
      <c r="O195" s="18">
        <f>IF(ISNUMBER(M195), $B199 * N195, "")</f>
        <v>752.50836120401334</v>
      </c>
      <c r="Q195" s="209"/>
      <c r="R195" s="209"/>
      <c r="S195" s="209"/>
    </row>
    <row r="196" spans="1:19" ht="17.25" thickBot="1">
      <c r="A196" s="125" t="s">
        <v>348</v>
      </c>
      <c r="B196" s="126">
        <v>184</v>
      </c>
      <c r="C196" s="77">
        <v>-5.6410256399999997E-2</v>
      </c>
      <c r="D196" s="15">
        <v>169</v>
      </c>
      <c r="E196" s="32">
        <f t="shared" si="106"/>
        <v>-8.1521739130434784E-2</v>
      </c>
      <c r="F196" s="18">
        <f>IF(ISNUMBER(D196), $B199 * E196, "")</f>
        <v>-12228.260869565218</v>
      </c>
      <c r="G196" s="31">
        <v>169</v>
      </c>
      <c r="H196" s="32">
        <f t="shared" si="107"/>
        <v>-8.1521739130434784E-2</v>
      </c>
      <c r="I196" s="101">
        <f>IF(ISNUMBER(G196), $B199 * H196, "")</f>
        <v>-12228.260869565218</v>
      </c>
      <c r="J196" s="15">
        <v>171</v>
      </c>
      <c r="K196" s="32">
        <f t="shared" si="108"/>
        <v>-7.0652173913043473E-2</v>
      </c>
      <c r="L196" s="18">
        <f>IF(ISNUMBER(J196), $B199 * K196, "")</f>
        <v>-10597.82608695652</v>
      </c>
      <c r="M196" s="31">
        <v>173</v>
      </c>
      <c r="N196" s="32">
        <f t="shared" si="109"/>
        <v>-5.9782608695652176E-2</v>
      </c>
      <c r="O196" s="18">
        <f>IF(ISNUMBER(M196), $B199 * N196, "")</f>
        <v>-8967.391304347826</v>
      </c>
      <c r="Q196" s="209"/>
      <c r="R196" s="209"/>
      <c r="S196" s="209"/>
    </row>
    <row r="197" spans="1:19">
      <c r="A197" s="125" t="s">
        <v>73</v>
      </c>
      <c r="B197" s="126">
        <v>35770</v>
      </c>
      <c r="C197" s="77">
        <v>-6.1401206999999999E-2</v>
      </c>
      <c r="D197" s="15">
        <v>34080</v>
      </c>
      <c r="E197" s="32">
        <f t="shared" si="106"/>
        <v>-4.7246295778585405E-2</v>
      </c>
      <c r="F197" s="18">
        <f>IF(ISNUMBER(D197), $B199 * E197, "")</f>
        <v>-7086.9443667878104</v>
      </c>
      <c r="G197" s="31">
        <v>34370</v>
      </c>
      <c r="H197" s="32">
        <f t="shared" si="107"/>
        <v>-3.9138943248532287E-2</v>
      </c>
      <c r="I197" s="101">
        <f>IF(ISNUMBER(G197), $B199 * H197, "")</f>
        <v>-5870.841487279843</v>
      </c>
      <c r="J197" s="15">
        <v>34900</v>
      </c>
      <c r="K197" s="32">
        <f t="shared" si="108"/>
        <v>-2.4322057590159353E-2</v>
      </c>
      <c r="L197" s="18">
        <f>IF(ISNUMBER(J197), $B199 * K197, "")</f>
        <v>-3648.308638523903</v>
      </c>
      <c r="M197" s="31">
        <v>35890</v>
      </c>
      <c r="N197" s="32">
        <f t="shared" si="109"/>
        <v>3.3547665641599105E-3</v>
      </c>
      <c r="O197" s="18">
        <f>IF(ISNUMBER(M197), $B199 * N197, "")</f>
        <v>503.2149846239866</v>
      </c>
      <c r="Q197" s="198"/>
      <c r="R197" s="199"/>
      <c r="S197" s="200"/>
    </row>
    <row r="198" spans="1:19" ht="17.25" thickBot="1">
      <c r="A198" s="130" t="s">
        <v>85</v>
      </c>
      <c r="B198" s="131">
        <v>266</v>
      </c>
      <c r="C198" s="79">
        <v>-7.3170731700000005E-2</v>
      </c>
      <c r="D198" s="24">
        <v>249</v>
      </c>
      <c r="E198" s="25">
        <f t="shared" si="106"/>
        <v>-6.3909774436090222E-2</v>
      </c>
      <c r="F198" s="104">
        <f>IF(ISNUMBER(D198), $B199 * E198, "")</f>
        <v>-9586.4661654135325</v>
      </c>
      <c r="G198" s="102">
        <v>247</v>
      </c>
      <c r="H198" s="25">
        <f t="shared" si="107"/>
        <v>-7.1428571428571425E-2</v>
      </c>
      <c r="I198" s="103">
        <f>IF(ISNUMBER(G198), $B199 * H198, "")</f>
        <v>-10714.285714285714</v>
      </c>
      <c r="J198" s="24">
        <v>251</v>
      </c>
      <c r="K198" s="25">
        <f t="shared" si="108"/>
        <v>-5.6390977443609019E-2</v>
      </c>
      <c r="L198" s="104">
        <f>IF(ISNUMBER(J198), $B199 * K198, "")</f>
        <v>-8458.6466165413531</v>
      </c>
      <c r="M198" s="102">
        <v>253</v>
      </c>
      <c r="N198" s="25">
        <f t="shared" si="109"/>
        <v>-4.8872180451127817E-2</v>
      </c>
      <c r="O198" s="104">
        <f>IF(ISNUMBER(M198), $B199 * N198, "")</f>
        <v>-7330.8270676691727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-3.6096830117656395E-2</v>
      </c>
      <c r="F199" s="28">
        <f>SUM(F179:F198)</f>
        <v>-108290.49035296917</v>
      </c>
      <c r="G199" s="26" t="s">
        <v>266</v>
      </c>
      <c r="H199" s="27">
        <f>IF(COUNT(H179:H198), SUM(H179:H198) / COUNT(H179:H198), 0)</f>
        <v>-2.4923437234647468E-2</v>
      </c>
      <c r="I199" s="28">
        <f>SUM(I179:I198)</f>
        <v>-74770.311703942396</v>
      </c>
      <c r="J199" s="26" t="s">
        <v>266</v>
      </c>
      <c r="K199" s="27">
        <f>IF(COUNT(K179:K198), SUM(K179:K198) / COUNT(K179:K198), 0)</f>
        <v>-1.4159325420939634E-2</v>
      </c>
      <c r="L199" s="28">
        <f>SUM(L179:L198)</f>
        <v>-42477.976262818906</v>
      </c>
      <c r="M199" s="26" t="s">
        <v>266</v>
      </c>
      <c r="N199" s="27">
        <f>IF(COUNT(N179:N198), SUM(N179:N198) / COUNT(N179:N198), 0)</f>
        <v>-6.4270358582350293E-3</v>
      </c>
      <c r="O199" s="28">
        <f>SUM(O179:O198)</f>
        <v>-19281.107574705089</v>
      </c>
      <c r="Q199" s="204"/>
      <c r="R199" s="205"/>
      <c r="S199" s="20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45F32-B7D3-4EF6-B741-95E2BBFC5E25}">
  <sheetPr codeName="Sheet14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44628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87,237 KRW (2.91%)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87,678 KRW (2.92%)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87,878 KRW (2.93%)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96,100 KRW (3.20%)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70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2022-03-08(화) 오전 00:00</v>
      </c>
      <c r="C15" s="259"/>
      <c r="D15" s="233" t="str">
        <f>TEXT($G$1, "[$-ko-KR]yyyy-mm-dd(ddd) ") &amp; "오후 14:00"</f>
        <v>2022-03-08(화) 오후 14:00</v>
      </c>
      <c r="E15" s="234"/>
      <c r="F15" s="235"/>
      <c r="G15" s="233" t="str">
        <f>TEXT($G$1, "[$-ko-KR]yyyy-mm-dd(ddd) ") &amp; "오후 19:00"</f>
        <v>2022-03-08(화) 오후 19:00</v>
      </c>
      <c r="H15" s="234"/>
      <c r="I15" s="235"/>
      <c r="J15" s="233" t="str">
        <f>TEXT($G$1, "[$-ko-KR]yyyy-mm-dd(ddd) ") &amp; "오후 21:00"</f>
        <v>2022-03-08(화) 오후 21:00</v>
      </c>
      <c r="K15" s="234"/>
      <c r="L15" s="235"/>
      <c r="M15" s="233" t="str">
        <f>TEXT($G$1+1, "[$-ko-KR]yyyy-mm-dd(ddd) ") &amp; "오전 00:00"</f>
        <v>2022-03-09(수)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70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2022-03-08(화) 오전 00:00</v>
      </c>
      <c r="C42" s="261"/>
      <c r="D42" s="233" t="str">
        <f>TEXT($G$1, "[$-ko-KR]yyyy-mm-dd(ddd) ") &amp; "오후 14:00"</f>
        <v>2022-03-08(화) 오후 14:00</v>
      </c>
      <c r="E42" s="234"/>
      <c r="F42" s="235"/>
      <c r="G42" s="233" t="str">
        <f>TEXT($G$1, "[$-ko-KR]yyyy-mm-dd(ddd) ") &amp; "오후 19:00"</f>
        <v>2022-03-08(화) 오후 19:00</v>
      </c>
      <c r="H42" s="234"/>
      <c r="I42" s="235"/>
      <c r="J42" s="233" t="str">
        <f>TEXT($G$1, "[$-ko-KR]yyyy-mm-dd(ddd) ") &amp; "오후 21:00"</f>
        <v>2022-03-08(화) 오후 21:00</v>
      </c>
      <c r="K42" s="234"/>
      <c r="L42" s="235"/>
      <c r="M42" s="233" t="str">
        <f>TEXT($G$1+1, "[$-ko-KR]yyyy-mm-dd(ddd) ") &amp; "오전 00:00"</f>
        <v>2022-03-09(수)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211</v>
      </c>
      <c r="B44" s="124">
        <v>11.2</v>
      </c>
      <c r="C44" s="76">
        <v>0.16182572610000001</v>
      </c>
      <c r="D44" s="13">
        <v>11.8</v>
      </c>
      <c r="E44" s="14">
        <f>IF(ISNUMBER(D44), (D44 - $B44) / $B44, "")</f>
        <v>5.35714285714287E-2</v>
      </c>
      <c r="F44" s="16">
        <f>IF(ISNUMBER(D44), $B64 * E44, "")</f>
        <v>8035.7142857143053</v>
      </c>
      <c r="G44" s="29">
        <v>11.3</v>
      </c>
      <c r="H44" s="14">
        <f>IF(ISNUMBER(G44), (G44 - $B44) / $B44, "")</f>
        <v>8.9285714285715564E-3</v>
      </c>
      <c r="I44" s="100">
        <f>IF(ISNUMBER(G44), $B64 * H44, "")</f>
        <v>1339.2857142857335</v>
      </c>
      <c r="J44" s="13">
        <v>10.9</v>
      </c>
      <c r="K44" s="14">
        <f>IF(ISNUMBER(J44), (J44 - $B44) / $B44, "")</f>
        <v>-2.6785714285714191E-2</v>
      </c>
      <c r="L44" s="16">
        <f>IF(ISNUMBER(J44), $B64 * K44, "")</f>
        <v>-4017.8571428571286</v>
      </c>
      <c r="M44" s="29">
        <v>9.58</v>
      </c>
      <c r="N44" s="14">
        <f>IF(ISNUMBER(M44), (M44 - $B44) / $B44, "")</f>
        <v>-0.14464285714285707</v>
      </c>
      <c r="O44" s="16">
        <f>IF(ISNUMBER(M44), $B64 * N44, "")</f>
        <v>-21696.428571428562</v>
      </c>
      <c r="Q44" s="219"/>
      <c r="R44" s="219"/>
      <c r="S44" s="219"/>
    </row>
    <row r="45" spans="1:19" ht="17.25" customHeight="1" thickBot="1">
      <c r="A45" s="125" t="s">
        <v>203</v>
      </c>
      <c r="B45" s="126">
        <v>8.9</v>
      </c>
      <c r="C45" s="77">
        <v>8.27250608E-2</v>
      </c>
      <c r="D45" s="15">
        <v>9.26</v>
      </c>
      <c r="E45" s="32">
        <f t="shared" ref="E45:E48" si="14">IF(ISNUMBER(D45), (D45 - $B45) / $B45, "")</f>
        <v>4.0449438202247126E-2</v>
      </c>
      <c r="F45" s="18">
        <f>IF(ISNUMBER(D45), $B64 * E45, "")</f>
        <v>6067.4157303370685</v>
      </c>
      <c r="G45" s="31">
        <v>9.09</v>
      </c>
      <c r="H45" s="32">
        <f t="shared" ref="H45:H48" si="15">IF(ISNUMBER(G45), (G45 - $B45) / $B45, "")</f>
        <v>2.1348314606741515E-2</v>
      </c>
      <c r="I45" s="101">
        <f>IF(ISNUMBER(G45), $B64 * H45, "")</f>
        <v>3202.2471910112272</v>
      </c>
      <c r="J45" s="15">
        <v>9.09</v>
      </c>
      <c r="K45" s="32">
        <f t="shared" ref="K45:K48" si="16">IF(ISNUMBER(J45), (J45 - $B45) / $B45, "")</f>
        <v>2.1348314606741515E-2</v>
      </c>
      <c r="L45" s="18">
        <f>IF(ISNUMBER(J45), $B64 * K45, "")</f>
        <v>3202.2471910112272</v>
      </c>
      <c r="M45" s="31">
        <v>8.6199999999999992</v>
      </c>
      <c r="N45" s="32">
        <f t="shared" ref="N45:N48" si="17">IF(ISNUMBER(M45), (M45 - $B45) / $B45, "")</f>
        <v>-3.1460674157303498E-2</v>
      </c>
      <c r="O45" s="18">
        <f>IF(ISNUMBER(M45), $B64 * N45, "")</f>
        <v>-4719.1011235955248</v>
      </c>
      <c r="Q45" s="219"/>
      <c r="R45" s="219"/>
      <c r="S45" s="219"/>
    </row>
    <row r="46" spans="1:19" ht="17.25" customHeight="1" thickBot="1">
      <c r="A46" s="125" t="s">
        <v>140</v>
      </c>
      <c r="B46" s="126">
        <v>88.5</v>
      </c>
      <c r="C46" s="77">
        <v>7.1428571400000002E-2</v>
      </c>
      <c r="D46" s="15">
        <v>87.3</v>
      </c>
      <c r="E46" s="32">
        <f t="shared" si="14"/>
        <v>-1.3559322033898338E-2</v>
      </c>
      <c r="F46" s="18">
        <f>IF(ISNUMBER(D46), $B64 * E46, "")</f>
        <v>-2033.8983050847507</v>
      </c>
      <c r="G46" s="31">
        <v>89.8</v>
      </c>
      <c r="H46" s="32">
        <f t="shared" si="15"/>
        <v>1.4689265536723131E-2</v>
      </c>
      <c r="I46" s="101">
        <f>IF(ISNUMBER(G46), $B64 * H46, "")</f>
        <v>2203.3898305084695</v>
      </c>
      <c r="J46" s="15">
        <v>89.4</v>
      </c>
      <c r="K46" s="32">
        <f t="shared" si="16"/>
        <v>1.0169491525423792E-2</v>
      </c>
      <c r="L46" s="18">
        <f>IF(ISNUMBER(J46), $B64 * K46, "")</f>
        <v>1525.4237288135689</v>
      </c>
      <c r="M46" s="31">
        <v>94.3</v>
      </c>
      <c r="N46" s="32">
        <f t="shared" si="17"/>
        <v>6.5536723163841779E-2</v>
      </c>
      <c r="O46" s="18">
        <f>IF(ISNUMBER(M46), $B64 * N46, "")</f>
        <v>9830.508474576267</v>
      </c>
      <c r="Q46" s="209"/>
      <c r="R46" s="209"/>
      <c r="S46" s="209"/>
    </row>
    <row r="47" spans="1:19" ht="17.25" customHeight="1" thickBot="1">
      <c r="A47" s="125" t="s">
        <v>158</v>
      </c>
      <c r="B47" s="126">
        <v>70</v>
      </c>
      <c r="C47" s="77">
        <v>6.3829787200000002E-2</v>
      </c>
      <c r="D47" s="15">
        <v>71.5</v>
      </c>
      <c r="E47" s="32">
        <f t="shared" si="14"/>
        <v>2.1428571428571429E-2</v>
      </c>
      <c r="F47" s="18">
        <f>IF(ISNUMBER(D47), $B64 * E47, "")</f>
        <v>3214.2857142857142</v>
      </c>
      <c r="G47" s="31">
        <v>72.599999999999994</v>
      </c>
      <c r="H47" s="32">
        <f t="shared" si="15"/>
        <v>3.7142857142857061E-2</v>
      </c>
      <c r="I47" s="101">
        <f>IF(ISNUMBER(G47), $B64 * H47, "")</f>
        <v>5571.4285714285588</v>
      </c>
      <c r="J47" s="15">
        <v>73.099999999999994</v>
      </c>
      <c r="K47" s="32">
        <f t="shared" si="16"/>
        <v>4.4285714285714206E-2</v>
      </c>
      <c r="L47" s="18">
        <f>IF(ISNUMBER(J47), $B64 * K47, "")</f>
        <v>6642.8571428571313</v>
      </c>
      <c r="M47" s="31">
        <v>79</v>
      </c>
      <c r="N47" s="32">
        <f t="shared" si="17"/>
        <v>0.12857142857142856</v>
      </c>
      <c r="O47" s="18">
        <f>IF(ISNUMBER(M47), $B64 * N47, "")</f>
        <v>19285.714285714283</v>
      </c>
      <c r="Q47" s="209"/>
      <c r="R47" s="209"/>
      <c r="S47" s="209"/>
    </row>
    <row r="48" spans="1:19" ht="17.25" customHeight="1" thickBot="1">
      <c r="A48" s="127" t="s">
        <v>174</v>
      </c>
      <c r="B48" s="128">
        <v>11.2</v>
      </c>
      <c r="C48" s="78">
        <v>5.6603773599999997E-2</v>
      </c>
      <c r="D48" s="20">
        <v>11</v>
      </c>
      <c r="E48" s="21">
        <f t="shared" si="14"/>
        <v>-1.7857142857142794E-2</v>
      </c>
      <c r="F48" s="22">
        <f>IF(ISNUMBER(D48), $B64 * E48, "")</f>
        <v>-2678.5714285714189</v>
      </c>
      <c r="G48" s="30">
        <v>11.1</v>
      </c>
      <c r="H48" s="21">
        <f t="shared" si="15"/>
        <v>-8.9285714285713969E-3</v>
      </c>
      <c r="I48" s="105">
        <f>IF(ISNUMBER(G48), $B64 * H48, "")</f>
        <v>-1339.2857142857094</v>
      </c>
      <c r="J48" s="20">
        <v>11.1</v>
      </c>
      <c r="K48" s="21">
        <f t="shared" si="16"/>
        <v>-8.9285714285713969E-3</v>
      </c>
      <c r="L48" s="22">
        <f>IF(ISNUMBER(J48), $B64 * K48, "")</f>
        <v>-1339.2857142857094</v>
      </c>
      <c r="M48" s="30">
        <v>11.1</v>
      </c>
      <c r="N48" s="21">
        <f t="shared" si="17"/>
        <v>-8.9285714285713969E-3</v>
      </c>
      <c r="O48" s="22">
        <f>IF(ISNUMBER(M48), $B64 * N48, "")</f>
        <v>-1339.2857142857094</v>
      </c>
      <c r="Q48" s="209"/>
      <c r="R48" s="209"/>
      <c r="S48" s="209"/>
    </row>
    <row r="49" spans="1:19" ht="17.25" customHeight="1" thickBot="1">
      <c r="A49" s="125" t="s">
        <v>64</v>
      </c>
      <c r="B49" s="129">
        <v>28.5</v>
      </c>
      <c r="C49" s="80">
        <v>3.6363636400000003E-2</v>
      </c>
      <c r="D49" s="106">
        <v>27.4</v>
      </c>
      <c r="E49" s="107">
        <f>IF(ISNUMBER(D49), (D49 - $B49) / $B49, "")</f>
        <v>-3.8596491228070226E-2</v>
      </c>
      <c r="F49" s="108">
        <f>IF(ISNUMBER(D49), $B64 * E49, "")</f>
        <v>-5789.473684210534</v>
      </c>
      <c r="G49" s="109">
        <v>27.8</v>
      </c>
      <c r="H49" s="107">
        <f>IF(ISNUMBER(G49), (G49 - $B49) / $B49, "")</f>
        <v>-2.4561403508771906E-2</v>
      </c>
      <c r="I49" s="110">
        <f>IF(ISNUMBER(G49), $B64 * H49, "")</f>
        <v>-3684.210526315786</v>
      </c>
      <c r="J49" s="106">
        <v>27.7</v>
      </c>
      <c r="K49" s="107">
        <f>IF(ISNUMBER(J49), (J49 - $B49) / $B49, "")</f>
        <v>-2.8070175438596516E-2</v>
      </c>
      <c r="L49" s="108">
        <f>IF(ISNUMBER(J49), $B64 * K49, "")</f>
        <v>-4210.5263157894778</v>
      </c>
      <c r="M49" s="109">
        <v>29.1</v>
      </c>
      <c r="N49" s="107">
        <f>IF(ISNUMBER(M49), (M49 - $B49) / $B49, "")</f>
        <v>2.105263157894742E-2</v>
      </c>
      <c r="O49" s="108">
        <f>IF(ISNUMBER(M49), $B64 * N49, "")</f>
        <v>3157.8947368421132</v>
      </c>
      <c r="Q49" s="209"/>
      <c r="R49" s="209"/>
      <c r="S49" s="209"/>
    </row>
    <row r="50" spans="1:19" ht="17.25" customHeight="1" thickBot="1">
      <c r="A50" s="125" t="s">
        <v>144</v>
      </c>
      <c r="B50" s="126">
        <v>10.9</v>
      </c>
      <c r="C50" s="77">
        <v>2.8301886799999999E-2</v>
      </c>
      <c r="D50" s="15">
        <v>11</v>
      </c>
      <c r="E50" s="32">
        <f t="shared" ref="E50:E53" si="18">IF(ISNUMBER(D50), (D50 - $B50) / $B50, "")</f>
        <v>9.1743119266054721E-3</v>
      </c>
      <c r="F50" s="18">
        <f>IF(ISNUMBER(D50), $B64 * E50, "")</f>
        <v>1376.1467889908208</v>
      </c>
      <c r="G50" s="31">
        <v>11.1</v>
      </c>
      <c r="H50" s="32">
        <f t="shared" ref="H50:H53" si="19">IF(ISNUMBER(G50), (G50 - $B50) / $B50, "")</f>
        <v>1.8348623853210944E-2</v>
      </c>
      <c r="I50" s="101">
        <f>IF(ISNUMBER(G50), $B64 * H50, "")</f>
        <v>2752.2935779816416</v>
      </c>
      <c r="J50" s="15">
        <v>11.1</v>
      </c>
      <c r="K50" s="32">
        <f t="shared" ref="K50:K53" si="20">IF(ISNUMBER(J50), (J50 - $B50) / $B50, "")</f>
        <v>1.8348623853210944E-2</v>
      </c>
      <c r="L50" s="18">
        <f>IF(ISNUMBER(J50), $B64 * K50, "")</f>
        <v>2752.2935779816416</v>
      </c>
      <c r="M50" s="31">
        <v>11.5</v>
      </c>
      <c r="N50" s="32">
        <f t="shared" ref="N50:N53" si="21">IF(ISNUMBER(M50), (M50 - $B50) / $B50, "")</f>
        <v>5.5045871559632996E-2</v>
      </c>
      <c r="O50" s="18">
        <f>IF(ISNUMBER(M50), $B64 * N50, "")</f>
        <v>8256.8807339449486</v>
      </c>
      <c r="Q50" s="209"/>
      <c r="R50" s="209"/>
      <c r="S50" s="209"/>
    </row>
    <row r="51" spans="1:19" ht="17.25" customHeight="1" thickBot="1">
      <c r="A51" s="125" t="s">
        <v>128</v>
      </c>
      <c r="B51" s="126">
        <v>48.7</v>
      </c>
      <c r="C51" s="77">
        <v>2.52631579E-2</v>
      </c>
      <c r="D51" s="15">
        <v>48.1</v>
      </c>
      <c r="E51" s="32">
        <f t="shared" si="18"/>
        <v>-1.2320328542094484E-2</v>
      </c>
      <c r="F51" s="18">
        <f>IF(ISNUMBER(D51), $B64 * E51, "")</f>
        <v>-1848.0492813141725</v>
      </c>
      <c r="G51" s="31">
        <v>48.4</v>
      </c>
      <c r="H51" s="32">
        <f t="shared" si="19"/>
        <v>-6.1601642710473149E-3</v>
      </c>
      <c r="I51" s="101">
        <f>IF(ISNUMBER(G51), $B64 * H51, "")</f>
        <v>-924.02464065709728</v>
      </c>
      <c r="J51" s="15">
        <v>48.5</v>
      </c>
      <c r="K51" s="32">
        <f t="shared" si="20"/>
        <v>-4.1067761806982102E-3</v>
      </c>
      <c r="L51" s="18">
        <f>IF(ISNUMBER(J51), $B64 * K51, "")</f>
        <v>-616.01642710473152</v>
      </c>
      <c r="M51" s="31">
        <v>51.5</v>
      </c>
      <c r="N51" s="32">
        <f t="shared" si="21"/>
        <v>5.7494866529774064E-2</v>
      </c>
      <c r="O51" s="18">
        <f>IF(ISNUMBER(M51), $B64 * N51, "")</f>
        <v>8624.2299794661103</v>
      </c>
      <c r="Q51" s="209"/>
      <c r="R51" s="209"/>
      <c r="S51" s="209"/>
    </row>
    <row r="52" spans="1:19" ht="17.25" customHeight="1" thickBot="1">
      <c r="A52" s="125" t="s">
        <v>71</v>
      </c>
      <c r="B52" s="126">
        <v>19.3</v>
      </c>
      <c r="C52" s="77">
        <v>2.1164021200000001E-2</v>
      </c>
      <c r="D52" s="15">
        <v>19.2</v>
      </c>
      <c r="E52" s="32">
        <f t="shared" si="18"/>
        <v>-5.1813471502591404E-3</v>
      </c>
      <c r="F52" s="18">
        <f>IF(ISNUMBER(D52), $B64 * E52, "")</f>
        <v>-777.20207253887111</v>
      </c>
      <c r="G52" s="31">
        <v>19.5</v>
      </c>
      <c r="H52" s="32">
        <f t="shared" si="19"/>
        <v>1.0362694300518097E-2</v>
      </c>
      <c r="I52" s="101">
        <f>IF(ISNUMBER(G52), $B64 * H52, "")</f>
        <v>1554.4041450777145</v>
      </c>
      <c r="J52" s="15">
        <v>19.5</v>
      </c>
      <c r="K52" s="32">
        <f t="shared" si="20"/>
        <v>1.0362694300518097E-2</v>
      </c>
      <c r="L52" s="18">
        <f>IF(ISNUMBER(J52), $B64 * K52, "")</f>
        <v>1554.4041450777145</v>
      </c>
      <c r="M52" s="31">
        <v>20.100000000000001</v>
      </c>
      <c r="N52" s="32">
        <f t="shared" si="21"/>
        <v>4.1450777202072575E-2</v>
      </c>
      <c r="O52" s="18">
        <f>IF(ISNUMBER(M52), $B64 * N52, "")</f>
        <v>6217.6165803108861</v>
      </c>
      <c r="Q52" s="33"/>
      <c r="R52" s="33"/>
    </row>
    <row r="53" spans="1:19" ht="17.25" customHeight="1" thickBot="1">
      <c r="A53" s="130" t="s">
        <v>148</v>
      </c>
      <c r="B53" s="131">
        <v>74.599999999999994</v>
      </c>
      <c r="C53" s="79">
        <v>1.7735334200000001E-2</v>
      </c>
      <c r="D53" s="24">
        <v>74.8</v>
      </c>
      <c r="E53" s="25">
        <f t="shared" si="18"/>
        <v>2.6809651474531213E-3</v>
      </c>
      <c r="F53" s="104">
        <f>IF(ISNUMBER(D53), $B64 * E53, "")</f>
        <v>402.14477211796822</v>
      </c>
      <c r="G53" s="102">
        <v>75.599999999999994</v>
      </c>
      <c r="H53" s="25">
        <f t="shared" si="19"/>
        <v>1.3404825737265416E-2</v>
      </c>
      <c r="I53" s="103">
        <f>IF(ISNUMBER(G53), $B64 * H53, "")</f>
        <v>2010.7238605898124</v>
      </c>
      <c r="J53" s="24">
        <v>75.8</v>
      </c>
      <c r="K53" s="25">
        <f t="shared" si="20"/>
        <v>1.6085790884718537E-2</v>
      </c>
      <c r="L53" s="104">
        <f>IF(ISNUMBER(J53), $B64 * K53, "")</f>
        <v>2412.8686327077808</v>
      </c>
      <c r="M53" s="102">
        <v>77.099999999999994</v>
      </c>
      <c r="N53" s="25">
        <f t="shared" si="21"/>
        <v>3.351206434316354E-2</v>
      </c>
      <c r="O53" s="104">
        <f>IF(ISNUMBER(M53), $B64 * N53, "")</f>
        <v>5026.8096514745312</v>
      </c>
      <c r="Q53" s="210"/>
      <c r="R53" s="211"/>
      <c r="S53" s="212"/>
    </row>
    <row r="54" spans="1:19" ht="17.25" customHeight="1">
      <c r="A54" s="123" t="s">
        <v>118</v>
      </c>
      <c r="B54" s="124">
        <v>17.399999999999999</v>
      </c>
      <c r="C54" s="76">
        <v>1.75438596E-2</v>
      </c>
      <c r="D54" s="13">
        <v>17.7</v>
      </c>
      <c r="E54" s="14">
        <f>IF(ISNUMBER(D54), (D54 - $B54) / $B54, "")</f>
        <v>1.7241379310344869E-2</v>
      </c>
      <c r="F54" s="16">
        <f>IF(ISNUMBER(D54), $B64 * E54, "")</f>
        <v>2586.2068965517306</v>
      </c>
      <c r="G54" s="29">
        <v>17.7</v>
      </c>
      <c r="H54" s="14">
        <f>IF(ISNUMBER(G54), (G54 - $B54) / $B54, "")</f>
        <v>1.7241379310344869E-2</v>
      </c>
      <c r="I54" s="100">
        <f>IF(ISNUMBER(G54), $B64 * H54, "")</f>
        <v>2586.2068965517306</v>
      </c>
      <c r="J54" s="13">
        <v>17.7</v>
      </c>
      <c r="K54" s="14">
        <f>IF(ISNUMBER(J54), (J54 - $B54) / $B54, "")</f>
        <v>1.7241379310344869E-2</v>
      </c>
      <c r="L54" s="16">
        <f>IF(ISNUMBER(J54), $B64 * K54, "")</f>
        <v>2586.2068965517306</v>
      </c>
      <c r="M54" s="29">
        <v>17.899999999999999</v>
      </c>
      <c r="N54" s="14">
        <f>IF(ISNUMBER(M54), (M54 - $B54) / $B54, "")</f>
        <v>2.8735632183908049E-2</v>
      </c>
      <c r="O54" s="16">
        <f>IF(ISNUMBER(M54), $B64 * N54, "")</f>
        <v>4310.3448275862074</v>
      </c>
      <c r="Q54" s="213"/>
      <c r="R54" s="214"/>
      <c r="S54" s="215"/>
    </row>
    <row r="55" spans="1:19" ht="17.25" customHeight="1" thickBot="1">
      <c r="A55" s="125" t="s">
        <v>199</v>
      </c>
      <c r="B55" s="126">
        <v>11.7</v>
      </c>
      <c r="C55" s="77">
        <v>1.73913043E-2</v>
      </c>
      <c r="D55" s="15">
        <v>11.7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11.8</v>
      </c>
      <c r="H55" s="32">
        <f t="shared" ref="H55:H58" si="23">IF(ISNUMBER(G55), (G55 - $B55) / $B55, "")</f>
        <v>8.5470085470086693E-3</v>
      </c>
      <c r="I55" s="101">
        <f>IF(ISNUMBER(G55), $B64 * H55, "")</f>
        <v>1282.0512820513004</v>
      </c>
      <c r="J55" s="15">
        <v>11.8</v>
      </c>
      <c r="K55" s="32">
        <f t="shared" ref="K55:K58" si="24">IF(ISNUMBER(J55), (J55 - $B55) / $B55, "")</f>
        <v>8.5470085470086693E-3</v>
      </c>
      <c r="L55" s="18">
        <f>IF(ISNUMBER(J55), $B64 * K55, "")</f>
        <v>1282.0512820513004</v>
      </c>
      <c r="M55" s="31">
        <v>12</v>
      </c>
      <c r="N55" s="32">
        <f t="shared" ref="N55:N58" si="25">IF(ISNUMBER(M55), (M55 - $B55) / $B55, "")</f>
        <v>2.5641025641025703E-2</v>
      </c>
      <c r="O55" s="18">
        <f>IF(ISNUMBER(M55), $B64 * N55, "")</f>
        <v>3846.1538461538553</v>
      </c>
      <c r="Q55" s="216"/>
      <c r="R55" s="217"/>
      <c r="S55" s="218"/>
    </row>
    <row r="56" spans="1:19" ht="17.25" customHeight="1" thickBot="1">
      <c r="A56" s="125" t="s">
        <v>146</v>
      </c>
      <c r="B56" s="126">
        <v>8.7799999999999994</v>
      </c>
      <c r="C56" s="77">
        <v>1.3856812899999999E-2</v>
      </c>
      <c r="D56" s="15">
        <v>9.51</v>
      </c>
      <c r="E56" s="32">
        <f t="shared" si="22"/>
        <v>8.3143507972665204E-2</v>
      </c>
      <c r="F56" s="18">
        <f>IF(ISNUMBER(D56), $B64 * E56, "")</f>
        <v>12471.52619589978</v>
      </c>
      <c r="G56" s="31">
        <v>9.35</v>
      </c>
      <c r="H56" s="32">
        <f t="shared" si="23"/>
        <v>6.4920273348519394E-2</v>
      </c>
      <c r="I56" s="101">
        <f>IF(ISNUMBER(G56), $B64 * H56, "")</f>
        <v>9738.0410022779088</v>
      </c>
      <c r="J56" s="15">
        <v>9.4600000000000009</v>
      </c>
      <c r="K56" s="32">
        <f t="shared" si="24"/>
        <v>7.7448747152619762E-2</v>
      </c>
      <c r="L56" s="18">
        <f>IF(ISNUMBER(J56), $B64 * K56, "")</f>
        <v>11617.312072892964</v>
      </c>
      <c r="M56" s="31">
        <v>9.2799999999999994</v>
      </c>
      <c r="N56" s="32">
        <f t="shared" si="25"/>
        <v>5.6947608200455586E-2</v>
      </c>
      <c r="O56" s="18">
        <f>IF(ISNUMBER(M56), $B64 * N56, "")</f>
        <v>8542.1412300683387</v>
      </c>
      <c r="Q56" s="209"/>
      <c r="R56" s="209"/>
      <c r="S56" s="209"/>
    </row>
    <row r="57" spans="1:19" ht="17.25" customHeight="1" thickBot="1">
      <c r="A57" s="125" t="s">
        <v>185</v>
      </c>
      <c r="B57" s="126">
        <v>10.1</v>
      </c>
      <c r="C57" s="77">
        <v>0.01</v>
      </c>
      <c r="D57" s="15">
        <v>10.199999999999999</v>
      </c>
      <c r="E57" s="32">
        <f t="shared" si="22"/>
        <v>9.9009900990098664E-3</v>
      </c>
      <c r="F57" s="18">
        <f>IF(ISNUMBER(D57), $B64 * E57, "")</f>
        <v>1485.1485148514801</v>
      </c>
      <c r="G57" s="31">
        <v>10.199999999999999</v>
      </c>
      <c r="H57" s="32">
        <f t="shared" si="23"/>
        <v>9.9009900990098664E-3</v>
      </c>
      <c r="I57" s="101">
        <f>IF(ISNUMBER(G57), $B64 * H57, "")</f>
        <v>1485.1485148514801</v>
      </c>
      <c r="J57" s="15">
        <v>10.3</v>
      </c>
      <c r="K57" s="32">
        <f t="shared" si="24"/>
        <v>1.980198019801991E-2</v>
      </c>
      <c r="L57" s="18">
        <f>IF(ISNUMBER(J57), $B64 * K57, "")</f>
        <v>2970.2970297029865</v>
      </c>
      <c r="M57" s="31">
        <v>10.4</v>
      </c>
      <c r="N57" s="32">
        <f t="shared" si="25"/>
        <v>2.9702970297029774E-2</v>
      </c>
      <c r="O57" s="18">
        <f>IF(ISNUMBER(M57), $B64 * N57, "")</f>
        <v>4455.4455445544663</v>
      </c>
      <c r="Q57" s="219"/>
      <c r="R57" s="219"/>
      <c r="S57" s="219"/>
    </row>
    <row r="58" spans="1:19" ht="17.25" customHeight="1" thickBot="1">
      <c r="A58" s="127" t="s">
        <v>205</v>
      </c>
      <c r="B58" s="128">
        <v>11.8</v>
      </c>
      <c r="C58" s="78">
        <v>8.5470084999999998E-3</v>
      </c>
      <c r="D58" s="20">
        <v>11.8</v>
      </c>
      <c r="E58" s="21">
        <f t="shared" si="22"/>
        <v>0</v>
      </c>
      <c r="F58" s="22">
        <f>IF(ISNUMBER(D58), $B64 * E58, "")</f>
        <v>0</v>
      </c>
      <c r="G58" s="30">
        <v>11.9</v>
      </c>
      <c r="H58" s="21">
        <f t="shared" si="23"/>
        <v>8.4745762711864094E-3</v>
      </c>
      <c r="I58" s="105">
        <f>IF(ISNUMBER(G58), $B64 * H58, "")</f>
        <v>1271.1864406779614</v>
      </c>
      <c r="J58" s="20">
        <v>11.9</v>
      </c>
      <c r="K58" s="21">
        <f t="shared" si="24"/>
        <v>8.4745762711864094E-3</v>
      </c>
      <c r="L58" s="22">
        <f>IF(ISNUMBER(J58), $B64 * K58, "")</f>
        <v>1271.1864406779614</v>
      </c>
      <c r="M58" s="30">
        <v>11.9</v>
      </c>
      <c r="N58" s="21">
        <f t="shared" si="25"/>
        <v>8.4745762711864094E-3</v>
      </c>
      <c r="O58" s="22">
        <f>IF(ISNUMBER(M58), $B64 * N58, "")</f>
        <v>1271.1864406779614</v>
      </c>
      <c r="Q58" s="219"/>
      <c r="R58" s="219"/>
      <c r="S58" s="219"/>
    </row>
    <row r="59" spans="1:19" ht="17.25" customHeight="1" thickBot="1">
      <c r="A59" s="125" t="s">
        <v>124</v>
      </c>
      <c r="B59" s="129">
        <v>59.8</v>
      </c>
      <c r="C59" s="80">
        <v>8.4317031999999997E-3</v>
      </c>
      <c r="D59" s="106">
        <v>57.5</v>
      </c>
      <c r="E59" s="107">
        <f>IF(ISNUMBER(D59), (D59 - $B59) / $B59, "")</f>
        <v>-3.8461538461538415E-2</v>
      </c>
      <c r="F59" s="108">
        <f>IF(ISNUMBER(D59), $B64 * E59, "")</f>
        <v>-5769.2307692307622</v>
      </c>
      <c r="G59" s="109">
        <v>58.5</v>
      </c>
      <c r="H59" s="107">
        <f>IF(ISNUMBER(G59), (G59 - $B59) / $B59, "")</f>
        <v>-2.1739130434782563E-2</v>
      </c>
      <c r="I59" s="110">
        <f>IF(ISNUMBER(G59), $B64 * H59, "")</f>
        <v>-3260.8695652173847</v>
      </c>
      <c r="J59" s="106">
        <v>58.5</v>
      </c>
      <c r="K59" s="107">
        <f>IF(ISNUMBER(J59), (J59 - $B59) / $B59, "")</f>
        <v>-2.1739130434782563E-2</v>
      </c>
      <c r="L59" s="108">
        <f>IF(ISNUMBER(J59), $B64 * K59, "")</f>
        <v>-3260.8695652173847</v>
      </c>
      <c r="M59" s="109">
        <v>60.7</v>
      </c>
      <c r="N59" s="107">
        <f>IF(ISNUMBER(M59), (M59 - $B59) / $B59, "")</f>
        <v>1.5050167224080363E-2</v>
      </c>
      <c r="O59" s="108">
        <f>IF(ISNUMBER(M59), $B64 * N59, "")</f>
        <v>2257.5250836120545</v>
      </c>
      <c r="Q59" s="209"/>
      <c r="R59" s="209"/>
      <c r="S59" s="209"/>
    </row>
    <row r="60" spans="1:19" ht="17.25" customHeight="1" thickBot="1">
      <c r="A60" s="125" t="s">
        <v>346</v>
      </c>
      <c r="B60" s="126">
        <v>9.51</v>
      </c>
      <c r="C60" s="77">
        <v>7.4152541999999997E-3</v>
      </c>
      <c r="D60" s="15">
        <v>9.67</v>
      </c>
      <c r="E60" s="32">
        <f t="shared" ref="E60:E63" si="26">IF(ISNUMBER(D60), (D60 - $B60) / $B60, "")</f>
        <v>1.6824395373291289E-2</v>
      </c>
      <c r="F60" s="18">
        <f>IF(ISNUMBER(D60), $B64 * E60, "")</f>
        <v>2523.6593059936936</v>
      </c>
      <c r="G60" s="31">
        <v>9.6300000000000008</v>
      </c>
      <c r="H60" s="32">
        <f t="shared" ref="H60:H63" si="27">IF(ISNUMBER(G60), (G60 - $B60) / $B60, "")</f>
        <v>1.261829652996856E-2</v>
      </c>
      <c r="I60" s="101">
        <f>IF(ISNUMBER(G60), $B64 * H60, "")</f>
        <v>1892.7444794952839</v>
      </c>
      <c r="J60" s="15">
        <v>9.65</v>
      </c>
      <c r="K60" s="32">
        <f t="shared" ref="K60:K63" si="28">IF(ISNUMBER(J60), (J60 - $B60) / $B60, "")</f>
        <v>1.4721345951629923E-2</v>
      </c>
      <c r="L60" s="18">
        <f>IF(ISNUMBER(J60), $B64 * K60, "")</f>
        <v>2208.2018927444883</v>
      </c>
      <c r="M60" s="31">
        <v>9.68</v>
      </c>
      <c r="N60" s="32">
        <f t="shared" ref="N60:N63" si="29">IF(ISNUMBER(M60), (M60 - $B60) / $B60, "")</f>
        <v>1.787592008412197E-2</v>
      </c>
      <c r="O60" s="18">
        <f>IF(ISNUMBER(M60), $B64 * N60, "")</f>
        <v>2681.3880126182953</v>
      </c>
      <c r="Q60" s="209"/>
      <c r="R60" s="209"/>
      <c r="S60" s="209"/>
    </row>
    <row r="61" spans="1:19" ht="17.25" customHeight="1" thickBot="1">
      <c r="A61" s="125" t="s">
        <v>341</v>
      </c>
      <c r="B61" s="126">
        <v>8.7800000000000003E-2</v>
      </c>
      <c r="C61" s="77">
        <v>6.8807338999999999E-3</v>
      </c>
      <c r="D61" s="15">
        <v>8.5599999999999996E-2</v>
      </c>
      <c r="E61" s="32">
        <f t="shared" si="26"/>
        <v>-2.5056947608200542E-2</v>
      </c>
      <c r="F61" s="18">
        <f>IF(ISNUMBER(D61), $B64 * E61, "")</f>
        <v>-3758.5421412300811</v>
      </c>
      <c r="G61" s="31">
        <v>8.6499999999999994E-2</v>
      </c>
      <c r="H61" s="32">
        <f t="shared" si="27"/>
        <v>-1.4806378132118558E-2</v>
      </c>
      <c r="I61" s="101">
        <f>IF(ISNUMBER(G61), $B64 * H61, "")</f>
        <v>-2220.9567198177838</v>
      </c>
      <c r="J61" s="15">
        <v>8.6599999999999996E-2</v>
      </c>
      <c r="K61" s="32">
        <f t="shared" si="28"/>
        <v>-1.3667425968109414E-2</v>
      </c>
      <c r="L61" s="18">
        <f>IF(ISNUMBER(J61), $B64 * K61, "")</f>
        <v>-2050.1138952164119</v>
      </c>
      <c r="M61" s="31">
        <v>8.8499999999999995E-2</v>
      </c>
      <c r="N61" s="32">
        <f t="shared" si="29"/>
        <v>7.9726651480636936E-3</v>
      </c>
      <c r="O61" s="18">
        <f>IF(ISNUMBER(M61), $B64 * N61, "")</f>
        <v>1195.8997722095539</v>
      </c>
      <c r="Q61" s="209"/>
      <c r="R61" s="209"/>
      <c r="S61" s="209"/>
    </row>
    <row r="62" spans="1:19" ht="17.25" customHeight="1">
      <c r="A62" s="125" t="s">
        <v>197</v>
      </c>
      <c r="B62" s="126">
        <v>47.8</v>
      </c>
      <c r="C62" s="77">
        <v>4.2016807E-3</v>
      </c>
      <c r="D62" s="15">
        <v>47.7</v>
      </c>
      <c r="E62" s="32">
        <f t="shared" si="26"/>
        <v>-2.0920502092049019E-3</v>
      </c>
      <c r="F62" s="18">
        <f>IF(ISNUMBER(D62), $B64 * E62, "")</f>
        <v>-313.80753138073527</v>
      </c>
      <c r="G62" s="31">
        <v>48.1</v>
      </c>
      <c r="H62" s="32">
        <f t="shared" si="27"/>
        <v>6.276150627615152E-3</v>
      </c>
      <c r="I62" s="101">
        <f>IF(ISNUMBER(G62), $B64 * H62, "")</f>
        <v>941.42259414227283</v>
      </c>
      <c r="J62" s="15">
        <v>48.1</v>
      </c>
      <c r="K62" s="32">
        <f t="shared" si="28"/>
        <v>6.276150627615152E-3</v>
      </c>
      <c r="L62" s="18">
        <f>IF(ISNUMBER(J62), $B64 * K62, "")</f>
        <v>941.42259414227283</v>
      </c>
      <c r="M62" s="31">
        <v>49.3</v>
      </c>
      <c r="N62" s="32">
        <f t="shared" si="29"/>
        <v>3.1380753138075312E-2</v>
      </c>
      <c r="O62" s="18">
        <f>IF(ISNUMBER(M62), $B64 * N62, "")</f>
        <v>4707.1129707112968</v>
      </c>
      <c r="Q62" s="198"/>
      <c r="R62" s="199"/>
      <c r="S62" s="200"/>
    </row>
    <row r="63" spans="1:19" ht="17.25" customHeight="1" thickBot="1">
      <c r="A63" s="130" t="s">
        <v>245</v>
      </c>
      <c r="B63" s="131">
        <v>57.2</v>
      </c>
      <c r="C63" s="79">
        <v>3.5087718999999998E-3</v>
      </c>
      <c r="D63" s="24">
        <v>56.5</v>
      </c>
      <c r="E63" s="25">
        <f t="shared" si="26"/>
        <v>-1.2237762237762287E-2</v>
      </c>
      <c r="F63" s="104">
        <f>IF(ISNUMBER(D63), $B64 * E63, "")</f>
        <v>-1835.6643356643431</v>
      </c>
      <c r="G63" s="102">
        <v>57.3</v>
      </c>
      <c r="H63" s="25">
        <f t="shared" si="27"/>
        <v>1.7482517482516487E-3</v>
      </c>
      <c r="I63" s="103">
        <f>IF(ISNUMBER(G63), $B64 * H63, "")</f>
        <v>262.23776223774729</v>
      </c>
      <c r="J63" s="24">
        <v>57.3</v>
      </c>
      <c r="K63" s="25">
        <f t="shared" si="28"/>
        <v>1.7482517482516487E-3</v>
      </c>
      <c r="L63" s="104">
        <f>IF(ISNUMBER(J63), $B64 * K63, "")</f>
        <v>262.23776223774729</v>
      </c>
      <c r="M63" s="102">
        <v>65.5</v>
      </c>
      <c r="N63" s="25">
        <f t="shared" si="29"/>
        <v>0.14510489510489505</v>
      </c>
      <c r="O63" s="104">
        <f>IF(ISNUMBER(M63), $B64 * N63, "")</f>
        <v>21765.734265734256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4.4526028851722965E-3</v>
      </c>
      <c r="F64" s="28">
        <f>SUM(F44:F63)</f>
        <v>13357.808655516892</v>
      </c>
      <c r="G64" s="26" t="s">
        <v>266</v>
      </c>
      <c r="H64" s="27">
        <f>IF(COUNT(H44:H63), SUM(H44:H63) / COUNT(H44:H63), 0)</f>
        <v>8.8878215656250283E-3</v>
      </c>
      <c r="I64" s="28">
        <f>SUM(I44:I63)</f>
        <v>26663.464696875079</v>
      </c>
      <c r="J64" s="26" t="s">
        <v>266</v>
      </c>
      <c r="K64" s="27">
        <f>IF(COUNT(K44:K63), SUM(K44:K63) / COUNT(K44:K63), 0)</f>
        <v>8.5781137763265569E-3</v>
      </c>
      <c r="L64" s="28">
        <f>SUM(L44:L63)</f>
        <v>25734.34132897967</v>
      </c>
      <c r="M64" s="26" t="s">
        <v>266</v>
      </c>
      <c r="N64" s="27">
        <f>IF(COUNT(N44:N63), SUM(N44:N63) / COUNT(N44:N63), 0)</f>
        <v>2.9225923675648545E-2</v>
      </c>
      <c r="O64" s="28">
        <f>SUM(O44:O63)</f>
        <v>87677.771026945615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70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2022-03-08(화) 오전 00:00</v>
      </c>
      <c r="C69" s="261"/>
      <c r="D69" s="233" t="str">
        <f>TEXT($G$1, "[$-ko-KR]yyyy-mm-dd(ddd) ") &amp; "오후 14:00"</f>
        <v>2022-03-08(화) 오후 14:00</v>
      </c>
      <c r="E69" s="234"/>
      <c r="F69" s="235"/>
      <c r="G69" s="233" t="str">
        <f>TEXT($G$1, "[$-ko-KR]yyyy-mm-dd(ddd) ") &amp; "오후 19:00"</f>
        <v>2022-03-08(화) 오후 19:00</v>
      </c>
      <c r="H69" s="234"/>
      <c r="I69" s="235"/>
      <c r="J69" s="233" t="str">
        <f>TEXT($G$1, "[$-ko-KR]yyyy-mm-dd(ddd) ") &amp; "오후 21:00"</f>
        <v>2022-03-08(화) 오후 21:00</v>
      </c>
      <c r="K69" s="234"/>
      <c r="L69" s="235"/>
      <c r="M69" s="233" t="str">
        <f>TEXT($G$1+1, "[$-ko-KR]yyyy-mm-dd(ddd) ") &amp; "오전 00:00"</f>
        <v>2022-03-09(수)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338</v>
      </c>
      <c r="B71" s="124">
        <v>262</v>
      </c>
      <c r="C71" s="76">
        <v>3.9682539699999998E-2</v>
      </c>
      <c r="D71" s="13">
        <v>259</v>
      </c>
      <c r="E71" s="14">
        <f>IF(ISNUMBER(D71), (D71 - $B71) / $B71, "")</f>
        <v>-1.1450381679389313E-2</v>
      </c>
      <c r="F71" s="16">
        <f>IF(ISNUMBER(D71), $B91 * E71, "")</f>
        <v>-1717.5572519083969</v>
      </c>
      <c r="G71" s="29">
        <v>260</v>
      </c>
      <c r="H71" s="14">
        <f>IF(ISNUMBER(G71), (G71 - $B71) / $B71, "")</f>
        <v>-7.6335877862595417E-3</v>
      </c>
      <c r="I71" s="100">
        <f>IF(ISNUMBER(G71), $B91 * H71, "")</f>
        <v>-1145.0381679389313</v>
      </c>
      <c r="J71" s="13">
        <v>261</v>
      </c>
      <c r="K71" s="14">
        <f>IF(ISNUMBER(J71), (J71 - $B71) / $B71, "")</f>
        <v>-3.8167938931297708E-3</v>
      </c>
      <c r="L71" s="16">
        <f>IF(ISNUMBER(J71), $B91 * K71, "")</f>
        <v>-572.51908396946567</v>
      </c>
      <c r="M71" s="29">
        <v>264</v>
      </c>
      <c r="N71" s="14">
        <f>IF(ISNUMBER(M71), (M71 - $B71) / $B71, "")</f>
        <v>7.6335877862595417E-3</v>
      </c>
      <c r="O71" s="16">
        <f>IF(ISNUMBER(M71), $B91 * N71, "")</f>
        <v>1145.0381679389313</v>
      </c>
      <c r="Q71" s="219"/>
      <c r="R71" s="219"/>
      <c r="S71" s="219"/>
    </row>
    <row r="72" spans="1:19" ht="17.25" thickBot="1">
      <c r="A72" s="125" t="s">
        <v>79</v>
      </c>
      <c r="B72" s="126">
        <v>819</v>
      </c>
      <c r="C72" s="77">
        <v>2.7603513199999999E-2</v>
      </c>
      <c r="D72" s="15">
        <v>799</v>
      </c>
      <c r="E72" s="32">
        <f t="shared" ref="E72:E75" si="30">IF(ISNUMBER(D72), (D72 - $B72) / $B72, "")</f>
        <v>-2.442002442002442E-2</v>
      </c>
      <c r="F72" s="18">
        <f>IF(ISNUMBER(D72), $B91 * E72, "")</f>
        <v>-3663.003663003663</v>
      </c>
      <c r="G72" s="31">
        <v>812</v>
      </c>
      <c r="H72" s="32">
        <f t="shared" ref="H72:H75" si="31">IF(ISNUMBER(G72), (G72 - $B72) / $B72, "")</f>
        <v>-8.5470085470085479E-3</v>
      </c>
      <c r="I72" s="101">
        <f>IF(ISNUMBER(G72), $B91 * H72, "")</f>
        <v>-1282.0512820512822</v>
      </c>
      <c r="J72" s="15">
        <v>813</v>
      </c>
      <c r="K72" s="32">
        <f t="shared" ref="K72:K75" si="32">IF(ISNUMBER(J72), (J72 - $B72) / $B72, "")</f>
        <v>-7.326007326007326E-3</v>
      </c>
      <c r="L72" s="18">
        <f>IF(ISNUMBER(J72), $B91 * K72, "")</f>
        <v>-1098.901098901099</v>
      </c>
      <c r="M72" s="31">
        <v>843</v>
      </c>
      <c r="N72" s="32">
        <f t="shared" ref="N72:N75" si="33">IF(ISNUMBER(M72), (M72 - $B72) / $B72, "")</f>
        <v>2.9304029304029304E-2</v>
      </c>
      <c r="O72" s="18">
        <f>IF(ISNUMBER(M72), $B91 * N72, "")</f>
        <v>4395.6043956043959</v>
      </c>
      <c r="Q72" s="219"/>
      <c r="R72" s="219"/>
      <c r="S72" s="219"/>
    </row>
    <row r="73" spans="1:19" ht="17.25" thickBot="1">
      <c r="A73" s="125" t="s">
        <v>89</v>
      </c>
      <c r="B73" s="126">
        <v>924</v>
      </c>
      <c r="C73" s="77">
        <v>2.3255814E-2</v>
      </c>
      <c r="D73" s="15">
        <v>901</v>
      </c>
      <c r="E73" s="32">
        <f t="shared" si="30"/>
        <v>-2.4891774891774892E-2</v>
      </c>
      <c r="F73" s="18">
        <f>IF(ISNUMBER(D73), $B91 * E73, "")</f>
        <v>-3733.7662337662337</v>
      </c>
      <c r="G73" s="31">
        <v>904</v>
      </c>
      <c r="H73" s="32">
        <f t="shared" si="31"/>
        <v>-2.1645021645021644E-2</v>
      </c>
      <c r="I73" s="101">
        <f>IF(ISNUMBER(G73), $B91 * H73, "")</f>
        <v>-3246.7532467532465</v>
      </c>
      <c r="J73" s="15">
        <v>906</v>
      </c>
      <c r="K73" s="32">
        <f t="shared" si="32"/>
        <v>-1.948051948051948E-2</v>
      </c>
      <c r="L73" s="18">
        <f>IF(ISNUMBER(J73), $B91 * K73, "")</f>
        <v>-2922.0779220779218</v>
      </c>
      <c r="M73" s="31">
        <v>923</v>
      </c>
      <c r="N73" s="32">
        <f t="shared" si="33"/>
        <v>-1.0822510822510823E-3</v>
      </c>
      <c r="O73" s="18">
        <f>IF(ISNUMBER(M73), $B91 * N73, "")</f>
        <v>-162.33766233766235</v>
      </c>
      <c r="Q73" s="209"/>
      <c r="R73" s="209"/>
      <c r="S73" s="209"/>
    </row>
    <row r="74" spans="1:19" ht="17.25" thickBot="1">
      <c r="A74" s="125" t="s">
        <v>103</v>
      </c>
      <c r="B74" s="126">
        <v>608</v>
      </c>
      <c r="C74" s="77">
        <v>2.01342282E-2</v>
      </c>
      <c r="D74" s="15">
        <v>597</v>
      </c>
      <c r="E74" s="32">
        <f t="shared" si="30"/>
        <v>-1.8092105263157895E-2</v>
      </c>
      <c r="F74" s="18">
        <f>IF(ISNUMBER(D74), $B91 * E74, "")</f>
        <v>-2713.8157894736842</v>
      </c>
      <c r="G74" s="31">
        <v>608</v>
      </c>
      <c r="H74" s="32">
        <f t="shared" si="31"/>
        <v>0</v>
      </c>
      <c r="I74" s="101">
        <f>IF(ISNUMBER(G74), $B91 * H74, "")</f>
        <v>0</v>
      </c>
      <c r="J74" s="15">
        <v>608</v>
      </c>
      <c r="K74" s="32">
        <f t="shared" si="32"/>
        <v>0</v>
      </c>
      <c r="L74" s="18">
        <f>IF(ISNUMBER(J74), $B91 * K74, "")</f>
        <v>0</v>
      </c>
      <c r="M74" s="31">
        <v>633</v>
      </c>
      <c r="N74" s="32">
        <f t="shared" si="33"/>
        <v>4.1118421052631582E-2</v>
      </c>
      <c r="O74" s="18">
        <f>IF(ISNUMBER(M74), $B91 * N74, "")</f>
        <v>6167.7631578947376</v>
      </c>
      <c r="Q74" s="209"/>
      <c r="R74" s="209"/>
      <c r="S74" s="209"/>
    </row>
    <row r="75" spans="1:19" ht="17.25" thickBot="1">
      <c r="A75" s="127" t="s">
        <v>51</v>
      </c>
      <c r="B75" s="128">
        <v>219</v>
      </c>
      <c r="C75" s="78">
        <v>1.8604651199999999E-2</v>
      </c>
      <c r="D75" s="20">
        <v>213</v>
      </c>
      <c r="E75" s="21">
        <f t="shared" si="30"/>
        <v>-2.7397260273972601E-2</v>
      </c>
      <c r="F75" s="22">
        <f>IF(ISNUMBER(D75), $B91 * E75, "")</f>
        <v>-4109.58904109589</v>
      </c>
      <c r="G75" s="30">
        <v>216</v>
      </c>
      <c r="H75" s="21">
        <f t="shared" si="31"/>
        <v>-1.3698630136986301E-2</v>
      </c>
      <c r="I75" s="105">
        <f>IF(ISNUMBER(G75), $B91 * H75, "")</f>
        <v>-2054.794520547945</v>
      </c>
      <c r="J75" s="20">
        <v>216</v>
      </c>
      <c r="K75" s="21">
        <f t="shared" si="32"/>
        <v>-1.3698630136986301E-2</v>
      </c>
      <c r="L75" s="22">
        <f>IF(ISNUMBER(J75), $B91 * K75, "")</f>
        <v>-2054.794520547945</v>
      </c>
      <c r="M75" s="30">
        <v>222</v>
      </c>
      <c r="N75" s="21">
        <f t="shared" si="33"/>
        <v>1.3698630136986301E-2</v>
      </c>
      <c r="O75" s="22">
        <f>IF(ISNUMBER(M75), $B91 * N75, "")</f>
        <v>2054.794520547945</v>
      </c>
      <c r="Q75" s="209"/>
      <c r="R75" s="209"/>
      <c r="S75" s="209"/>
    </row>
    <row r="76" spans="1:19" ht="17.25" thickBot="1">
      <c r="A76" s="125" t="s">
        <v>235</v>
      </c>
      <c r="B76" s="129">
        <v>110</v>
      </c>
      <c r="C76" s="80">
        <v>1.8518518500000001E-2</v>
      </c>
      <c r="D76" s="106">
        <v>108</v>
      </c>
      <c r="E76" s="107">
        <f>IF(ISNUMBER(D76), (D76 - $B76) / $B76, "")</f>
        <v>-1.8181818181818181E-2</v>
      </c>
      <c r="F76" s="108">
        <f>IF(ISNUMBER(D76), $B91 * E76, "")</f>
        <v>-2727.272727272727</v>
      </c>
      <c r="G76" s="109">
        <v>110</v>
      </c>
      <c r="H76" s="107">
        <f>IF(ISNUMBER(G76), (G76 - $B76) / $B76, "")</f>
        <v>0</v>
      </c>
      <c r="I76" s="110">
        <f>IF(ISNUMBER(G76), $B91 * H76, "")</f>
        <v>0</v>
      </c>
      <c r="J76" s="106">
        <v>110</v>
      </c>
      <c r="K76" s="107">
        <f>IF(ISNUMBER(J76), (J76 - $B76) / $B76, "")</f>
        <v>0</v>
      </c>
      <c r="L76" s="108">
        <f>IF(ISNUMBER(J76), $B91 * K76, "")</f>
        <v>0</v>
      </c>
      <c r="M76" s="109">
        <v>114</v>
      </c>
      <c r="N76" s="107">
        <f>IF(ISNUMBER(M76), (M76 - $B76) / $B76, "")</f>
        <v>3.6363636363636362E-2</v>
      </c>
      <c r="O76" s="108">
        <f>IF(ISNUMBER(M76), $B91 * N76, "")</f>
        <v>5454.545454545454</v>
      </c>
      <c r="Q76" s="209"/>
      <c r="R76" s="209"/>
      <c r="S76" s="209"/>
    </row>
    <row r="77" spans="1:19" ht="17.25" thickBot="1">
      <c r="A77" s="125" t="s">
        <v>105</v>
      </c>
      <c r="B77" s="126">
        <v>774</v>
      </c>
      <c r="C77" s="77">
        <v>1.8421052600000001E-2</v>
      </c>
      <c r="D77" s="15">
        <v>755</v>
      </c>
      <c r="E77" s="32">
        <f t="shared" ref="E77:E80" si="34">IF(ISNUMBER(D77), (D77 - $B77) / $B77, "")</f>
        <v>-2.454780361757106E-2</v>
      </c>
      <c r="F77" s="18">
        <f>IF(ISNUMBER(D77), $B91 * E77, "")</f>
        <v>-3682.1705426356589</v>
      </c>
      <c r="G77" s="31">
        <v>773</v>
      </c>
      <c r="H77" s="32">
        <f t="shared" ref="H77:H80" si="35">IF(ISNUMBER(G77), (G77 - $B77) / $B77, "")</f>
        <v>-1.2919896640826874E-3</v>
      </c>
      <c r="I77" s="101">
        <f>IF(ISNUMBER(G77), $B91 * H77, "")</f>
        <v>-193.79844961240312</v>
      </c>
      <c r="J77" s="15">
        <v>773</v>
      </c>
      <c r="K77" s="32">
        <f t="shared" ref="K77:K80" si="36">IF(ISNUMBER(J77), (J77 - $B77) / $B77, "")</f>
        <v>-1.2919896640826874E-3</v>
      </c>
      <c r="L77" s="18">
        <f>IF(ISNUMBER(J77), $B91 * K77, "")</f>
        <v>-193.79844961240312</v>
      </c>
      <c r="M77" s="31">
        <v>813</v>
      </c>
      <c r="N77" s="32">
        <f t="shared" ref="N77:N80" si="37">IF(ISNUMBER(M77), (M77 - $B77) / $B77, "")</f>
        <v>5.0387596899224806E-2</v>
      </c>
      <c r="O77" s="18">
        <f>IF(ISNUMBER(M77), $B91 * N77, "")</f>
        <v>7558.1395348837204</v>
      </c>
      <c r="Q77" s="209"/>
      <c r="R77" s="209"/>
      <c r="S77" s="209"/>
    </row>
    <row r="78" spans="1:19" ht="17.25" thickBot="1">
      <c r="A78" s="125" t="s">
        <v>56</v>
      </c>
      <c r="B78" s="126">
        <v>121</v>
      </c>
      <c r="C78" s="77">
        <v>1.6806722699999999E-2</v>
      </c>
      <c r="D78" s="15">
        <v>118</v>
      </c>
      <c r="E78" s="32">
        <f t="shared" si="34"/>
        <v>-2.4793388429752067E-2</v>
      </c>
      <c r="F78" s="18">
        <f>IF(ISNUMBER(D78), $B91 * E78, "")</f>
        <v>-3719.0082644628101</v>
      </c>
      <c r="G78" s="31">
        <v>119</v>
      </c>
      <c r="H78" s="32">
        <f t="shared" si="35"/>
        <v>-1.6528925619834711E-2</v>
      </c>
      <c r="I78" s="101">
        <f>IF(ISNUMBER(G78), $B91 * H78, "")</f>
        <v>-2479.3388429752067</v>
      </c>
      <c r="J78" s="15">
        <v>119</v>
      </c>
      <c r="K78" s="32">
        <f t="shared" si="36"/>
        <v>-1.6528925619834711E-2</v>
      </c>
      <c r="L78" s="18">
        <f>IF(ISNUMBER(J78), $B91 * K78, "")</f>
        <v>-2479.3388429752067</v>
      </c>
      <c r="M78" s="31">
        <v>123</v>
      </c>
      <c r="N78" s="32">
        <f t="shared" si="37"/>
        <v>1.6528925619834711E-2</v>
      </c>
      <c r="O78" s="18">
        <f>IF(ISNUMBER(M78), $B91 * N78, "")</f>
        <v>2479.3388429752067</v>
      </c>
      <c r="Q78" s="209"/>
      <c r="R78" s="209"/>
      <c r="S78" s="209"/>
    </row>
    <row r="79" spans="1:19" ht="17.25" thickBot="1">
      <c r="A79" s="125" t="s">
        <v>172</v>
      </c>
      <c r="B79" s="126">
        <v>878</v>
      </c>
      <c r="C79" s="77">
        <v>1.6203703699999999E-2</v>
      </c>
      <c r="D79" s="15">
        <v>880</v>
      </c>
      <c r="E79" s="32">
        <f t="shared" si="34"/>
        <v>2.2779043280182231E-3</v>
      </c>
      <c r="F79" s="18">
        <f>IF(ISNUMBER(D79), $B91 * E79, "")</f>
        <v>341.68564920273349</v>
      </c>
      <c r="G79" s="31">
        <v>890</v>
      </c>
      <c r="H79" s="32">
        <f t="shared" si="35"/>
        <v>1.366742596810934E-2</v>
      </c>
      <c r="I79" s="101">
        <f>IF(ISNUMBER(G79), $B91 * H79, "")</f>
        <v>2050.113895216401</v>
      </c>
      <c r="J79" s="15">
        <v>889</v>
      </c>
      <c r="K79" s="32">
        <f t="shared" si="36"/>
        <v>1.2528473804100227E-2</v>
      </c>
      <c r="L79" s="18">
        <f>IF(ISNUMBER(J79), $B91 * K79, "")</f>
        <v>1879.2710706150342</v>
      </c>
      <c r="M79" s="31">
        <v>907</v>
      </c>
      <c r="N79" s="32">
        <f t="shared" si="37"/>
        <v>3.3029612756264239E-2</v>
      </c>
      <c r="O79" s="18">
        <f>IF(ISNUMBER(M79), $B91 * N79, "")</f>
        <v>4954.4419134396358</v>
      </c>
      <c r="Q79" s="33"/>
      <c r="R79" s="33"/>
    </row>
    <row r="80" spans="1:19" ht="17.25" thickBot="1">
      <c r="A80" s="130" t="s">
        <v>331</v>
      </c>
      <c r="B80" s="131">
        <v>942</v>
      </c>
      <c r="C80" s="79">
        <v>1.2903225799999999E-2</v>
      </c>
      <c r="D80" s="24">
        <v>913</v>
      </c>
      <c r="E80" s="25">
        <f t="shared" si="34"/>
        <v>-3.0785562632696391E-2</v>
      </c>
      <c r="F80" s="104">
        <f>IF(ISNUMBER(D80), $B91 * E80, "")</f>
        <v>-4617.8343949044583</v>
      </c>
      <c r="G80" s="102">
        <v>927</v>
      </c>
      <c r="H80" s="25">
        <f t="shared" si="35"/>
        <v>-1.5923566878980892E-2</v>
      </c>
      <c r="I80" s="103">
        <f>IF(ISNUMBER(G80), $B91 * H80, "")</f>
        <v>-2388.5350318471337</v>
      </c>
      <c r="J80" s="24">
        <v>927</v>
      </c>
      <c r="K80" s="25">
        <f t="shared" si="36"/>
        <v>-1.5923566878980892E-2</v>
      </c>
      <c r="L80" s="104">
        <f>IF(ISNUMBER(J80), $B91 * K80, "")</f>
        <v>-2388.5350318471337</v>
      </c>
      <c r="M80" s="102">
        <v>948</v>
      </c>
      <c r="N80" s="25">
        <f t="shared" si="37"/>
        <v>6.369426751592357E-3</v>
      </c>
      <c r="O80" s="104">
        <f>IF(ISNUMBER(M80), $B91 * N80, "")</f>
        <v>955.41401273885356</v>
      </c>
      <c r="Q80" s="210"/>
      <c r="R80" s="211"/>
      <c r="S80" s="212"/>
    </row>
    <row r="81" spans="1:19">
      <c r="A81" s="123" t="s">
        <v>107</v>
      </c>
      <c r="B81" s="124">
        <v>109</v>
      </c>
      <c r="C81" s="76">
        <v>9.2592592999999994E-3</v>
      </c>
      <c r="D81" s="13">
        <v>110</v>
      </c>
      <c r="E81" s="14">
        <f>IF(ISNUMBER(D81), (D81 - $B81) / $B81, "")</f>
        <v>9.1743119266055051E-3</v>
      </c>
      <c r="F81" s="16">
        <f>IF(ISNUMBER(D81), $B91 * E81, "")</f>
        <v>1376.1467889908258</v>
      </c>
      <c r="G81" s="29">
        <v>111</v>
      </c>
      <c r="H81" s="14">
        <f>IF(ISNUMBER(G81), (G81 - $B81) / $B81, "")</f>
        <v>1.834862385321101E-2</v>
      </c>
      <c r="I81" s="100">
        <f>IF(ISNUMBER(G81), $B91 * H81, "")</f>
        <v>2752.2935779816517</v>
      </c>
      <c r="J81" s="13">
        <v>111</v>
      </c>
      <c r="K81" s="14">
        <f>IF(ISNUMBER(J81), (J81 - $B81) / $B81, "")</f>
        <v>1.834862385321101E-2</v>
      </c>
      <c r="L81" s="16">
        <f>IF(ISNUMBER(J81), $B91 * K81, "")</f>
        <v>2752.2935779816517</v>
      </c>
      <c r="M81" s="29">
        <v>114</v>
      </c>
      <c r="N81" s="14">
        <f>IF(ISNUMBER(M81), (M81 - $B81) / $B81, "")</f>
        <v>4.5871559633027525E-2</v>
      </c>
      <c r="O81" s="16">
        <f>IF(ISNUMBER(M81), $B91 * N81, "")</f>
        <v>6880.7339449541287</v>
      </c>
      <c r="Q81" s="213"/>
      <c r="R81" s="214"/>
      <c r="S81" s="215"/>
    </row>
    <row r="82" spans="1:19" ht="17.25" thickBot="1">
      <c r="A82" s="125" t="s">
        <v>339</v>
      </c>
      <c r="B82" s="126">
        <v>491</v>
      </c>
      <c r="C82" s="77">
        <v>8.2135524000000008E-3</v>
      </c>
      <c r="D82" s="15">
        <v>480</v>
      </c>
      <c r="E82" s="32">
        <f t="shared" ref="E82:E85" si="38">IF(ISNUMBER(D82), (D82 - $B82) / $B82, "")</f>
        <v>-2.2403258655804479E-2</v>
      </c>
      <c r="F82" s="18">
        <f>IF(ISNUMBER(D82), $B91 * E82, "")</f>
        <v>-3360.4887983706717</v>
      </c>
      <c r="G82" s="31">
        <v>486</v>
      </c>
      <c r="H82" s="32">
        <f t="shared" ref="H82:H85" si="39">IF(ISNUMBER(G82), (G82 - $B82) / $B82, "")</f>
        <v>-1.0183299389002037E-2</v>
      </c>
      <c r="I82" s="101">
        <f>IF(ISNUMBER(G82), $B91 * H82, "")</f>
        <v>-1527.4949083503056</v>
      </c>
      <c r="J82" s="15">
        <v>486</v>
      </c>
      <c r="K82" s="32">
        <f t="shared" ref="K82:K85" si="40">IF(ISNUMBER(J82), (J82 - $B82) / $B82, "")</f>
        <v>-1.0183299389002037E-2</v>
      </c>
      <c r="L82" s="18">
        <f>IF(ISNUMBER(J82), $B91 * K82, "")</f>
        <v>-1527.4949083503056</v>
      </c>
      <c r="M82" s="31">
        <v>505</v>
      </c>
      <c r="N82" s="32">
        <f t="shared" ref="N82:N85" si="41">IF(ISNUMBER(M82), (M82 - $B82) / $B82, "")</f>
        <v>2.8513238289205704E-2</v>
      </c>
      <c r="O82" s="18">
        <f>IF(ISNUMBER(M82), $B91 * N82, "")</f>
        <v>4276.9857433808556</v>
      </c>
      <c r="Q82" s="216"/>
      <c r="R82" s="217"/>
      <c r="S82" s="218"/>
    </row>
    <row r="83" spans="1:19" ht="17.25" thickBot="1">
      <c r="A83" s="125" t="s">
        <v>195</v>
      </c>
      <c r="B83" s="126">
        <v>123</v>
      </c>
      <c r="C83" s="77">
        <v>8.1967212999999994E-3</v>
      </c>
      <c r="D83" s="15">
        <v>124</v>
      </c>
      <c r="E83" s="32">
        <f t="shared" si="38"/>
        <v>8.130081300813009E-3</v>
      </c>
      <c r="F83" s="18">
        <f>IF(ISNUMBER(D83), $B91 * E83, "")</f>
        <v>1219.5121951219514</v>
      </c>
      <c r="G83" s="31">
        <v>124</v>
      </c>
      <c r="H83" s="32">
        <f t="shared" si="39"/>
        <v>8.130081300813009E-3</v>
      </c>
      <c r="I83" s="101">
        <f>IF(ISNUMBER(G83), $B91 * H83, "")</f>
        <v>1219.5121951219514</v>
      </c>
      <c r="J83" s="15">
        <v>123</v>
      </c>
      <c r="K83" s="32">
        <f t="shared" si="40"/>
        <v>0</v>
      </c>
      <c r="L83" s="18">
        <f>IF(ISNUMBER(J83), $B91 * K83, "")</f>
        <v>0</v>
      </c>
      <c r="M83" s="31">
        <v>127</v>
      </c>
      <c r="N83" s="32">
        <f t="shared" si="41"/>
        <v>3.2520325203252036E-2</v>
      </c>
      <c r="O83" s="18">
        <f>IF(ISNUMBER(M83), $B91 * N83, "")</f>
        <v>4878.0487804878057</v>
      </c>
      <c r="Q83" s="209"/>
      <c r="R83" s="209"/>
      <c r="S83" s="209"/>
    </row>
    <row r="84" spans="1:19" ht="17.25" thickBot="1">
      <c r="A84" s="125" t="s">
        <v>215</v>
      </c>
      <c r="B84" s="126">
        <v>136</v>
      </c>
      <c r="C84" s="77">
        <v>7.4074073999999997E-3</v>
      </c>
      <c r="D84" s="15">
        <v>135</v>
      </c>
      <c r="E84" s="32">
        <f t="shared" si="38"/>
        <v>-7.3529411764705881E-3</v>
      </c>
      <c r="F84" s="18">
        <f>IF(ISNUMBER(D84), $B91 * E84, "")</f>
        <v>-1102.9411764705883</v>
      </c>
      <c r="G84" s="31">
        <v>137</v>
      </c>
      <c r="H84" s="32">
        <f t="shared" si="39"/>
        <v>7.3529411764705881E-3</v>
      </c>
      <c r="I84" s="101">
        <f>IF(ISNUMBER(G84), $B91 * H84, "")</f>
        <v>1102.9411764705883</v>
      </c>
      <c r="J84" s="15">
        <v>138</v>
      </c>
      <c r="K84" s="32">
        <f t="shared" si="40"/>
        <v>1.4705882352941176E-2</v>
      </c>
      <c r="L84" s="18">
        <f>IF(ISNUMBER(J84), $B91 * K84, "")</f>
        <v>2205.8823529411766</v>
      </c>
      <c r="M84" s="31">
        <v>141</v>
      </c>
      <c r="N84" s="32">
        <f t="shared" si="41"/>
        <v>3.6764705882352942E-2</v>
      </c>
      <c r="O84" s="18">
        <f>IF(ISNUMBER(M84), $B91 * N84, "")</f>
        <v>5514.7058823529414</v>
      </c>
      <c r="Q84" s="219"/>
      <c r="R84" s="219"/>
      <c r="S84" s="219"/>
    </row>
    <row r="85" spans="1:19" ht="17.25" thickBot="1">
      <c r="A85" s="127" t="s">
        <v>261</v>
      </c>
      <c r="B85" s="128">
        <v>151</v>
      </c>
      <c r="C85" s="78">
        <v>6.6666666999999997E-3</v>
      </c>
      <c r="D85" s="20">
        <v>149</v>
      </c>
      <c r="E85" s="21">
        <f t="shared" si="38"/>
        <v>-1.3245033112582781E-2</v>
      </c>
      <c r="F85" s="22">
        <f>IF(ISNUMBER(D85), $B91 * E85, "")</f>
        <v>-1986.7549668874171</v>
      </c>
      <c r="G85" s="30">
        <v>150</v>
      </c>
      <c r="H85" s="21">
        <f t="shared" si="39"/>
        <v>-6.6225165562913907E-3</v>
      </c>
      <c r="I85" s="105">
        <f>IF(ISNUMBER(G85), $B91 * H85, "")</f>
        <v>-993.37748344370857</v>
      </c>
      <c r="J85" s="20">
        <v>151</v>
      </c>
      <c r="K85" s="21">
        <f t="shared" si="40"/>
        <v>0</v>
      </c>
      <c r="L85" s="22">
        <f>IF(ISNUMBER(J85), $B91 * K85, "")</f>
        <v>0</v>
      </c>
      <c r="M85" s="30">
        <v>154</v>
      </c>
      <c r="N85" s="21">
        <f t="shared" si="41"/>
        <v>1.9867549668874173E-2</v>
      </c>
      <c r="O85" s="22">
        <f>IF(ISNUMBER(M85), $B91 * N85, "")</f>
        <v>2980.1324503311262</v>
      </c>
      <c r="Q85" s="219"/>
      <c r="R85" s="219"/>
      <c r="S85" s="219"/>
    </row>
    <row r="86" spans="1:19" ht="17.25" thickBot="1">
      <c r="A86" s="125" t="s">
        <v>207</v>
      </c>
      <c r="B86" s="129">
        <v>974</v>
      </c>
      <c r="C86" s="80">
        <v>5.1599586999999999E-3</v>
      </c>
      <c r="D86" s="106">
        <v>967</v>
      </c>
      <c r="E86" s="107">
        <f>IF(ISNUMBER(D86), (D86 - $B86) / $B86, "")</f>
        <v>-7.1868583162217657E-3</v>
      </c>
      <c r="F86" s="108">
        <f>IF(ISNUMBER(D86), $B91 * E86, "")</f>
        <v>-1078.0287474332649</v>
      </c>
      <c r="G86" s="109">
        <v>969</v>
      </c>
      <c r="H86" s="107">
        <f>IF(ISNUMBER(G86), (G86 - $B86) / $B86, "")</f>
        <v>-5.1334702258726897E-3</v>
      </c>
      <c r="I86" s="110">
        <f>IF(ISNUMBER(G86), $B91 * H86, "")</f>
        <v>-770.02053388090349</v>
      </c>
      <c r="J86" s="106">
        <v>968</v>
      </c>
      <c r="K86" s="107">
        <f>IF(ISNUMBER(J86), (J86 - $B86) / $B86, "")</f>
        <v>-6.1601642710472282E-3</v>
      </c>
      <c r="L86" s="108">
        <f>IF(ISNUMBER(J86), $B91 * K86, "")</f>
        <v>-924.02464065708421</v>
      </c>
      <c r="M86" s="109">
        <v>1005</v>
      </c>
      <c r="N86" s="107">
        <f>IF(ISNUMBER(M86), (M86 - $B86) / $B86, "")</f>
        <v>3.1827515400410678E-2</v>
      </c>
      <c r="O86" s="108">
        <f>IF(ISNUMBER(M86), $B91 * N86, "")</f>
        <v>4774.1273100616017</v>
      </c>
      <c r="Q86" s="209"/>
      <c r="R86" s="209"/>
      <c r="S86" s="209"/>
    </row>
    <row r="87" spans="1:19" ht="17.25" thickBot="1">
      <c r="A87" s="125" t="s">
        <v>101</v>
      </c>
      <c r="B87" s="126">
        <v>636</v>
      </c>
      <c r="C87" s="77">
        <v>3.1545740999999999E-3</v>
      </c>
      <c r="D87" s="15">
        <v>622</v>
      </c>
      <c r="E87" s="32">
        <f t="shared" ref="E87:E90" si="42">IF(ISNUMBER(D87), (D87 - $B87) / $B87, "")</f>
        <v>-2.20125786163522E-2</v>
      </c>
      <c r="F87" s="18">
        <f>IF(ISNUMBER(D87), $B91 * E87, "")</f>
        <v>-3301.8867924528299</v>
      </c>
      <c r="G87" s="31">
        <v>634</v>
      </c>
      <c r="H87" s="32">
        <f t="shared" ref="H87:H90" si="43">IF(ISNUMBER(G87), (G87 - $B87) / $B87, "")</f>
        <v>-3.1446540880503146E-3</v>
      </c>
      <c r="I87" s="101">
        <f>IF(ISNUMBER(G87), $B91 * H87, "")</f>
        <v>-471.69811320754718</v>
      </c>
      <c r="J87" s="15">
        <v>632</v>
      </c>
      <c r="K87" s="32">
        <f t="shared" ref="K87:K90" si="44">IF(ISNUMBER(J87), (J87 - $B87) / $B87, "")</f>
        <v>-6.2893081761006293E-3</v>
      </c>
      <c r="L87" s="18">
        <f>IF(ISNUMBER(J87), $B91 * K87, "")</f>
        <v>-943.39622641509436</v>
      </c>
      <c r="M87" s="31">
        <v>646</v>
      </c>
      <c r="N87" s="32">
        <f t="shared" ref="N87:N90" si="45">IF(ISNUMBER(M87), (M87 - $B87) / $B87, "")</f>
        <v>1.5723270440251572E-2</v>
      </c>
      <c r="O87" s="18">
        <f>IF(ISNUMBER(M87), $B91 * N87, "")</f>
        <v>2358.4905660377358</v>
      </c>
      <c r="Q87" s="209"/>
      <c r="R87" s="209"/>
      <c r="S87" s="209"/>
    </row>
    <row r="88" spans="1:19" ht="17.25" thickBot="1">
      <c r="A88" s="125" t="s">
        <v>120</v>
      </c>
      <c r="B88" s="126">
        <v>322</v>
      </c>
      <c r="C88" s="77">
        <v>0</v>
      </c>
      <c r="D88" s="15">
        <v>313</v>
      </c>
      <c r="E88" s="32">
        <f t="shared" si="42"/>
        <v>-2.7950310559006212E-2</v>
      </c>
      <c r="F88" s="18">
        <f>IF(ISNUMBER(D88), $B91 * E88, "")</f>
        <v>-4192.5465838509317</v>
      </c>
      <c r="G88" s="31">
        <v>318</v>
      </c>
      <c r="H88" s="32">
        <f t="shared" si="43"/>
        <v>-1.2422360248447204E-2</v>
      </c>
      <c r="I88" s="101">
        <f>IF(ISNUMBER(G88), $B91 * H88, "")</f>
        <v>-1863.3540372670807</v>
      </c>
      <c r="J88" s="15">
        <v>318</v>
      </c>
      <c r="K88" s="32">
        <f t="shared" si="44"/>
        <v>-1.2422360248447204E-2</v>
      </c>
      <c r="L88" s="18">
        <f>IF(ISNUMBER(J88), $B91 * K88, "")</f>
        <v>-1863.3540372670807</v>
      </c>
      <c r="M88" s="31">
        <v>331</v>
      </c>
      <c r="N88" s="32">
        <f t="shared" si="45"/>
        <v>2.7950310559006212E-2</v>
      </c>
      <c r="O88" s="18">
        <f>IF(ISNUMBER(M88), $B91 * N88, "")</f>
        <v>4192.5465838509317</v>
      </c>
      <c r="Q88" s="209"/>
      <c r="R88" s="209"/>
      <c r="S88" s="209"/>
    </row>
    <row r="89" spans="1:19">
      <c r="A89" s="125" t="s">
        <v>134</v>
      </c>
      <c r="B89" s="126">
        <v>187</v>
      </c>
      <c r="C89" s="77">
        <v>0</v>
      </c>
      <c r="D89" s="15">
        <v>191</v>
      </c>
      <c r="E89" s="32">
        <f t="shared" si="42"/>
        <v>2.1390374331550801E-2</v>
      </c>
      <c r="F89" s="18">
        <f>IF(ISNUMBER(D89), $B91 * E89, "")</f>
        <v>3208.5561497326203</v>
      </c>
      <c r="G89" s="31">
        <v>194</v>
      </c>
      <c r="H89" s="32">
        <f t="shared" si="43"/>
        <v>3.7433155080213901E-2</v>
      </c>
      <c r="I89" s="101">
        <f>IF(ISNUMBER(G89), $B91 * H89, "")</f>
        <v>5614.9732620320847</v>
      </c>
      <c r="J89" s="15">
        <v>194</v>
      </c>
      <c r="K89" s="32">
        <f t="shared" si="44"/>
        <v>3.7433155080213901E-2</v>
      </c>
      <c r="L89" s="18">
        <f>IF(ISNUMBER(J89), $B91 * K89, "")</f>
        <v>5614.9732620320847</v>
      </c>
      <c r="M89" s="31">
        <v>196</v>
      </c>
      <c r="N89" s="32">
        <f t="shared" si="45"/>
        <v>4.8128342245989303E-2</v>
      </c>
      <c r="O89" s="18">
        <f>IF(ISNUMBER(M89), $B91 * N89, "")</f>
        <v>7219.2513368983955</v>
      </c>
      <c r="Q89" s="198"/>
      <c r="R89" s="199"/>
      <c r="S89" s="200"/>
    </row>
    <row r="90" spans="1:19" ht="17.25" thickBot="1">
      <c r="A90" s="130" t="s">
        <v>221</v>
      </c>
      <c r="B90" s="131">
        <v>903</v>
      </c>
      <c r="C90" s="79">
        <v>0</v>
      </c>
      <c r="D90" s="24">
        <v>887</v>
      </c>
      <c r="E90" s="25">
        <f t="shared" si="42"/>
        <v>-1.7718715393133997E-2</v>
      </c>
      <c r="F90" s="104">
        <f>IF(ISNUMBER(D90), $B91 * E90, "")</f>
        <v>-2657.8073089700997</v>
      </c>
      <c r="G90" s="102">
        <v>923</v>
      </c>
      <c r="H90" s="25">
        <f t="shared" si="43"/>
        <v>2.2148394241417499E-2</v>
      </c>
      <c r="I90" s="103">
        <f>IF(ISNUMBER(G90), $B91 * H90, "")</f>
        <v>3322.259136212625</v>
      </c>
      <c r="J90" s="24">
        <v>920</v>
      </c>
      <c r="K90" s="25">
        <f t="shared" si="44"/>
        <v>1.8826135105204873E-2</v>
      </c>
      <c r="L90" s="104">
        <f>IF(ISNUMBER(J90), $B91 * K90, "")</f>
        <v>2823.9202657807309</v>
      </c>
      <c r="M90" s="102">
        <v>962</v>
      </c>
      <c r="N90" s="25">
        <f t="shared" si="45"/>
        <v>6.533776301218161E-2</v>
      </c>
      <c r="O90" s="104">
        <f>IF(ISNUMBER(M90), $B91 * N90, "")</f>
        <v>9800.6644518272424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-1.4072857166637068E-2</v>
      </c>
      <c r="F91" s="28">
        <f>SUM(F71:F90)</f>
        <v>-42218.571499911195</v>
      </c>
      <c r="G91" s="26" t="s">
        <v>266</v>
      </c>
      <c r="H91" s="27">
        <f>IF(COUNT(H71:H90), SUM(H71:H90) / COUNT(H71:H90), 0)</f>
        <v>-7.847204582801297E-4</v>
      </c>
      <c r="I91" s="28">
        <f>SUM(I71:I90)</f>
        <v>-2354.1613748403934</v>
      </c>
      <c r="J91" s="26" t="s">
        <v>266</v>
      </c>
      <c r="K91" s="27">
        <f>IF(COUNT(K71:K90), SUM(K71:K90) / COUNT(K71:K90), 0)</f>
        <v>-5.6396474442335404E-4</v>
      </c>
      <c r="L91" s="28">
        <f>SUM(L71:L90)</f>
        <v>-1691.8942332700626</v>
      </c>
      <c r="M91" s="26" t="s">
        <v>266</v>
      </c>
      <c r="N91" s="27">
        <f>IF(COUNT(N71:N90), SUM(N71:N90) / COUNT(N71:N90), 0)</f>
        <v>2.9292809796137992E-2</v>
      </c>
      <c r="O91" s="28">
        <f>SUM(O71:O90)</f>
        <v>87878.429388413977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70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2022-03-08(화) 오전 00:00</v>
      </c>
      <c r="C96" s="261"/>
      <c r="D96" s="233" t="str">
        <f>TEXT($G$1, "[$-ko-KR]yyyy-mm-dd(ddd) ") &amp; "오후 14:00"</f>
        <v>2022-03-08(화) 오후 14:00</v>
      </c>
      <c r="E96" s="234"/>
      <c r="F96" s="235"/>
      <c r="G96" s="233" t="str">
        <f>TEXT($G$1, "[$-ko-KR]yyyy-mm-dd(ddd) ") &amp; "오후 19:00"</f>
        <v>2022-03-08(화) 오후 19:00</v>
      </c>
      <c r="H96" s="234"/>
      <c r="I96" s="235"/>
      <c r="J96" s="233" t="str">
        <f>TEXT($G$1, "[$-ko-KR]yyyy-mm-dd(ddd) ") &amp; "오후 21:00"</f>
        <v>2022-03-08(화) 오후 21:00</v>
      </c>
      <c r="K96" s="234"/>
      <c r="L96" s="235"/>
      <c r="M96" s="233" t="str">
        <f>TEXT($G$1+1, "[$-ko-KR]yyyy-mm-dd(ddd) ") &amp; "오전 00:00"</f>
        <v>2022-03-09(수)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154</v>
      </c>
      <c r="B98" s="124">
        <v>26330</v>
      </c>
      <c r="C98" s="76">
        <v>0.18978761860000001</v>
      </c>
      <c r="D98" s="13">
        <v>29060</v>
      </c>
      <c r="E98" s="14">
        <f>IF(ISNUMBER(D98), (D98 - $B98) / $B98, "")</f>
        <v>0.1036840106342575</v>
      </c>
      <c r="F98" s="16">
        <f>IF(ISNUMBER(D98), $B118 * E98, "")</f>
        <v>15552.601595138625</v>
      </c>
      <c r="G98" s="29">
        <v>29110</v>
      </c>
      <c r="H98" s="14">
        <f>IF(ISNUMBER(G98), (G98 - $B98) / $B98, "")</f>
        <v>0.10558298518799848</v>
      </c>
      <c r="I98" s="100">
        <f>IF(ISNUMBER(G98), $B118 * H98, "")</f>
        <v>15837.447778199772</v>
      </c>
      <c r="J98" s="13">
        <v>28740</v>
      </c>
      <c r="K98" s="14">
        <f>IF(ISNUMBER(J98), (J98 - $B98) / $B98, "")</f>
        <v>9.1530573490315223E-2</v>
      </c>
      <c r="L98" s="16">
        <f>IF(ISNUMBER(J98), $B118 * K98, "")</f>
        <v>13729.586023547283</v>
      </c>
      <c r="M98" s="29">
        <v>26850</v>
      </c>
      <c r="N98" s="14">
        <f>IF(ISNUMBER(M98), (M98 - $B98) / $B98, "")</f>
        <v>1.9749335358906189E-2</v>
      </c>
      <c r="O98" s="16">
        <f>IF(ISNUMBER(M98), $B118 * N98, "")</f>
        <v>2962.4003038359283</v>
      </c>
      <c r="Q98" s="219"/>
      <c r="R98" s="219"/>
      <c r="S98" s="219"/>
    </row>
    <row r="99" spans="1:19" ht="17.25" thickBot="1">
      <c r="A99" s="125" t="s">
        <v>211</v>
      </c>
      <c r="B99" s="126">
        <v>11.2</v>
      </c>
      <c r="C99" s="77">
        <v>0.16182572610000001</v>
      </c>
      <c r="D99" s="15">
        <v>11.8</v>
      </c>
      <c r="E99" s="32">
        <f t="shared" ref="E99:E102" si="46">IF(ISNUMBER(D99), (D99 - $B99) / $B99, "")</f>
        <v>5.35714285714287E-2</v>
      </c>
      <c r="F99" s="18">
        <f>IF(ISNUMBER(D99), $B118 * E99, "")</f>
        <v>8035.7142857143053</v>
      </c>
      <c r="G99" s="31">
        <v>11.3</v>
      </c>
      <c r="H99" s="32">
        <f t="shared" ref="H99:H102" si="47">IF(ISNUMBER(G99), (G99 - $B99) / $B99, "")</f>
        <v>8.9285714285715564E-3</v>
      </c>
      <c r="I99" s="101">
        <f>IF(ISNUMBER(G99), $B118 * H99, "")</f>
        <v>1339.2857142857335</v>
      </c>
      <c r="J99" s="15">
        <v>10.9</v>
      </c>
      <c r="K99" s="32">
        <f t="shared" ref="K99:K102" si="48">IF(ISNUMBER(J99), (J99 - $B99) / $B99, "")</f>
        <v>-2.6785714285714191E-2</v>
      </c>
      <c r="L99" s="18">
        <f>IF(ISNUMBER(J99), $B118 * K99, "")</f>
        <v>-4017.8571428571286</v>
      </c>
      <c r="M99" s="31">
        <v>9.58</v>
      </c>
      <c r="N99" s="32">
        <f t="shared" ref="N99:N102" si="49">IF(ISNUMBER(M99), (M99 - $B99) / $B99, "")</f>
        <v>-0.14464285714285707</v>
      </c>
      <c r="O99" s="18">
        <f>IF(ISNUMBER(M99), $B118 * N99, "")</f>
        <v>-21696.428571428562</v>
      </c>
      <c r="Q99" s="219"/>
      <c r="R99" s="219"/>
      <c r="S99" s="219"/>
    </row>
    <row r="100" spans="1:19" ht="17.25" thickBot="1">
      <c r="A100" s="125" t="s">
        <v>132</v>
      </c>
      <c r="B100" s="126">
        <v>3155</v>
      </c>
      <c r="C100" s="77">
        <v>0.143115942</v>
      </c>
      <c r="D100" s="15">
        <v>3535</v>
      </c>
      <c r="E100" s="32">
        <f t="shared" si="46"/>
        <v>0.12044374009508717</v>
      </c>
      <c r="F100" s="18">
        <f>IF(ISNUMBER(D100), $B118 * E100, "")</f>
        <v>18066.561014263076</v>
      </c>
      <c r="G100" s="31">
        <v>3900</v>
      </c>
      <c r="H100" s="32">
        <f t="shared" si="47"/>
        <v>0.23613312202852615</v>
      </c>
      <c r="I100" s="101">
        <f>IF(ISNUMBER(G100), $B118 * H100, "")</f>
        <v>35419.968304278926</v>
      </c>
      <c r="J100" s="15">
        <v>3885</v>
      </c>
      <c r="K100" s="32">
        <f t="shared" si="48"/>
        <v>0.23137876386687797</v>
      </c>
      <c r="L100" s="18">
        <f>IF(ISNUMBER(J100), $B118 * K100, "")</f>
        <v>34706.814580031692</v>
      </c>
      <c r="M100" s="31">
        <v>3620</v>
      </c>
      <c r="N100" s="32">
        <f t="shared" si="49"/>
        <v>0.1473851030110935</v>
      </c>
      <c r="O100" s="18">
        <f>IF(ISNUMBER(M100), $B118 * N100, "")</f>
        <v>22107.765451664025</v>
      </c>
      <c r="Q100" s="209"/>
      <c r="R100" s="209"/>
      <c r="S100" s="209"/>
    </row>
    <row r="101" spans="1:19" ht="17.25" thickBot="1">
      <c r="A101" s="125" t="s">
        <v>203</v>
      </c>
      <c r="B101" s="126">
        <v>8.9</v>
      </c>
      <c r="C101" s="77">
        <v>8.27250608E-2</v>
      </c>
      <c r="D101" s="15">
        <v>9.26</v>
      </c>
      <c r="E101" s="32">
        <f t="shared" si="46"/>
        <v>4.0449438202247126E-2</v>
      </c>
      <c r="F101" s="18">
        <f>IF(ISNUMBER(D101), $B118 * E101, "")</f>
        <v>6067.4157303370685</v>
      </c>
      <c r="G101" s="31">
        <v>9.09</v>
      </c>
      <c r="H101" s="32">
        <f t="shared" si="47"/>
        <v>2.1348314606741515E-2</v>
      </c>
      <c r="I101" s="101">
        <f>IF(ISNUMBER(G101), $B118 * H101, "")</f>
        <v>3202.2471910112272</v>
      </c>
      <c r="J101" s="15">
        <v>9.09</v>
      </c>
      <c r="K101" s="32">
        <f t="shared" si="48"/>
        <v>2.1348314606741515E-2</v>
      </c>
      <c r="L101" s="18">
        <f>IF(ISNUMBER(J101), $B118 * K101, "")</f>
        <v>3202.2471910112272</v>
      </c>
      <c r="M101" s="31">
        <v>8.6199999999999992</v>
      </c>
      <c r="N101" s="32">
        <f t="shared" si="49"/>
        <v>-3.1460674157303498E-2</v>
      </c>
      <c r="O101" s="18">
        <f>IF(ISNUMBER(M101), $B118 * N101, "")</f>
        <v>-4719.1011235955248</v>
      </c>
      <c r="Q101" s="209"/>
      <c r="R101" s="209"/>
      <c r="S101" s="209"/>
    </row>
    <row r="102" spans="1:19" ht="17.25" thickBot="1">
      <c r="A102" s="127" t="s">
        <v>140</v>
      </c>
      <c r="B102" s="128">
        <v>88.5</v>
      </c>
      <c r="C102" s="78">
        <v>7.1428571400000002E-2</v>
      </c>
      <c r="D102" s="20">
        <v>87.3</v>
      </c>
      <c r="E102" s="21">
        <f t="shared" si="46"/>
        <v>-1.3559322033898338E-2</v>
      </c>
      <c r="F102" s="22">
        <f>IF(ISNUMBER(D102), $B118 * E102, "")</f>
        <v>-2033.8983050847507</v>
      </c>
      <c r="G102" s="30">
        <v>89.8</v>
      </c>
      <c r="H102" s="21">
        <f t="shared" si="47"/>
        <v>1.4689265536723131E-2</v>
      </c>
      <c r="I102" s="105">
        <f>IF(ISNUMBER(G102), $B118 * H102, "")</f>
        <v>2203.3898305084695</v>
      </c>
      <c r="J102" s="20">
        <v>89.4</v>
      </c>
      <c r="K102" s="21">
        <f t="shared" si="48"/>
        <v>1.0169491525423792E-2</v>
      </c>
      <c r="L102" s="22">
        <f>IF(ISNUMBER(J102), $B118 * K102, "")</f>
        <v>1525.4237288135689</v>
      </c>
      <c r="M102" s="30">
        <v>94.3</v>
      </c>
      <c r="N102" s="21">
        <f t="shared" si="49"/>
        <v>6.5536723163841779E-2</v>
      </c>
      <c r="O102" s="22">
        <f>IF(ISNUMBER(M102), $B118 * N102, "")</f>
        <v>9830.508474576267</v>
      </c>
      <c r="Q102" s="209"/>
      <c r="R102" s="209"/>
      <c r="S102" s="209"/>
    </row>
    <row r="103" spans="1:19" ht="17.25" thickBot="1">
      <c r="A103" s="125" t="s">
        <v>158</v>
      </c>
      <c r="B103" s="129">
        <v>70</v>
      </c>
      <c r="C103" s="80">
        <v>6.3829787200000002E-2</v>
      </c>
      <c r="D103" s="106">
        <v>71.5</v>
      </c>
      <c r="E103" s="107">
        <f>IF(ISNUMBER(D103), (D103 - $B103) / $B103, "")</f>
        <v>2.1428571428571429E-2</v>
      </c>
      <c r="F103" s="108">
        <f>IF(ISNUMBER(D103), $B118 * E103, "")</f>
        <v>3214.2857142857142</v>
      </c>
      <c r="G103" s="109">
        <v>72.599999999999994</v>
      </c>
      <c r="H103" s="107">
        <f>IF(ISNUMBER(G103), (G103 - $B103) / $B103, "")</f>
        <v>3.7142857142857061E-2</v>
      </c>
      <c r="I103" s="110">
        <f>IF(ISNUMBER(G103), $B118 * H103, "")</f>
        <v>5571.4285714285588</v>
      </c>
      <c r="J103" s="106">
        <v>73.099999999999994</v>
      </c>
      <c r="K103" s="107">
        <f>IF(ISNUMBER(J103), (J103 - $B103) / $B103, "")</f>
        <v>4.4285714285714206E-2</v>
      </c>
      <c r="L103" s="108">
        <f>IF(ISNUMBER(J103), $B118 * K103, "")</f>
        <v>6642.8571428571313</v>
      </c>
      <c r="M103" s="109">
        <v>79</v>
      </c>
      <c r="N103" s="107">
        <f>IF(ISNUMBER(M103), (M103 - $B103) / $B103, "")</f>
        <v>0.12857142857142856</v>
      </c>
      <c r="O103" s="108">
        <f>IF(ISNUMBER(M103), $B118 * N103, "")</f>
        <v>19285.714285714283</v>
      </c>
      <c r="Q103" s="209"/>
      <c r="R103" s="209"/>
      <c r="S103" s="209"/>
    </row>
    <row r="104" spans="1:19" ht="17.25" thickBot="1">
      <c r="A104" s="125" t="s">
        <v>174</v>
      </c>
      <c r="B104" s="126">
        <v>11.2</v>
      </c>
      <c r="C104" s="77">
        <v>5.6603773599999997E-2</v>
      </c>
      <c r="D104" s="15">
        <v>11</v>
      </c>
      <c r="E104" s="32">
        <f t="shared" ref="E104:E107" si="50">IF(ISNUMBER(D104), (D104 - $B104) / $B104, "")</f>
        <v>-1.7857142857142794E-2</v>
      </c>
      <c r="F104" s="18">
        <f>IF(ISNUMBER(D104), $B118 * E104, "")</f>
        <v>-2678.5714285714189</v>
      </c>
      <c r="G104" s="31">
        <v>11.1</v>
      </c>
      <c r="H104" s="32">
        <f t="shared" ref="H104:H107" si="51">IF(ISNUMBER(G104), (G104 - $B104) / $B104, "")</f>
        <v>-8.9285714285713969E-3</v>
      </c>
      <c r="I104" s="101">
        <f>IF(ISNUMBER(G104), $B118 * H104, "")</f>
        <v>-1339.2857142857094</v>
      </c>
      <c r="J104" s="15">
        <v>11.1</v>
      </c>
      <c r="K104" s="32">
        <f t="shared" ref="K104:K107" si="52">IF(ISNUMBER(J104), (J104 - $B104) / $B104, "")</f>
        <v>-8.9285714285713969E-3</v>
      </c>
      <c r="L104" s="18">
        <f>IF(ISNUMBER(J104), $B118 * K104, "")</f>
        <v>-1339.2857142857094</v>
      </c>
      <c r="M104" s="31">
        <v>11.1</v>
      </c>
      <c r="N104" s="32">
        <f t="shared" ref="N104:N107" si="53">IF(ISNUMBER(M104), (M104 - $B104) / $B104, "")</f>
        <v>-8.9285714285713969E-3</v>
      </c>
      <c r="O104" s="18">
        <f>IF(ISNUMBER(M104), $B118 * N104, "")</f>
        <v>-1339.2857142857094</v>
      </c>
      <c r="Q104" s="209"/>
      <c r="R104" s="209"/>
      <c r="S104" s="209"/>
    </row>
    <row r="105" spans="1:19" ht="17.25" thickBot="1">
      <c r="A105" s="125" t="s">
        <v>193</v>
      </c>
      <c r="B105" s="126">
        <v>7230</v>
      </c>
      <c r="C105" s="77">
        <v>4.40433213E-2</v>
      </c>
      <c r="D105" s="15">
        <v>7100</v>
      </c>
      <c r="E105" s="32">
        <f t="shared" si="50"/>
        <v>-1.7980636237897647E-2</v>
      </c>
      <c r="F105" s="18">
        <f>IF(ISNUMBER(D105), $B118 * E105, "")</f>
        <v>-2697.0954356846469</v>
      </c>
      <c r="G105" s="31">
        <v>7105</v>
      </c>
      <c r="H105" s="32">
        <f t="shared" si="51"/>
        <v>-1.7289073305670817E-2</v>
      </c>
      <c r="I105" s="101">
        <f>IF(ISNUMBER(G105), $B118 * H105, "")</f>
        <v>-2593.3609958506227</v>
      </c>
      <c r="J105" s="15">
        <v>7160</v>
      </c>
      <c r="K105" s="32">
        <f t="shared" si="52"/>
        <v>-9.6818810511756573E-3</v>
      </c>
      <c r="L105" s="18">
        <f>IF(ISNUMBER(J105), $B118 * K105, "")</f>
        <v>-1452.2821576763486</v>
      </c>
      <c r="M105" s="31">
        <v>7345</v>
      </c>
      <c r="N105" s="32">
        <f t="shared" si="53"/>
        <v>1.590594744121715E-2</v>
      </c>
      <c r="O105" s="18">
        <f>IF(ISNUMBER(M105), $B118 * N105, "")</f>
        <v>2385.8921161825724</v>
      </c>
      <c r="Q105" s="209"/>
      <c r="R105" s="209"/>
      <c r="S105" s="209"/>
    </row>
    <row r="106" spans="1:19" ht="17.25" thickBot="1">
      <c r="A106" s="125" t="s">
        <v>333</v>
      </c>
      <c r="B106" s="126">
        <v>151550</v>
      </c>
      <c r="C106" s="77">
        <v>4.2297111399999997E-2</v>
      </c>
      <c r="D106" s="15">
        <v>149350</v>
      </c>
      <c r="E106" s="32">
        <f t="shared" si="50"/>
        <v>-1.4516661167931376E-2</v>
      </c>
      <c r="F106" s="18">
        <f>IF(ISNUMBER(D106), $B118 * E106, "")</f>
        <v>-2177.4991751897064</v>
      </c>
      <c r="G106" s="31">
        <v>151950</v>
      </c>
      <c r="H106" s="32">
        <f t="shared" si="51"/>
        <v>2.6393929396238865E-3</v>
      </c>
      <c r="I106" s="101">
        <f>IF(ISNUMBER(G106), $B118 * H106, "")</f>
        <v>395.90894094358299</v>
      </c>
      <c r="J106" s="15">
        <v>152200</v>
      </c>
      <c r="K106" s="32">
        <f t="shared" si="52"/>
        <v>4.2890135268888159E-3</v>
      </c>
      <c r="L106" s="18">
        <f>IF(ISNUMBER(J106), $B118 * K106, "")</f>
        <v>643.35202903332242</v>
      </c>
      <c r="M106" s="31">
        <v>159950</v>
      </c>
      <c r="N106" s="32">
        <f t="shared" si="53"/>
        <v>5.5427251732101619E-2</v>
      </c>
      <c r="O106" s="18">
        <f>IF(ISNUMBER(M106), $B118 * N106, "")</f>
        <v>8314.0877598152438</v>
      </c>
      <c r="Q106" s="33"/>
      <c r="R106" s="33"/>
    </row>
    <row r="107" spans="1:19" ht="17.25" thickBot="1">
      <c r="A107" s="130" t="s">
        <v>338</v>
      </c>
      <c r="B107" s="131">
        <v>262</v>
      </c>
      <c r="C107" s="79">
        <v>3.9682539699999998E-2</v>
      </c>
      <c r="D107" s="24">
        <v>259</v>
      </c>
      <c r="E107" s="25">
        <f t="shared" si="50"/>
        <v>-1.1450381679389313E-2</v>
      </c>
      <c r="F107" s="104">
        <f>IF(ISNUMBER(D107), $B118 * E107, "")</f>
        <v>-1717.5572519083969</v>
      </c>
      <c r="G107" s="102">
        <v>260</v>
      </c>
      <c r="H107" s="25">
        <f t="shared" si="51"/>
        <v>-7.6335877862595417E-3</v>
      </c>
      <c r="I107" s="103">
        <f>IF(ISNUMBER(G107), $B118 * H107, "")</f>
        <v>-1145.0381679389313</v>
      </c>
      <c r="J107" s="24">
        <v>261</v>
      </c>
      <c r="K107" s="25">
        <f t="shared" si="52"/>
        <v>-3.8167938931297708E-3</v>
      </c>
      <c r="L107" s="104">
        <f>IF(ISNUMBER(J107), $B118 * K107, "")</f>
        <v>-572.51908396946567</v>
      </c>
      <c r="M107" s="102">
        <v>264</v>
      </c>
      <c r="N107" s="25">
        <f t="shared" si="53"/>
        <v>7.6335877862595417E-3</v>
      </c>
      <c r="O107" s="104">
        <f>IF(ISNUMBER(M107), $B118 * N107, "")</f>
        <v>1145.0381679389313</v>
      </c>
      <c r="Q107" s="210"/>
      <c r="R107" s="211"/>
      <c r="S107" s="212"/>
    </row>
    <row r="108" spans="1:19">
      <c r="A108" s="123" t="s">
        <v>109</v>
      </c>
      <c r="B108" s="124">
        <v>3500</v>
      </c>
      <c r="C108" s="76">
        <v>3.8575667700000003E-2</v>
      </c>
      <c r="D108" s="13">
        <v>3520</v>
      </c>
      <c r="E108" s="14">
        <f>IF(ISNUMBER(D108), (D108 - $B108) / $B108, "")</f>
        <v>5.7142857142857143E-3</v>
      </c>
      <c r="F108" s="16">
        <f>IF(ISNUMBER(D108), $B118 * E108, "")</f>
        <v>857.14285714285711</v>
      </c>
      <c r="G108" s="29">
        <v>3670</v>
      </c>
      <c r="H108" s="14">
        <f>IF(ISNUMBER(G108), (G108 - $B108) / $B108, "")</f>
        <v>4.8571428571428571E-2</v>
      </c>
      <c r="I108" s="100">
        <f>IF(ISNUMBER(G108), $B118 * H108, "")</f>
        <v>7285.7142857142853</v>
      </c>
      <c r="J108" s="13">
        <v>3660</v>
      </c>
      <c r="K108" s="14">
        <f>IF(ISNUMBER(J108), (J108 - $B108) / $B108, "")</f>
        <v>4.5714285714285714E-2</v>
      </c>
      <c r="L108" s="16">
        <f>IF(ISNUMBER(J108), $B118 * K108, "")</f>
        <v>6857.1428571428569</v>
      </c>
      <c r="M108" s="29">
        <v>3765</v>
      </c>
      <c r="N108" s="14">
        <f>IF(ISNUMBER(M108), (M108 - $B108) / $B108, "")</f>
        <v>7.571428571428572E-2</v>
      </c>
      <c r="O108" s="16">
        <f>IF(ISNUMBER(M108), $B118 * N108, "")</f>
        <v>11357.142857142859</v>
      </c>
      <c r="Q108" s="213"/>
      <c r="R108" s="214"/>
      <c r="S108" s="215"/>
    </row>
    <row r="109" spans="1:19" ht="17.25" thickBot="1">
      <c r="A109" s="125" t="s">
        <v>64</v>
      </c>
      <c r="B109" s="126">
        <v>28.5</v>
      </c>
      <c r="C109" s="77">
        <v>3.6363636400000003E-2</v>
      </c>
      <c r="D109" s="15">
        <v>27.4</v>
      </c>
      <c r="E109" s="32">
        <f t="shared" ref="E109:E112" si="54">IF(ISNUMBER(D109), (D109 - $B109) / $B109, "")</f>
        <v>-3.8596491228070226E-2</v>
      </c>
      <c r="F109" s="18">
        <f>IF(ISNUMBER(D109), $B118 * E109, "")</f>
        <v>-5789.473684210534</v>
      </c>
      <c r="G109" s="31">
        <v>27.8</v>
      </c>
      <c r="H109" s="32">
        <f t="shared" ref="H109:H112" si="55">IF(ISNUMBER(G109), (G109 - $B109) / $B109, "")</f>
        <v>-2.4561403508771906E-2</v>
      </c>
      <c r="I109" s="101">
        <f>IF(ISNUMBER(G109), $B118 * H109, "")</f>
        <v>-3684.210526315786</v>
      </c>
      <c r="J109" s="15">
        <v>27.7</v>
      </c>
      <c r="K109" s="32">
        <f t="shared" ref="K109:K112" si="56">IF(ISNUMBER(J109), (J109 - $B109) / $B109, "")</f>
        <v>-2.8070175438596516E-2</v>
      </c>
      <c r="L109" s="18">
        <f>IF(ISNUMBER(J109), $B118 * K109, "")</f>
        <v>-4210.5263157894778</v>
      </c>
      <c r="M109" s="31">
        <v>29.1</v>
      </c>
      <c r="N109" s="32">
        <f t="shared" ref="N109:N112" si="57">IF(ISNUMBER(M109), (M109 - $B109) / $B109, "")</f>
        <v>2.105263157894742E-2</v>
      </c>
      <c r="O109" s="18">
        <f>IF(ISNUMBER(M109), $B118 * N109, "")</f>
        <v>3157.8947368421132</v>
      </c>
      <c r="Q109" s="216"/>
      <c r="R109" s="217"/>
      <c r="S109" s="218"/>
    </row>
    <row r="110" spans="1:19" ht="17.25" thickBot="1">
      <c r="A110" s="125" t="s">
        <v>329</v>
      </c>
      <c r="B110" s="126">
        <v>93030</v>
      </c>
      <c r="C110" s="77">
        <v>3.1832298100000003E-2</v>
      </c>
      <c r="D110" s="15">
        <v>89610</v>
      </c>
      <c r="E110" s="32">
        <f t="shared" si="54"/>
        <v>-3.6762334730732024E-2</v>
      </c>
      <c r="F110" s="18">
        <f>IF(ISNUMBER(D110), $B118 * E110, "")</f>
        <v>-5514.3502096098036</v>
      </c>
      <c r="G110" s="31">
        <v>90310</v>
      </c>
      <c r="H110" s="32">
        <f t="shared" si="55"/>
        <v>-2.9237880253681608E-2</v>
      </c>
      <c r="I110" s="101">
        <f>IF(ISNUMBER(G110), $B118 * H110, "")</f>
        <v>-4385.6820380522413</v>
      </c>
      <c r="J110" s="15">
        <v>90400</v>
      </c>
      <c r="K110" s="32">
        <f t="shared" si="56"/>
        <v>-2.8270450392346554E-2</v>
      </c>
      <c r="L110" s="18">
        <f>IF(ISNUMBER(J110), $B118 * K110, "")</f>
        <v>-4240.5675588519834</v>
      </c>
      <c r="M110" s="31">
        <v>97760</v>
      </c>
      <c r="N110" s="32">
        <f t="shared" si="57"/>
        <v>5.0843813823497799E-2</v>
      </c>
      <c r="O110" s="18">
        <f>IF(ISNUMBER(M110), $B118 * N110, "")</f>
        <v>7626.5720735246696</v>
      </c>
      <c r="Q110" s="209"/>
      <c r="R110" s="209"/>
      <c r="S110" s="209"/>
    </row>
    <row r="111" spans="1:19" ht="17.25" thickBot="1">
      <c r="A111" s="125" t="s">
        <v>178</v>
      </c>
      <c r="B111" s="126">
        <v>48050</v>
      </c>
      <c r="C111" s="77">
        <v>2.9128293E-2</v>
      </c>
      <c r="D111" s="15">
        <v>47540</v>
      </c>
      <c r="E111" s="32">
        <f t="shared" si="54"/>
        <v>-1.0613943808532778E-2</v>
      </c>
      <c r="F111" s="18">
        <f>IF(ISNUMBER(D111), $B118 * E111, "")</f>
        <v>-1592.0915712799167</v>
      </c>
      <c r="G111" s="31">
        <v>48050</v>
      </c>
      <c r="H111" s="32">
        <f t="shared" si="55"/>
        <v>0</v>
      </c>
      <c r="I111" s="101">
        <f>IF(ISNUMBER(G111), $B118 * H111, "")</f>
        <v>0</v>
      </c>
      <c r="J111" s="15">
        <v>47930</v>
      </c>
      <c r="K111" s="32">
        <f t="shared" si="56"/>
        <v>-2.497398543184183E-3</v>
      </c>
      <c r="L111" s="18">
        <f>IF(ISNUMBER(J111), $B118 * K111, "")</f>
        <v>-374.60978147762745</v>
      </c>
      <c r="M111" s="31">
        <v>47950</v>
      </c>
      <c r="N111" s="32">
        <f t="shared" si="57"/>
        <v>-2.0811654526534861E-3</v>
      </c>
      <c r="O111" s="18">
        <f>IF(ISNUMBER(M111), $B118 * N111, "")</f>
        <v>-312.17481789802292</v>
      </c>
      <c r="Q111" s="219"/>
      <c r="R111" s="219"/>
      <c r="S111" s="219"/>
    </row>
    <row r="112" spans="1:19" ht="17.25" thickBot="1">
      <c r="A112" s="127" t="s">
        <v>144</v>
      </c>
      <c r="B112" s="128">
        <v>10.9</v>
      </c>
      <c r="C112" s="78">
        <v>2.8301886799999999E-2</v>
      </c>
      <c r="D112" s="20">
        <v>11</v>
      </c>
      <c r="E112" s="21">
        <f t="shared" si="54"/>
        <v>9.1743119266054721E-3</v>
      </c>
      <c r="F112" s="22">
        <f>IF(ISNUMBER(D112), $B118 * E112, "")</f>
        <v>1376.1467889908208</v>
      </c>
      <c r="G112" s="30">
        <v>11.1</v>
      </c>
      <c r="H112" s="21">
        <f t="shared" si="55"/>
        <v>1.8348623853210944E-2</v>
      </c>
      <c r="I112" s="105">
        <f>IF(ISNUMBER(G112), $B118 * H112, "")</f>
        <v>2752.2935779816416</v>
      </c>
      <c r="J112" s="20">
        <v>11.1</v>
      </c>
      <c r="K112" s="21">
        <f t="shared" si="56"/>
        <v>1.8348623853210944E-2</v>
      </c>
      <c r="L112" s="22">
        <f>IF(ISNUMBER(J112), $B118 * K112, "")</f>
        <v>2752.2935779816416</v>
      </c>
      <c r="M112" s="30">
        <v>11.5</v>
      </c>
      <c r="N112" s="21">
        <f t="shared" si="57"/>
        <v>5.5045871559632996E-2</v>
      </c>
      <c r="O112" s="22">
        <f>IF(ISNUMBER(M112), $B118 * N112, "")</f>
        <v>8256.8807339449486</v>
      </c>
      <c r="Q112" s="219"/>
      <c r="R112" s="219"/>
      <c r="S112" s="219"/>
    </row>
    <row r="113" spans="1:19" ht="17.25" thickBot="1">
      <c r="A113" s="125" t="s">
        <v>79</v>
      </c>
      <c r="B113" s="129">
        <v>819</v>
      </c>
      <c r="C113" s="80">
        <v>2.7603513199999999E-2</v>
      </c>
      <c r="D113" s="106">
        <v>799</v>
      </c>
      <c r="E113" s="107">
        <f>IF(ISNUMBER(D113), (D113 - $B113) / $B113, "")</f>
        <v>-2.442002442002442E-2</v>
      </c>
      <c r="F113" s="108">
        <f>IF(ISNUMBER(D113), $B118 * E113, "")</f>
        <v>-3663.003663003663</v>
      </c>
      <c r="G113" s="109">
        <v>812</v>
      </c>
      <c r="H113" s="107">
        <f>IF(ISNUMBER(G113), (G113 - $B113) / $B113, "")</f>
        <v>-8.5470085470085479E-3</v>
      </c>
      <c r="I113" s="110">
        <f>IF(ISNUMBER(G113), $B118 * H113, "")</f>
        <v>-1282.0512820512822</v>
      </c>
      <c r="J113" s="106">
        <v>813</v>
      </c>
      <c r="K113" s="107">
        <f>IF(ISNUMBER(J113), (J113 - $B113) / $B113, "")</f>
        <v>-7.326007326007326E-3</v>
      </c>
      <c r="L113" s="108">
        <f>IF(ISNUMBER(J113), $B118 * K113, "")</f>
        <v>-1098.901098901099</v>
      </c>
      <c r="M113" s="109">
        <v>843</v>
      </c>
      <c r="N113" s="107">
        <f>IF(ISNUMBER(M113), (M113 - $B113) / $B113, "")</f>
        <v>2.9304029304029304E-2</v>
      </c>
      <c r="O113" s="108">
        <f>IF(ISNUMBER(M113), $B118 * N113, "")</f>
        <v>4395.6043956043959</v>
      </c>
      <c r="Q113" s="209"/>
      <c r="R113" s="209"/>
      <c r="S113" s="209"/>
    </row>
    <row r="114" spans="1:19" ht="17.25" thickBot="1">
      <c r="A114" s="125" t="s">
        <v>128</v>
      </c>
      <c r="B114" s="126">
        <v>48.7</v>
      </c>
      <c r="C114" s="77">
        <v>2.52631579E-2</v>
      </c>
      <c r="D114" s="15">
        <v>48.1</v>
      </c>
      <c r="E114" s="32">
        <f t="shared" ref="E114:E117" si="58">IF(ISNUMBER(D114), (D114 - $B114) / $B114, "")</f>
        <v>-1.2320328542094484E-2</v>
      </c>
      <c r="F114" s="18">
        <f>IF(ISNUMBER(D114), $B118 * E114, "")</f>
        <v>-1848.0492813141725</v>
      </c>
      <c r="G114" s="31">
        <v>48.4</v>
      </c>
      <c r="H114" s="32">
        <f t="shared" ref="H114:H117" si="59">IF(ISNUMBER(G114), (G114 - $B114) / $B114, "")</f>
        <v>-6.1601642710473149E-3</v>
      </c>
      <c r="I114" s="101">
        <f>IF(ISNUMBER(G114), $B118 * H114, "")</f>
        <v>-924.02464065709728</v>
      </c>
      <c r="J114" s="15">
        <v>48.5</v>
      </c>
      <c r="K114" s="32">
        <f t="shared" ref="K114:K117" si="60">IF(ISNUMBER(J114), (J114 - $B114) / $B114, "")</f>
        <v>-4.1067761806982102E-3</v>
      </c>
      <c r="L114" s="18">
        <f>IF(ISNUMBER(J114), $B118 * K114, "")</f>
        <v>-616.01642710473152</v>
      </c>
      <c r="M114" s="31">
        <v>51.5</v>
      </c>
      <c r="N114" s="32">
        <f t="shared" ref="N114:N117" si="61">IF(ISNUMBER(M114), (M114 - $B114) / $B114, "")</f>
        <v>5.7494866529774064E-2</v>
      </c>
      <c r="O114" s="18">
        <f>IF(ISNUMBER(M114), $B118 * N114, "")</f>
        <v>8624.2299794661103</v>
      </c>
      <c r="Q114" s="209"/>
      <c r="R114" s="209"/>
      <c r="S114" s="209"/>
    </row>
    <row r="115" spans="1:19" ht="17.25" thickBot="1">
      <c r="A115" s="125" t="s">
        <v>73</v>
      </c>
      <c r="B115" s="126">
        <v>35890</v>
      </c>
      <c r="C115" s="77">
        <v>2.3381807800000001E-2</v>
      </c>
      <c r="D115" s="15">
        <v>35350</v>
      </c>
      <c r="E115" s="32">
        <f t="shared" si="58"/>
        <v>-1.5045973808860406E-2</v>
      </c>
      <c r="F115" s="18">
        <f>IF(ISNUMBER(D115), $B118 * E115, "")</f>
        <v>-2256.8960713290608</v>
      </c>
      <c r="G115" s="31">
        <v>35510</v>
      </c>
      <c r="H115" s="32">
        <f t="shared" si="59"/>
        <v>-1.0587907495123989E-2</v>
      </c>
      <c r="I115" s="101">
        <f>IF(ISNUMBER(G115), $B118 * H115, "")</f>
        <v>-1588.1861242685984</v>
      </c>
      <c r="J115" s="15">
        <v>35860</v>
      </c>
      <c r="K115" s="32">
        <f t="shared" si="60"/>
        <v>-8.3588743382557811E-4</v>
      </c>
      <c r="L115" s="18">
        <f>IF(ISNUMBER(J115), $B118 * K115, "")</f>
        <v>-125.38311507383672</v>
      </c>
      <c r="M115" s="31">
        <v>36980</v>
      </c>
      <c r="N115" s="32">
        <f t="shared" si="61"/>
        <v>3.0370576762329338E-2</v>
      </c>
      <c r="O115" s="18">
        <f>IF(ISNUMBER(M115), $B118 * N115, "")</f>
        <v>4555.5865143494011</v>
      </c>
      <c r="Q115" s="209"/>
      <c r="R115" s="209"/>
      <c r="S115" s="209"/>
    </row>
    <row r="116" spans="1:19">
      <c r="A116" s="125" t="s">
        <v>89</v>
      </c>
      <c r="B116" s="126">
        <v>924</v>
      </c>
      <c r="C116" s="77">
        <v>2.3255814E-2</v>
      </c>
      <c r="D116" s="15">
        <v>901</v>
      </c>
      <c r="E116" s="32">
        <f t="shared" si="58"/>
        <v>-2.4891774891774892E-2</v>
      </c>
      <c r="F116" s="18">
        <f>IF(ISNUMBER(D116), $B118 * E116, "")</f>
        <v>-3733.7662337662337</v>
      </c>
      <c r="G116" s="31">
        <v>904</v>
      </c>
      <c r="H116" s="32">
        <f t="shared" si="59"/>
        <v>-2.1645021645021644E-2</v>
      </c>
      <c r="I116" s="101">
        <f>IF(ISNUMBER(G116), $B118 * H116, "")</f>
        <v>-3246.7532467532465</v>
      </c>
      <c r="J116" s="15">
        <v>906</v>
      </c>
      <c r="K116" s="32">
        <f t="shared" si="60"/>
        <v>-1.948051948051948E-2</v>
      </c>
      <c r="L116" s="18">
        <f>IF(ISNUMBER(J116), $B118 * K116, "")</f>
        <v>-2922.0779220779218</v>
      </c>
      <c r="M116" s="31">
        <v>923</v>
      </c>
      <c r="N116" s="32">
        <f t="shared" si="61"/>
        <v>-1.0822510822510823E-3</v>
      </c>
      <c r="O116" s="18">
        <f>IF(ISNUMBER(M116), $B118 * N116, "")</f>
        <v>-162.33766233766235</v>
      </c>
      <c r="Q116" s="198"/>
      <c r="R116" s="199"/>
      <c r="S116" s="200"/>
    </row>
    <row r="117" spans="1:19" ht="17.25" thickBot="1">
      <c r="A117" s="130" t="s">
        <v>60</v>
      </c>
      <c r="B117" s="131">
        <v>3080</v>
      </c>
      <c r="C117" s="79">
        <v>2.3255814E-2</v>
      </c>
      <c r="D117" s="24">
        <v>2965</v>
      </c>
      <c r="E117" s="25">
        <f t="shared" si="58"/>
        <v>-3.7337662337662336E-2</v>
      </c>
      <c r="F117" s="104">
        <f>IF(ISNUMBER(D117), $B118 * E117, "")</f>
        <v>-5600.6493506493507</v>
      </c>
      <c r="G117" s="102">
        <v>3005</v>
      </c>
      <c r="H117" s="25">
        <f t="shared" si="59"/>
        <v>-2.4350649350649352E-2</v>
      </c>
      <c r="I117" s="103">
        <f>IF(ISNUMBER(G117), $B118 * H117, "")</f>
        <v>-3652.5974025974028</v>
      </c>
      <c r="J117" s="24">
        <v>3005</v>
      </c>
      <c r="K117" s="25">
        <f t="shared" si="60"/>
        <v>-2.4350649350649352E-2</v>
      </c>
      <c r="L117" s="104">
        <f>IF(ISNUMBER(J117), $B118 * K117, "")</f>
        <v>-3652.5974025974028</v>
      </c>
      <c r="M117" s="102">
        <v>3110</v>
      </c>
      <c r="N117" s="25">
        <f t="shared" si="61"/>
        <v>9.74025974025974E-3</v>
      </c>
      <c r="O117" s="104">
        <f>IF(ISNUMBER(M117), $B118 * N117, "")</f>
        <v>1461.0389610389609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3.9556554414236023E-3</v>
      </c>
      <c r="F118" s="28">
        <f>SUM(F98:F117)</f>
        <v>11866.966324270808</v>
      </c>
      <c r="G118" s="26" t="s">
        <v>266</v>
      </c>
      <c r="H118" s="27">
        <f>IF(COUNT(H98:H117), SUM(H98:H117) / COUNT(H98:H117), 0)</f>
        <v>1.6722164685193757E-2</v>
      </c>
      <c r="I118" s="28">
        <f>SUM(I98:I117)</f>
        <v>50166.494055581279</v>
      </c>
      <c r="J118" s="26" t="s">
        <v>266</v>
      </c>
      <c r="K118" s="27">
        <f>IF(COUNT(K98:K117), SUM(K98:K117) / COUNT(K98:K117), 0)</f>
        <v>1.5145697803251998E-2</v>
      </c>
      <c r="L118" s="28">
        <f>SUM(L98:L117)</f>
        <v>45437.093409755995</v>
      </c>
      <c r="M118" s="26" t="s">
        <v>266</v>
      </c>
      <c r="N118" s="27">
        <f>IF(COUNT(N98:N117), SUM(N98:N117) / COUNT(N98:N117), 0)</f>
        <v>2.9079009640698407E-2</v>
      </c>
      <c r="O118" s="28">
        <f>SUM(O98:O117)</f>
        <v>87237.028922095225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70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2022-03-08(화) 오전 00:00</v>
      </c>
      <c r="C123" s="261"/>
      <c r="D123" s="233" t="str">
        <f>TEXT($G$1, "[$-ko-KR]yyyy-mm-dd(ddd) ") &amp; "오후 14:00"</f>
        <v>2022-03-08(화) 오후 14:00</v>
      </c>
      <c r="E123" s="234"/>
      <c r="F123" s="235"/>
      <c r="G123" s="233" t="str">
        <f>TEXT($G$1, "[$-ko-KR]yyyy-mm-dd(ddd) ") &amp; "오후 19:00"</f>
        <v>2022-03-08(화) 오후 19:00</v>
      </c>
      <c r="H123" s="234"/>
      <c r="I123" s="235"/>
      <c r="J123" s="233" t="str">
        <f>TEXT($G$1, "[$-ko-KR]yyyy-mm-dd(ddd) ") &amp; "오후 21:00"</f>
        <v>2022-03-08(화) 오후 21:00</v>
      </c>
      <c r="K123" s="234"/>
      <c r="L123" s="235"/>
      <c r="M123" s="233" t="str">
        <f>TEXT($G$1+1, "[$-ko-KR]yyyy-mm-dd(ddd) ") &amp; "오전 00:00"</f>
        <v>2022-03-09(수)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64</v>
      </c>
      <c r="B125" s="124">
        <v>28.5</v>
      </c>
      <c r="C125" s="76">
        <v>3.6363636400000003E-2</v>
      </c>
      <c r="D125" s="13">
        <v>27.4</v>
      </c>
      <c r="E125" s="14">
        <f>IF(ISNUMBER(D125), (D125 - $B125) / $B125, "")</f>
        <v>-3.8596491228070226E-2</v>
      </c>
      <c r="F125" s="16">
        <f>IF(ISNUMBER(D125), $B145 * E125, "")</f>
        <v>-5789.473684210534</v>
      </c>
      <c r="G125" s="29">
        <v>27.8</v>
      </c>
      <c r="H125" s="14">
        <f>IF(ISNUMBER(G125), (G125 - $B125) / $B125, "")</f>
        <v>-2.4561403508771906E-2</v>
      </c>
      <c r="I125" s="100">
        <f>IF(ISNUMBER(G125), $B145 * H125, "")</f>
        <v>-3684.210526315786</v>
      </c>
      <c r="J125" s="13">
        <v>27.7</v>
      </c>
      <c r="K125" s="14">
        <f>IF(ISNUMBER(J125), (J125 - $B125) / $B125, "")</f>
        <v>-2.8070175438596516E-2</v>
      </c>
      <c r="L125" s="16">
        <f>IF(ISNUMBER(J125), $B145 * K125, "")</f>
        <v>-4210.5263157894778</v>
      </c>
      <c r="M125" s="29">
        <v>29.1</v>
      </c>
      <c r="N125" s="14">
        <f>IF(ISNUMBER(M125), (M125 - $B125) / $B125, "")</f>
        <v>2.105263157894742E-2</v>
      </c>
      <c r="O125" s="16">
        <f>IF(ISNUMBER(M125), $B145 * N125, "")</f>
        <v>3157.8947368421132</v>
      </c>
      <c r="Q125" s="219"/>
      <c r="R125" s="219"/>
      <c r="S125" s="219"/>
    </row>
    <row r="126" spans="1:19" ht="17.25" thickBot="1">
      <c r="A126" s="125" t="s">
        <v>144</v>
      </c>
      <c r="B126" s="126">
        <v>10.9</v>
      </c>
      <c r="C126" s="77">
        <v>2.8301886799999999E-2</v>
      </c>
      <c r="D126" s="15">
        <v>11</v>
      </c>
      <c r="E126" s="32">
        <f t="shared" ref="E126:E129" si="62">IF(ISNUMBER(D126), (D126 - $B126) / $B126, "")</f>
        <v>9.1743119266054721E-3</v>
      </c>
      <c r="F126" s="18">
        <f>IF(ISNUMBER(D126), $B145 * E126, "")</f>
        <v>1376.1467889908208</v>
      </c>
      <c r="G126" s="31">
        <v>11.1</v>
      </c>
      <c r="H126" s="32">
        <f t="shared" ref="H126:H129" si="63">IF(ISNUMBER(G126), (G126 - $B126) / $B126, "")</f>
        <v>1.8348623853210944E-2</v>
      </c>
      <c r="I126" s="101">
        <f>IF(ISNUMBER(G126), $B145 * H126, "")</f>
        <v>2752.2935779816416</v>
      </c>
      <c r="J126" s="15">
        <v>11.1</v>
      </c>
      <c r="K126" s="32">
        <f t="shared" ref="K126:K129" si="64">IF(ISNUMBER(J126), (J126 - $B126) / $B126, "")</f>
        <v>1.8348623853210944E-2</v>
      </c>
      <c r="L126" s="18">
        <f>IF(ISNUMBER(J126), $B145 * K126, "")</f>
        <v>2752.2935779816416</v>
      </c>
      <c r="M126" s="31">
        <v>11.5</v>
      </c>
      <c r="N126" s="32">
        <f t="shared" ref="N126:N129" si="65">IF(ISNUMBER(M126), (M126 - $B126) / $B126, "")</f>
        <v>5.5045871559632996E-2</v>
      </c>
      <c r="O126" s="18">
        <f>IF(ISNUMBER(M126), $B145 * N126, "")</f>
        <v>8256.8807339449486</v>
      </c>
      <c r="Q126" s="219"/>
      <c r="R126" s="219"/>
      <c r="S126" s="219"/>
    </row>
    <row r="127" spans="1:19" ht="17.25" thickBot="1">
      <c r="A127" s="125" t="s">
        <v>128</v>
      </c>
      <c r="B127" s="126">
        <v>48.7</v>
      </c>
      <c r="C127" s="77">
        <v>2.52631579E-2</v>
      </c>
      <c r="D127" s="15">
        <v>48.1</v>
      </c>
      <c r="E127" s="32">
        <f t="shared" si="62"/>
        <v>-1.2320328542094484E-2</v>
      </c>
      <c r="F127" s="18">
        <f>IF(ISNUMBER(D127), $B145 * E127, "")</f>
        <v>-1848.0492813141725</v>
      </c>
      <c r="G127" s="31">
        <v>48.4</v>
      </c>
      <c r="H127" s="32">
        <f t="shared" si="63"/>
        <v>-6.1601642710473149E-3</v>
      </c>
      <c r="I127" s="101">
        <f>IF(ISNUMBER(G127), $B145 * H127, "")</f>
        <v>-924.02464065709728</v>
      </c>
      <c r="J127" s="15">
        <v>48.5</v>
      </c>
      <c r="K127" s="32">
        <f t="shared" si="64"/>
        <v>-4.1067761806982102E-3</v>
      </c>
      <c r="L127" s="18">
        <f>IF(ISNUMBER(J127), $B145 * K127, "")</f>
        <v>-616.01642710473152</v>
      </c>
      <c r="M127" s="31">
        <v>51.5</v>
      </c>
      <c r="N127" s="32">
        <f t="shared" si="65"/>
        <v>5.7494866529774064E-2</v>
      </c>
      <c r="O127" s="18">
        <f>IF(ISNUMBER(M127), $B145 * N127, "")</f>
        <v>8624.2299794661103</v>
      </c>
      <c r="Q127" s="209"/>
      <c r="R127" s="209"/>
      <c r="S127" s="209"/>
    </row>
    <row r="128" spans="1:19" ht="17.25" thickBot="1">
      <c r="A128" s="125" t="s">
        <v>71</v>
      </c>
      <c r="B128" s="126">
        <v>19.3</v>
      </c>
      <c r="C128" s="77">
        <v>2.1164021200000001E-2</v>
      </c>
      <c r="D128" s="15">
        <v>19.2</v>
      </c>
      <c r="E128" s="32">
        <f t="shared" si="62"/>
        <v>-5.1813471502591404E-3</v>
      </c>
      <c r="F128" s="18">
        <f>IF(ISNUMBER(D128), $B145 * E128, "")</f>
        <v>-777.20207253887111</v>
      </c>
      <c r="G128" s="31">
        <v>19.5</v>
      </c>
      <c r="H128" s="32">
        <f t="shared" si="63"/>
        <v>1.0362694300518097E-2</v>
      </c>
      <c r="I128" s="101">
        <f>IF(ISNUMBER(G128), $B145 * H128, "")</f>
        <v>1554.4041450777145</v>
      </c>
      <c r="J128" s="15">
        <v>19.5</v>
      </c>
      <c r="K128" s="32">
        <f t="shared" si="64"/>
        <v>1.0362694300518097E-2</v>
      </c>
      <c r="L128" s="18">
        <f>IF(ISNUMBER(J128), $B145 * K128, "")</f>
        <v>1554.4041450777145</v>
      </c>
      <c r="M128" s="31">
        <v>20.100000000000001</v>
      </c>
      <c r="N128" s="32">
        <f t="shared" si="65"/>
        <v>4.1450777202072575E-2</v>
      </c>
      <c r="O128" s="18">
        <f>IF(ISNUMBER(M128), $B145 * N128, "")</f>
        <v>6217.6165803108861</v>
      </c>
      <c r="Q128" s="209"/>
      <c r="R128" s="209"/>
      <c r="S128" s="209"/>
    </row>
    <row r="129" spans="1:19" ht="17.25" thickBot="1">
      <c r="A129" s="127" t="s">
        <v>148</v>
      </c>
      <c r="B129" s="128">
        <v>74.599999999999994</v>
      </c>
      <c r="C129" s="78">
        <v>1.7735334200000001E-2</v>
      </c>
      <c r="D129" s="20">
        <v>74.8</v>
      </c>
      <c r="E129" s="21">
        <f t="shared" si="62"/>
        <v>2.6809651474531213E-3</v>
      </c>
      <c r="F129" s="22">
        <f>IF(ISNUMBER(D129), $B145 * E129, "")</f>
        <v>402.14477211796822</v>
      </c>
      <c r="G129" s="30">
        <v>75.599999999999994</v>
      </c>
      <c r="H129" s="21">
        <f t="shared" si="63"/>
        <v>1.3404825737265416E-2</v>
      </c>
      <c r="I129" s="105">
        <f>IF(ISNUMBER(G129), $B145 * H129, "")</f>
        <v>2010.7238605898124</v>
      </c>
      <c r="J129" s="20">
        <v>75.8</v>
      </c>
      <c r="K129" s="21">
        <f t="shared" si="64"/>
        <v>1.6085790884718537E-2</v>
      </c>
      <c r="L129" s="22">
        <f>IF(ISNUMBER(J129), $B145 * K129, "")</f>
        <v>2412.8686327077808</v>
      </c>
      <c r="M129" s="30">
        <v>77.099999999999994</v>
      </c>
      <c r="N129" s="21">
        <f t="shared" si="65"/>
        <v>3.351206434316354E-2</v>
      </c>
      <c r="O129" s="22">
        <f>IF(ISNUMBER(M129), $B145 * N129, "")</f>
        <v>5026.8096514745312</v>
      </c>
      <c r="Q129" s="209"/>
      <c r="R129" s="209"/>
      <c r="S129" s="209"/>
    </row>
    <row r="130" spans="1:19" ht="17.25" thickBot="1">
      <c r="A130" s="125" t="s">
        <v>118</v>
      </c>
      <c r="B130" s="129">
        <v>17.399999999999999</v>
      </c>
      <c r="C130" s="80">
        <v>1.75438596E-2</v>
      </c>
      <c r="D130" s="106">
        <v>17.7</v>
      </c>
      <c r="E130" s="107">
        <f>IF(ISNUMBER(D130), (D130 - $B130) / $B130, "")</f>
        <v>1.7241379310344869E-2</v>
      </c>
      <c r="F130" s="108">
        <f>IF(ISNUMBER(D130), $B145 * E130, "")</f>
        <v>2586.2068965517306</v>
      </c>
      <c r="G130" s="109">
        <v>17.7</v>
      </c>
      <c r="H130" s="107">
        <f>IF(ISNUMBER(G130), (G130 - $B130) / $B130, "")</f>
        <v>1.7241379310344869E-2</v>
      </c>
      <c r="I130" s="110">
        <f>IF(ISNUMBER(G130), $B145 * H130, "")</f>
        <v>2586.2068965517306</v>
      </c>
      <c r="J130" s="106">
        <v>17.7</v>
      </c>
      <c r="K130" s="107">
        <f>IF(ISNUMBER(J130), (J130 - $B130) / $B130, "")</f>
        <v>1.7241379310344869E-2</v>
      </c>
      <c r="L130" s="108">
        <f>IF(ISNUMBER(J130), $B145 * K130, "")</f>
        <v>2586.2068965517306</v>
      </c>
      <c r="M130" s="109">
        <v>17.899999999999999</v>
      </c>
      <c r="N130" s="107">
        <f>IF(ISNUMBER(M130), (M130 - $B130) / $B130, "")</f>
        <v>2.8735632183908049E-2</v>
      </c>
      <c r="O130" s="108">
        <f>IF(ISNUMBER(M130), $B145 * N130, "")</f>
        <v>4310.3448275862074</v>
      </c>
      <c r="Q130" s="209"/>
      <c r="R130" s="209"/>
      <c r="S130" s="209"/>
    </row>
    <row r="131" spans="1:19" ht="17.25" thickBot="1">
      <c r="A131" s="125" t="s">
        <v>199</v>
      </c>
      <c r="B131" s="126">
        <v>11.7</v>
      </c>
      <c r="C131" s="77">
        <v>1.73913043E-2</v>
      </c>
      <c r="D131" s="15">
        <v>11.7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11.8</v>
      </c>
      <c r="H131" s="32">
        <f t="shared" ref="H131:H134" si="67">IF(ISNUMBER(G131), (G131 - $B131) / $B131, "")</f>
        <v>8.5470085470086693E-3</v>
      </c>
      <c r="I131" s="101">
        <f>IF(ISNUMBER(G131), $B145 * H131, "")</f>
        <v>1282.0512820513004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1282.0512820513004</v>
      </c>
      <c r="M131" s="31">
        <v>12</v>
      </c>
      <c r="N131" s="32">
        <f t="shared" ref="N131:N134" si="69">IF(ISNUMBER(M131), (M131 - $B131) / $B131, "")</f>
        <v>2.5641025641025703E-2</v>
      </c>
      <c r="O131" s="18">
        <f>IF(ISNUMBER(M131), $B145 * N131, "")</f>
        <v>3846.1538461538553</v>
      </c>
      <c r="Q131" s="209"/>
      <c r="R131" s="209"/>
      <c r="S131" s="209"/>
    </row>
    <row r="132" spans="1:19" ht="17.25" thickBot="1">
      <c r="A132" s="125" t="s">
        <v>146</v>
      </c>
      <c r="B132" s="126">
        <v>8.7799999999999994</v>
      </c>
      <c r="C132" s="77">
        <v>1.3856812899999999E-2</v>
      </c>
      <c r="D132" s="15">
        <v>9.51</v>
      </c>
      <c r="E132" s="32">
        <f t="shared" si="66"/>
        <v>8.3143507972665204E-2</v>
      </c>
      <c r="F132" s="18">
        <f>IF(ISNUMBER(D132), $B145 * E132, "")</f>
        <v>12471.52619589978</v>
      </c>
      <c r="G132" s="31">
        <v>9.35</v>
      </c>
      <c r="H132" s="32">
        <f t="shared" si="67"/>
        <v>6.4920273348519394E-2</v>
      </c>
      <c r="I132" s="101">
        <f>IF(ISNUMBER(G132), $B145 * H132, "")</f>
        <v>9738.0410022779088</v>
      </c>
      <c r="J132" s="15">
        <v>9.4600000000000009</v>
      </c>
      <c r="K132" s="32">
        <f t="shared" si="68"/>
        <v>7.7448747152619762E-2</v>
      </c>
      <c r="L132" s="18">
        <f>IF(ISNUMBER(J132), $B145 * K132, "")</f>
        <v>11617.312072892964</v>
      </c>
      <c r="M132" s="31">
        <v>9.2799999999999994</v>
      </c>
      <c r="N132" s="32">
        <f t="shared" si="69"/>
        <v>5.6947608200455586E-2</v>
      </c>
      <c r="O132" s="18">
        <f>IF(ISNUMBER(M132), $B145 * N132, "")</f>
        <v>8542.1412300683387</v>
      </c>
      <c r="Q132" s="209"/>
      <c r="R132" s="209"/>
      <c r="S132" s="209"/>
    </row>
    <row r="133" spans="1:19" ht="17.25" thickBot="1">
      <c r="A133" s="125" t="s">
        <v>185</v>
      </c>
      <c r="B133" s="126">
        <v>10.1</v>
      </c>
      <c r="C133" s="77">
        <v>0.01</v>
      </c>
      <c r="D133" s="15">
        <v>10.199999999999999</v>
      </c>
      <c r="E133" s="32">
        <f t="shared" si="66"/>
        <v>9.9009900990098664E-3</v>
      </c>
      <c r="F133" s="18">
        <f>IF(ISNUMBER(D133), $B145 * E133, "")</f>
        <v>1485.1485148514801</v>
      </c>
      <c r="G133" s="31">
        <v>10.199999999999999</v>
      </c>
      <c r="H133" s="32">
        <f t="shared" si="67"/>
        <v>9.9009900990098664E-3</v>
      </c>
      <c r="I133" s="101">
        <f>IF(ISNUMBER(G133), $B145 * H133, "")</f>
        <v>1485.1485148514801</v>
      </c>
      <c r="J133" s="15">
        <v>10.3</v>
      </c>
      <c r="K133" s="32">
        <f t="shared" si="68"/>
        <v>1.980198019801991E-2</v>
      </c>
      <c r="L133" s="18">
        <f>IF(ISNUMBER(J133), $B145 * K133, "")</f>
        <v>2970.2970297029865</v>
      </c>
      <c r="M133" s="31">
        <v>10.4</v>
      </c>
      <c r="N133" s="32">
        <f t="shared" si="69"/>
        <v>2.9702970297029774E-2</v>
      </c>
      <c r="O133" s="18">
        <f>IF(ISNUMBER(M133), $B145 * N133, "")</f>
        <v>4455.4455445544663</v>
      </c>
      <c r="Q133" s="33"/>
      <c r="R133" s="33"/>
    </row>
    <row r="134" spans="1:19" ht="17.25" thickBot="1">
      <c r="A134" s="130" t="s">
        <v>205</v>
      </c>
      <c r="B134" s="131">
        <v>11.8</v>
      </c>
      <c r="C134" s="79">
        <v>8.5470084999999998E-3</v>
      </c>
      <c r="D134" s="24">
        <v>11.8</v>
      </c>
      <c r="E134" s="25">
        <f t="shared" si="66"/>
        <v>0</v>
      </c>
      <c r="F134" s="104">
        <f>IF(ISNUMBER(D134), $B145 * E134, "")</f>
        <v>0</v>
      </c>
      <c r="G134" s="102">
        <v>11.9</v>
      </c>
      <c r="H134" s="25">
        <f t="shared" si="67"/>
        <v>8.4745762711864094E-3</v>
      </c>
      <c r="I134" s="103">
        <f>IF(ISNUMBER(G134), $B145 * H134, "")</f>
        <v>1271.1864406779614</v>
      </c>
      <c r="J134" s="24">
        <v>11.9</v>
      </c>
      <c r="K134" s="25">
        <f t="shared" si="68"/>
        <v>8.4745762711864094E-3</v>
      </c>
      <c r="L134" s="104">
        <f>IF(ISNUMBER(J134), $B145 * K134, "")</f>
        <v>1271.1864406779614</v>
      </c>
      <c r="M134" s="102">
        <v>11.9</v>
      </c>
      <c r="N134" s="25">
        <f t="shared" si="69"/>
        <v>8.4745762711864094E-3</v>
      </c>
      <c r="O134" s="104">
        <f>IF(ISNUMBER(M134), $B145 * N134, "")</f>
        <v>1271.1864406779614</v>
      </c>
      <c r="Q134" s="210"/>
      <c r="R134" s="211"/>
      <c r="S134" s="212"/>
    </row>
    <row r="135" spans="1:19">
      <c r="A135" s="123" t="s">
        <v>124</v>
      </c>
      <c r="B135" s="124">
        <v>59.8</v>
      </c>
      <c r="C135" s="76">
        <v>8.4317031999999997E-3</v>
      </c>
      <c r="D135" s="13">
        <v>57.5</v>
      </c>
      <c r="E135" s="14">
        <f>IF(ISNUMBER(D135), (D135 - $B135) / $B135, "")</f>
        <v>-3.8461538461538415E-2</v>
      </c>
      <c r="F135" s="16">
        <f>IF(ISNUMBER(D135), $B145 * E135, "")</f>
        <v>-5769.2307692307622</v>
      </c>
      <c r="G135" s="29">
        <v>58.5</v>
      </c>
      <c r="H135" s="14">
        <f>IF(ISNUMBER(G135), (G135 - $B135) / $B135, "")</f>
        <v>-2.1739130434782563E-2</v>
      </c>
      <c r="I135" s="100">
        <f>IF(ISNUMBER(G135), $B145 * H135, "")</f>
        <v>-3260.8695652173847</v>
      </c>
      <c r="J135" s="13">
        <v>58.5</v>
      </c>
      <c r="K135" s="14">
        <f>IF(ISNUMBER(J135), (J135 - $B135) / $B135, "")</f>
        <v>-2.1739130434782563E-2</v>
      </c>
      <c r="L135" s="16">
        <f>IF(ISNUMBER(J135), $B145 * K135, "")</f>
        <v>-3260.8695652173847</v>
      </c>
      <c r="M135" s="29">
        <v>60.7</v>
      </c>
      <c r="N135" s="14">
        <f>IF(ISNUMBER(M135), (M135 - $B135) / $B135, "")</f>
        <v>1.5050167224080363E-2</v>
      </c>
      <c r="O135" s="16">
        <f>IF(ISNUMBER(M135), $B145 * N135, "")</f>
        <v>2257.5250836120545</v>
      </c>
      <c r="Q135" s="213"/>
      <c r="R135" s="214"/>
      <c r="S135" s="215"/>
    </row>
    <row r="136" spans="1:19" ht="17.25" thickBot="1">
      <c r="A136" s="125" t="s">
        <v>346</v>
      </c>
      <c r="B136" s="126">
        <v>9.51</v>
      </c>
      <c r="C136" s="77">
        <v>7.4152541999999997E-3</v>
      </c>
      <c r="D136" s="15">
        <v>9.67</v>
      </c>
      <c r="E136" s="32">
        <f t="shared" ref="E136:E139" si="70">IF(ISNUMBER(D136), (D136 - $B136) / $B136, "")</f>
        <v>1.6824395373291289E-2</v>
      </c>
      <c r="F136" s="18">
        <f>IF(ISNUMBER(D136), $B145 * E136, "")</f>
        <v>2523.6593059936936</v>
      </c>
      <c r="G136" s="31">
        <v>9.6300000000000008</v>
      </c>
      <c r="H136" s="32">
        <f t="shared" ref="H136:H139" si="71">IF(ISNUMBER(G136), (G136 - $B136) / $B136, "")</f>
        <v>1.261829652996856E-2</v>
      </c>
      <c r="I136" s="101">
        <f>IF(ISNUMBER(G136), $B145 * H136, "")</f>
        <v>1892.7444794952839</v>
      </c>
      <c r="J136" s="15">
        <v>9.65</v>
      </c>
      <c r="K136" s="32">
        <f t="shared" ref="K136:K139" si="72">IF(ISNUMBER(J136), (J136 - $B136) / $B136, "")</f>
        <v>1.4721345951629923E-2</v>
      </c>
      <c r="L136" s="18">
        <f>IF(ISNUMBER(J136), $B145 * K136, "")</f>
        <v>2208.2018927444883</v>
      </c>
      <c r="M136" s="31">
        <v>9.68</v>
      </c>
      <c r="N136" s="32">
        <f t="shared" ref="N136:N139" si="73">IF(ISNUMBER(M136), (M136 - $B136) / $B136, "")</f>
        <v>1.787592008412197E-2</v>
      </c>
      <c r="O136" s="18">
        <f>IF(ISNUMBER(M136), $B145 * N136, "")</f>
        <v>2681.3880126182953</v>
      </c>
      <c r="Q136" s="216"/>
      <c r="R136" s="217"/>
      <c r="S136" s="218"/>
    </row>
    <row r="137" spans="1:19" ht="17.25" thickBot="1">
      <c r="A137" s="125" t="s">
        <v>341</v>
      </c>
      <c r="B137" s="126">
        <v>8.7800000000000003E-2</v>
      </c>
      <c r="C137" s="77">
        <v>6.8807338999999999E-3</v>
      </c>
      <c r="D137" s="15">
        <v>8.5599999999999996E-2</v>
      </c>
      <c r="E137" s="32">
        <f t="shared" si="70"/>
        <v>-2.5056947608200542E-2</v>
      </c>
      <c r="F137" s="18">
        <f>IF(ISNUMBER(D137), $B145 * E137, "")</f>
        <v>-3758.5421412300811</v>
      </c>
      <c r="G137" s="31">
        <v>8.6499999999999994E-2</v>
      </c>
      <c r="H137" s="32">
        <f t="shared" si="71"/>
        <v>-1.4806378132118558E-2</v>
      </c>
      <c r="I137" s="101">
        <f>IF(ISNUMBER(G137), $B145 * H137, "")</f>
        <v>-2220.9567198177838</v>
      </c>
      <c r="J137" s="15">
        <v>8.6599999999999996E-2</v>
      </c>
      <c r="K137" s="32">
        <f t="shared" si="72"/>
        <v>-1.3667425968109414E-2</v>
      </c>
      <c r="L137" s="18">
        <f>IF(ISNUMBER(J137), $B145 * K137, "")</f>
        <v>-2050.1138952164119</v>
      </c>
      <c r="M137" s="31">
        <v>8.8499999999999995E-2</v>
      </c>
      <c r="N137" s="32">
        <f t="shared" si="73"/>
        <v>7.9726651480636936E-3</v>
      </c>
      <c r="O137" s="18">
        <f>IF(ISNUMBER(M137), $B145 * N137, "")</f>
        <v>1195.8997722095539</v>
      </c>
      <c r="Q137" s="209"/>
      <c r="R137" s="209"/>
      <c r="S137" s="209"/>
    </row>
    <row r="138" spans="1:19" ht="17.25" thickBot="1">
      <c r="A138" s="125" t="s">
        <v>197</v>
      </c>
      <c r="B138" s="126">
        <v>47.8</v>
      </c>
      <c r="C138" s="77">
        <v>4.2016807E-3</v>
      </c>
      <c r="D138" s="15">
        <v>47.7</v>
      </c>
      <c r="E138" s="32">
        <f t="shared" si="70"/>
        <v>-2.0920502092049019E-3</v>
      </c>
      <c r="F138" s="18">
        <f>IF(ISNUMBER(D138), $B145 * E138, "")</f>
        <v>-313.80753138073527</v>
      </c>
      <c r="G138" s="31">
        <v>48.1</v>
      </c>
      <c r="H138" s="32">
        <f t="shared" si="71"/>
        <v>6.276150627615152E-3</v>
      </c>
      <c r="I138" s="101">
        <f>IF(ISNUMBER(G138), $B145 * H138, "")</f>
        <v>941.42259414227283</v>
      </c>
      <c r="J138" s="15">
        <v>48.1</v>
      </c>
      <c r="K138" s="32">
        <f t="shared" si="72"/>
        <v>6.276150627615152E-3</v>
      </c>
      <c r="L138" s="18">
        <f>IF(ISNUMBER(J138), $B145 * K138, "")</f>
        <v>941.42259414227283</v>
      </c>
      <c r="M138" s="31">
        <v>49.3</v>
      </c>
      <c r="N138" s="32">
        <f t="shared" si="73"/>
        <v>3.1380753138075312E-2</v>
      </c>
      <c r="O138" s="18">
        <f>IF(ISNUMBER(M138), $B145 * N138, "")</f>
        <v>4707.1129707112968</v>
      </c>
      <c r="Q138" s="219"/>
      <c r="R138" s="219"/>
      <c r="S138" s="219"/>
    </row>
    <row r="139" spans="1:19" ht="17.25" thickBot="1">
      <c r="A139" s="127" t="s">
        <v>245</v>
      </c>
      <c r="B139" s="128">
        <v>57.2</v>
      </c>
      <c r="C139" s="78">
        <v>3.5087718999999998E-3</v>
      </c>
      <c r="D139" s="20">
        <v>56.5</v>
      </c>
      <c r="E139" s="21">
        <f t="shared" si="70"/>
        <v>-1.2237762237762287E-2</v>
      </c>
      <c r="F139" s="22">
        <f>IF(ISNUMBER(D139), $B145 * E139, "")</f>
        <v>-1835.6643356643431</v>
      </c>
      <c r="G139" s="30">
        <v>57.3</v>
      </c>
      <c r="H139" s="21">
        <f t="shared" si="71"/>
        <v>1.7482517482516487E-3</v>
      </c>
      <c r="I139" s="105">
        <f>IF(ISNUMBER(G139), $B145 * H139, "")</f>
        <v>262.23776223774729</v>
      </c>
      <c r="J139" s="20">
        <v>57.3</v>
      </c>
      <c r="K139" s="21">
        <f t="shared" si="72"/>
        <v>1.7482517482516487E-3</v>
      </c>
      <c r="L139" s="22">
        <f>IF(ISNUMBER(J139), $B145 * K139, "")</f>
        <v>262.23776223774729</v>
      </c>
      <c r="M139" s="30">
        <v>65.5</v>
      </c>
      <c r="N139" s="21">
        <f t="shared" si="73"/>
        <v>0.14510489510489505</v>
      </c>
      <c r="O139" s="22">
        <f>IF(ISNUMBER(M139), $B145 * N139, "")</f>
        <v>21765.734265734256</v>
      </c>
      <c r="Q139" s="219"/>
      <c r="R139" s="219"/>
      <c r="S139" s="219"/>
    </row>
    <row r="140" spans="1:19" ht="17.25" thickBot="1">
      <c r="A140" s="125" t="s">
        <v>97</v>
      </c>
      <c r="B140" s="129">
        <v>2.2000000000000001E-3</v>
      </c>
      <c r="C140" s="80">
        <v>0</v>
      </c>
      <c r="D140" s="106">
        <v>2.3E-3</v>
      </c>
      <c r="E140" s="107">
        <f>IF(ISNUMBER(D140), (D140 - $B140) / $B140, "")</f>
        <v>4.5454545454545373E-2</v>
      </c>
      <c r="F140" s="108">
        <f>IF(ISNUMBER(D140), $B145 * E140, "")</f>
        <v>6818.1818181818062</v>
      </c>
      <c r="G140" s="109">
        <v>2.2000000000000001E-3</v>
      </c>
      <c r="H140" s="107">
        <f>IF(ISNUMBER(G140), (G140 - $B140) / $B140, "")</f>
        <v>0</v>
      </c>
      <c r="I140" s="110">
        <f>IF(ISNUMBER(G140), $B145 * H140, "")</f>
        <v>0</v>
      </c>
      <c r="J140" s="106">
        <v>2.2000000000000001E-3</v>
      </c>
      <c r="K140" s="107">
        <f>IF(ISNUMBER(J140), (J140 - $B140) / $B140, "")</f>
        <v>0</v>
      </c>
      <c r="L140" s="108">
        <f>IF(ISNUMBER(J140), $B145 * K140, "")</f>
        <v>0</v>
      </c>
      <c r="M140" s="109">
        <v>2.3E-3</v>
      </c>
      <c r="N140" s="107">
        <f>IF(ISNUMBER(M140), (M140 - $B140) / $B140, "")</f>
        <v>4.5454545454545373E-2</v>
      </c>
      <c r="O140" s="108">
        <f>IF(ISNUMBER(M140), $B145 * N140, "")</f>
        <v>6818.1818181818062</v>
      </c>
      <c r="Q140" s="209"/>
      <c r="R140" s="209"/>
      <c r="S140" s="209"/>
    </row>
    <row r="141" spans="1:19" ht="17.25" thickBot="1">
      <c r="A141" s="125" t="s">
        <v>126</v>
      </c>
      <c r="B141" s="126">
        <v>83.3</v>
      </c>
      <c r="C141" s="77">
        <v>-3.5885167000000002E-3</v>
      </c>
      <c r="D141" s="15">
        <v>83.2</v>
      </c>
      <c r="E141" s="32">
        <f t="shared" ref="E141:E144" si="74">IF(ISNUMBER(D141), (D141 - $B141) / $B141, "")</f>
        <v>-1.2004801920767626E-3</v>
      </c>
      <c r="F141" s="18">
        <f>IF(ISNUMBER(D141), $B145 * E141, "")</f>
        <v>-180.07202881151437</v>
      </c>
      <c r="G141" s="31">
        <v>83.6</v>
      </c>
      <c r="H141" s="32">
        <f t="shared" ref="H141:H144" si="75">IF(ISNUMBER(G141), (G141 - $B141) / $B141, "")</f>
        <v>3.6014405762304583E-3</v>
      </c>
      <c r="I141" s="101">
        <f>IF(ISNUMBER(G141), $B145 * H141, "")</f>
        <v>540.21608643456875</v>
      </c>
      <c r="J141" s="15">
        <v>83.7</v>
      </c>
      <c r="K141" s="32">
        <f t="shared" ref="K141:K144" si="76">IF(ISNUMBER(J141), (J141 - $B141) / $B141, "")</f>
        <v>4.8019207683073911E-3</v>
      </c>
      <c r="L141" s="18">
        <f>IF(ISNUMBER(J141), $B145 * K141, "")</f>
        <v>720.28811524610865</v>
      </c>
      <c r="M141" s="31">
        <v>88.7</v>
      </c>
      <c r="N141" s="32">
        <f t="shared" ref="N141:N144" si="77">IF(ISNUMBER(M141), (M141 - $B141) / $B141, "")</f>
        <v>6.4825930372148927E-2</v>
      </c>
      <c r="O141" s="18">
        <f>IF(ISNUMBER(M141), $B145 * N141, "")</f>
        <v>9723.8895558223394</v>
      </c>
      <c r="Q141" s="209"/>
      <c r="R141" s="209"/>
      <c r="S141" s="209"/>
    </row>
    <row r="142" spans="1:19" ht="17.25" thickBot="1">
      <c r="A142" s="125" t="s">
        <v>233</v>
      </c>
      <c r="B142" s="126">
        <v>96.5</v>
      </c>
      <c r="C142" s="77">
        <v>-5.1546392E-3</v>
      </c>
      <c r="D142" s="15">
        <v>95.4</v>
      </c>
      <c r="E142" s="32">
        <f t="shared" si="74"/>
        <v>-1.1398963730569889E-2</v>
      </c>
      <c r="F142" s="18">
        <f>IF(ISNUMBER(D142), $B145 * E142, "")</f>
        <v>-1709.8445595854835</v>
      </c>
      <c r="G142" s="31">
        <v>96.6</v>
      </c>
      <c r="H142" s="32">
        <f t="shared" si="75"/>
        <v>1.0362694300517547E-3</v>
      </c>
      <c r="I142" s="101">
        <f>IF(ISNUMBER(G142), $B145 * H142, "")</f>
        <v>155.44041450776319</v>
      </c>
      <c r="J142" s="15">
        <v>96.8</v>
      </c>
      <c r="K142" s="32">
        <f t="shared" si="76"/>
        <v>3.1088082901554108E-3</v>
      </c>
      <c r="L142" s="18">
        <f>IF(ISNUMBER(J142), $B145 * K142, "")</f>
        <v>466.32124352331164</v>
      </c>
      <c r="M142" s="31">
        <v>99.5</v>
      </c>
      <c r="N142" s="32">
        <f t="shared" si="77"/>
        <v>3.1088082901554404E-2</v>
      </c>
      <c r="O142" s="18">
        <f>IF(ISNUMBER(M142), $B145 * N142, "")</f>
        <v>4663.2124352331602</v>
      </c>
      <c r="Q142" s="209"/>
      <c r="R142" s="209"/>
      <c r="S142" s="209"/>
    </row>
    <row r="143" spans="1:19">
      <c r="A143" s="125" t="s">
        <v>229</v>
      </c>
      <c r="B143" s="126">
        <v>51.9</v>
      </c>
      <c r="C143" s="77">
        <v>-5.7471264000000001E-3</v>
      </c>
      <c r="D143" s="15">
        <v>51.6</v>
      </c>
      <c r="E143" s="32">
        <f t="shared" si="74"/>
        <v>-5.7803468208091936E-3</v>
      </c>
      <c r="F143" s="18">
        <f>IF(ISNUMBER(D143), $B145 * E143, "")</f>
        <v>-867.05202312137908</v>
      </c>
      <c r="G143" s="31">
        <v>52.2</v>
      </c>
      <c r="H143" s="32">
        <f t="shared" si="75"/>
        <v>5.7803468208093307E-3</v>
      </c>
      <c r="I143" s="101">
        <f>IF(ISNUMBER(G143), $B145 * H143, "")</f>
        <v>867.05202312139966</v>
      </c>
      <c r="J143" s="15">
        <v>52</v>
      </c>
      <c r="K143" s="32">
        <f t="shared" si="76"/>
        <v>1.9267822736031104E-3</v>
      </c>
      <c r="L143" s="18">
        <f>IF(ISNUMBER(J143), $B145 * K143, "")</f>
        <v>289.01734104046653</v>
      </c>
      <c r="M143" s="31">
        <v>54</v>
      </c>
      <c r="N143" s="32">
        <f t="shared" si="77"/>
        <v>4.0462427745664768E-2</v>
      </c>
      <c r="O143" s="18">
        <f>IF(ISNUMBER(M143), $B145 * N143, "")</f>
        <v>6069.3641618497149</v>
      </c>
      <c r="Q143" s="198"/>
      <c r="R143" s="199"/>
      <c r="S143" s="200"/>
    </row>
    <row r="144" spans="1:19" ht="17.25" thickBot="1">
      <c r="A144" s="130" t="s">
        <v>189</v>
      </c>
      <c r="B144" s="131">
        <v>87.7</v>
      </c>
      <c r="C144" s="79">
        <v>-9.0395479999999997E-3</v>
      </c>
      <c r="D144" s="24">
        <v>90.2</v>
      </c>
      <c r="E144" s="25">
        <f t="shared" si="74"/>
        <v>2.8506271379703532E-2</v>
      </c>
      <c r="F144" s="104">
        <f>IF(ISNUMBER(D144), $B145 * E144, "")</f>
        <v>4275.94070695553</v>
      </c>
      <c r="G144" s="102">
        <v>90.8</v>
      </c>
      <c r="H144" s="25">
        <f t="shared" si="75"/>
        <v>3.5347776510832318E-2</v>
      </c>
      <c r="I144" s="103">
        <f>IF(ISNUMBER(G144), $B145 * H144, "")</f>
        <v>5302.1664766248477</v>
      </c>
      <c r="J144" s="24">
        <v>90.7</v>
      </c>
      <c r="K144" s="25">
        <f t="shared" si="76"/>
        <v>3.4207525655644243E-2</v>
      </c>
      <c r="L144" s="104">
        <f>IF(ISNUMBER(J144), $B145 * K144, "")</f>
        <v>5131.128848346636</v>
      </c>
      <c r="M144" s="102">
        <v>92.1</v>
      </c>
      <c r="N144" s="25">
        <f t="shared" si="77"/>
        <v>5.0171037628278126E-2</v>
      </c>
      <c r="O144" s="104">
        <f>IF(ISNUMBER(M144), $B145 * N144, "")</f>
        <v>7525.6556442417186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3.0300055241516436E-3</v>
      </c>
      <c r="F145" s="28">
        <f>SUM(F125:F144)</f>
        <v>9090.0165724549333</v>
      </c>
      <c r="G145" s="26" t="s">
        <v>266</v>
      </c>
      <c r="H145" s="27">
        <f>IF(COUNT(H125:H144), SUM(H125:H144) / COUNT(H125:H144), 0)</f>
        <v>7.5170913682051253E-3</v>
      </c>
      <c r="I145" s="28">
        <f>SUM(I125:I144)</f>
        <v>22551.274104615382</v>
      </c>
      <c r="J145" s="26" t="s">
        <v>266</v>
      </c>
      <c r="K145" s="27">
        <f>IF(COUNT(K125:K144), SUM(K125:K144) / COUNT(K125:K144), 0)</f>
        <v>8.7759038905323699E-3</v>
      </c>
      <c r="L145" s="28">
        <f>SUM(L125:L144)</f>
        <v>26327.711671597106</v>
      </c>
      <c r="M145" s="26" t="s">
        <v>266</v>
      </c>
      <c r="N145" s="27">
        <f>IF(COUNT(N125:N144), SUM(N125:N144) / COUNT(N125:N144), 0)</f>
        <v>4.0372222430431204E-2</v>
      </c>
      <c r="O145" s="28">
        <f>SUM(O125:O144)</f>
        <v>121116.66729129363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70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2022-03-08(화) 오전 00:00</v>
      </c>
      <c r="C150" s="261"/>
      <c r="D150" s="233" t="str">
        <f>TEXT($G$1, "[$-ko-KR]yyyy-mm-dd(ddd) ") &amp; "오후 14:00"</f>
        <v>2022-03-08(화) 오후 14:00</v>
      </c>
      <c r="E150" s="234"/>
      <c r="F150" s="235"/>
      <c r="G150" s="233" t="str">
        <f>TEXT($G$1, "[$-ko-KR]yyyy-mm-dd(ddd) ") &amp; "오후 19:00"</f>
        <v>2022-03-08(화) 오후 19:00</v>
      </c>
      <c r="H150" s="234"/>
      <c r="I150" s="235"/>
      <c r="J150" s="233" t="str">
        <f>TEXT($G$1, "[$-ko-KR]yyyy-mm-dd(ddd) ") &amp; "오후 21:00"</f>
        <v>2022-03-08(화) 오후 21:00</v>
      </c>
      <c r="K150" s="234"/>
      <c r="L150" s="235"/>
      <c r="M150" s="233" t="str">
        <f>TEXT($G$1+1, "[$-ko-KR]yyyy-mm-dd(ddd) ") &amp; "오전 00:00"</f>
        <v>2022-03-09(수)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101</v>
      </c>
      <c r="B152" s="124">
        <v>636</v>
      </c>
      <c r="C152" s="76">
        <v>3.1545740999999999E-3</v>
      </c>
      <c r="D152" s="13">
        <v>622</v>
      </c>
      <c r="E152" s="14">
        <f>IF(ISNUMBER(D152), (D152 - $B152) / $B152, "")</f>
        <v>-2.20125786163522E-2</v>
      </c>
      <c r="F152" s="16">
        <f>IF(ISNUMBER(D152), $B172 * E152, "")</f>
        <v>-3301.8867924528299</v>
      </c>
      <c r="G152" s="29">
        <v>634</v>
      </c>
      <c r="H152" s="14">
        <f>IF(ISNUMBER(G152), (G152 - $B152) / $B152, "")</f>
        <v>-3.1446540880503146E-3</v>
      </c>
      <c r="I152" s="100">
        <f>IF(ISNUMBER(G152), $B172 * H152, "")</f>
        <v>-471.69811320754718</v>
      </c>
      <c r="J152" s="13">
        <v>632</v>
      </c>
      <c r="K152" s="14">
        <f>IF(ISNUMBER(J152), (J152 - $B152) / $B152, "")</f>
        <v>-6.2893081761006293E-3</v>
      </c>
      <c r="L152" s="16">
        <f>IF(ISNUMBER(J152), $B172 * K152, "")</f>
        <v>-943.39622641509436</v>
      </c>
      <c r="M152" s="29">
        <v>646</v>
      </c>
      <c r="N152" s="14">
        <f>IF(ISNUMBER(M152), (M152 - $B152) / $B152, "")</f>
        <v>1.5723270440251572E-2</v>
      </c>
      <c r="O152" s="16">
        <f>IF(ISNUMBER(M152), $B172 * N152, "")</f>
        <v>2358.4905660377358</v>
      </c>
      <c r="Q152" s="219"/>
      <c r="R152" s="219"/>
      <c r="S152" s="219"/>
    </row>
    <row r="153" spans="1:19" ht="17.25" thickBot="1">
      <c r="A153" s="125" t="s">
        <v>120</v>
      </c>
      <c r="B153" s="126">
        <v>322</v>
      </c>
      <c r="C153" s="77">
        <v>0</v>
      </c>
      <c r="D153" s="15">
        <v>313</v>
      </c>
      <c r="E153" s="32">
        <f t="shared" ref="E153:E156" si="78">IF(ISNUMBER(D153), (D153 - $B153) / $B153, "")</f>
        <v>-2.7950310559006212E-2</v>
      </c>
      <c r="F153" s="18">
        <f>IF(ISNUMBER(D153), $B172 * E153, "")</f>
        <v>-4192.5465838509317</v>
      </c>
      <c r="G153" s="31">
        <v>318</v>
      </c>
      <c r="H153" s="32">
        <f t="shared" ref="H153:H156" si="79">IF(ISNUMBER(G153), (G153 - $B153) / $B153, "")</f>
        <v>-1.2422360248447204E-2</v>
      </c>
      <c r="I153" s="101">
        <f>IF(ISNUMBER(G153), $B172 * H153, "")</f>
        <v>-1863.3540372670807</v>
      </c>
      <c r="J153" s="15">
        <v>318</v>
      </c>
      <c r="K153" s="32">
        <f t="shared" ref="K153:K156" si="80">IF(ISNUMBER(J153), (J153 - $B153) / $B153, "")</f>
        <v>-1.2422360248447204E-2</v>
      </c>
      <c r="L153" s="18">
        <f>IF(ISNUMBER(J153), $B172 * K153, "")</f>
        <v>-1863.3540372670807</v>
      </c>
      <c r="M153" s="31">
        <v>331</v>
      </c>
      <c r="N153" s="32">
        <f t="shared" ref="N153:N156" si="81">IF(ISNUMBER(M153), (M153 - $B153) / $B153, "")</f>
        <v>2.7950310559006212E-2</v>
      </c>
      <c r="O153" s="18">
        <f>IF(ISNUMBER(M153), $B172 * N153, "")</f>
        <v>4192.5465838509317</v>
      </c>
      <c r="Q153" s="219"/>
      <c r="R153" s="219"/>
      <c r="S153" s="219"/>
    </row>
    <row r="154" spans="1:19" ht="17.25" thickBot="1">
      <c r="A154" s="125" t="s">
        <v>134</v>
      </c>
      <c r="B154" s="126">
        <v>187</v>
      </c>
      <c r="C154" s="77">
        <v>0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194</v>
      </c>
      <c r="H154" s="32">
        <f t="shared" si="79"/>
        <v>3.7433155080213901E-2</v>
      </c>
      <c r="I154" s="101">
        <f>IF(ISNUMBER(G154), $B172 * H154, "")</f>
        <v>5614.9732620320847</v>
      </c>
      <c r="J154" s="15">
        <v>194</v>
      </c>
      <c r="K154" s="32">
        <f t="shared" si="80"/>
        <v>3.7433155080213901E-2</v>
      </c>
      <c r="L154" s="18">
        <f>IF(ISNUMBER(J154), $B172 * K154, "")</f>
        <v>5614.9732620320847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209"/>
      <c r="R154" s="209"/>
      <c r="S154" s="209"/>
    </row>
    <row r="155" spans="1:19" ht="17.25" thickBot="1">
      <c r="A155" s="125" t="s">
        <v>221</v>
      </c>
      <c r="B155" s="126">
        <v>903</v>
      </c>
      <c r="C155" s="77">
        <v>0</v>
      </c>
      <c r="D155" s="15">
        <v>887</v>
      </c>
      <c r="E155" s="32">
        <f t="shared" si="78"/>
        <v>-1.7718715393133997E-2</v>
      </c>
      <c r="F155" s="18">
        <f>IF(ISNUMBER(D155), $B172 * E155, "")</f>
        <v>-2657.8073089700997</v>
      </c>
      <c r="G155" s="31">
        <v>923</v>
      </c>
      <c r="H155" s="32">
        <f t="shared" si="79"/>
        <v>2.2148394241417499E-2</v>
      </c>
      <c r="I155" s="101">
        <f>IF(ISNUMBER(G155), $B172 * H155, "")</f>
        <v>3322.259136212625</v>
      </c>
      <c r="J155" s="15">
        <v>920</v>
      </c>
      <c r="K155" s="32">
        <f t="shared" si="80"/>
        <v>1.8826135105204873E-2</v>
      </c>
      <c r="L155" s="18">
        <f>IF(ISNUMBER(J155), $B172 * K155, "")</f>
        <v>2823.9202657807309</v>
      </c>
      <c r="M155" s="31">
        <v>962</v>
      </c>
      <c r="N155" s="32">
        <f t="shared" si="81"/>
        <v>6.533776301218161E-2</v>
      </c>
      <c r="O155" s="18">
        <f>IF(ISNUMBER(M155), $B172 * N155, "")</f>
        <v>9800.6644518272424</v>
      </c>
      <c r="Q155" s="209"/>
      <c r="R155" s="209"/>
      <c r="S155" s="209"/>
    </row>
    <row r="156" spans="1:19" ht="17.25" thickBot="1">
      <c r="A156" s="127" t="s">
        <v>231</v>
      </c>
      <c r="B156" s="128">
        <v>378</v>
      </c>
      <c r="C156" s="78">
        <v>-2.6385224000000001E-3</v>
      </c>
      <c r="D156" s="20">
        <v>389</v>
      </c>
      <c r="E156" s="21">
        <f t="shared" si="78"/>
        <v>2.9100529100529099E-2</v>
      </c>
      <c r="F156" s="22">
        <f>IF(ISNUMBER(D156), $B172 * E156, "")</f>
        <v>4365.0793650793648</v>
      </c>
      <c r="G156" s="30">
        <v>390</v>
      </c>
      <c r="H156" s="21">
        <f t="shared" si="79"/>
        <v>3.1746031746031744E-2</v>
      </c>
      <c r="I156" s="105">
        <f>IF(ISNUMBER(G156), $B172 * H156, "")</f>
        <v>4761.9047619047615</v>
      </c>
      <c r="J156" s="20">
        <v>389</v>
      </c>
      <c r="K156" s="21">
        <f t="shared" si="80"/>
        <v>2.9100529100529099E-2</v>
      </c>
      <c r="L156" s="22">
        <f>IF(ISNUMBER(J156), $B172 * K156, "")</f>
        <v>4365.0793650793648</v>
      </c>
      <c r="M156" s="30">
        <v>399</v>
      </c>
      <c r="N156" s="21">
        <f t="shared" si="81"/>
        <v>5.5555555555555552E-2</v>
      </c>
      <c r="O156" s="22">
        <f>IF(ISNUMBER(M156), $B172 * N156, "")</f>
        <v>8333.3333333333321</v>
      </c>
      <c r="Q156" s="209"/>
      <c r="R156" s="209"/>
      <c r="S156" s="209"/>
    </row>
    <row r="157" spans="1:19" ht="17.25" thickBot="1">
      <c r="A157" s="125" t="s">
        <v>247</v>
      </c>
      <c r="B157" s="129">
        <v>702</v>
      </c>
      <c r="C157" s="80">
        <v>-2.8409091E-3</v>
      </c>
      <c r="D157" s="106">
        <v>695</v>
      </c>
      <c r="E157" s="107">
        <f>IF(ISNUMBER(D157), (D157 - $B157) / $B157, "")</f>
        <v>-9.9715099715099714E-3</v>
      </c>
      <c r="F157" s="108">
        <f>IF(ISNUMBER(D157), $B172 * E157, "")</f>
        <v>-1495.7264957264956</v>
      </c>
      <c r="G157" s="109">
        <v>710</v>
      </c>
      <c r="H157" s="107">
        <f>IF(ISNUMBER(G157), (G157 - $B157) / $B157, "")</f>
        <v>1.1396011396011397E-2</v>
      </c>
      <c r="I157" s="110">
        <f>IF(ISNUMBER(G157), $B172 * H157, "")</f>
        <v>1709.4017094017095</v>
      </c>
      <c r="J157" s="106">
        <v>706</v>
      </c>
      <c r="K157" s="107">
        <f>IF(ISNUMBER(J157), (J157 - $B157) / $B157, "")</f>
        <v>5.6980056980056983E-3</v>
      </c>
      <c r="L157" s="108">
        <f>IF(ISNUMBER(J157), $B172 * K157, "")</f>
        <v>854.70085470085473</v>
      </c>
      <c r="M157" s="109">
        <v>736</v>
      </c>
      <c r="N157" s="107">
        <f>IF(ISNUMBER(M157), (M157 - $B157) / $B157, "")</f>
        <v>4.843304843304843E-2</v>
      </c>
      <c r="O157" s="108">
        <f>IF(ISNUMBER(M157), $B172 * N157, "")</f>
        <v>7264.9572649572647</v>
      </c>
      <c r="Q157" s="209"/>
      <c r="R157" s="209"/>
      <c r="S157" s="209"/>
    </row>
    <row r="158" spans="1:19" ht="17.25" thickBot="1">
      <c r="A158" s="125" t="s">
        <v>187</v>
      </c>
      <c r="B158" s="126">
        <v>241</v>
      </c>
      <c r="C158" s="77">
        <v>-4.1322314000000002E-3</v>
      </c>
      <c r="D158" s="15">
        <v>280</v>
      </c>
      <c r="E158" s="32">
        <f t="shared" ref="E158:E161" si="82">IF(ISNUMBER(D158), (D158 - $B158) / $B158, "")</f>
        <v>0.16182572614107885</v>
      </c>
      <c r="F158" s="18">
        <f>IF(ISNUMBER(D158), $B172 * E158, "")</f>
        <v>24273.858921161827</v>
      </c>
      <c r="G158" s="31">
        <v>294</v>
      </c>
      <c r="H158" s="32">
        <f t="shared" ref="H158:H161" si="83">IF(ISNUMBER(G158), (G158 - $B158) / $B158, "")</f>
        <v>0.21991701244813278</v>
      </c>
      <c r="I158" s="101">
        <f>IF(ISNUMBER(G158), $B172 * H158, "")</f>
        <v>32987.551867219918</v>
      </c>
      <c r="J158" s="15">
        <v>313</v>
      </c>
      <c r="K158" s="32">
        <f t="shared" ref="K158:K161" si="84">IF(ISNUMBER(J158), (J158 - $B158) / $B158, "")</f>
        <v>0.29875518672199169</v>
      </c>
      <c r="L158" s="18">
        <f>IF(ISNUMBER(J158), $B172 * K158, "")</f>
        <v>44813.278008298752</v>
      </c>
      <c r="M158" s="31">
        <v>291</v>
      </c>
      <c r="N158" s="32">
        <f t="shared" ref="N158:N161" si="85">IF(ISNUMBER(M158), (M158 - $B158) / $B158, "")</f>
        <v>0.2074688796680498</v>
      </c>
      <c r="O158" s="18">
        <f>IF(ISNUMBER(M158), $B172 * N158, "")</f>
        <v>31120.33195020747</v>
      </c>
      <c r="Q158" s="209"/>
      <c r="R158" s="209"/>
      <c r="S158" s="209"/>
    </row>
    <row r="159" spans="1:19" ht="17.25" thickBot="1">
      <c r="A159" s="125" t="s">
        <v>249</v>
      </c>
      <c r="B159" s="126">
        <v>230</v>
      </c>
      <c r="C159" s="77">
        <v>-4.3290042999999997E-3</v>
      </c>
      <c r="D159" s="15">
        <v>232</v>
      </c>
      <c r="E159" s="32">
        <f t="shared" si="82"/>
        <v>8.6956521739130436E-3</v>
      </c>
      <c r="F159" s="18">
        <f>IF(ISNUMBER(D159), $B172 * E159, "")</f>
        <v>1304.3478260869565</v>
      </c>
      <c r="G159" s="31">
        <v>237</v>
      </c>
      <c r="H159" s="32">
        <f t="shared" si="83"/>
        <v>3.0434782608695653E-2</v>
      </c>
      <c r="I159" s="101">
        <f>IF(ISNUMBER(G159), $B172 * H159, "")</f>
        <v>4565.217391304348</v>
      </c>
      <c r="J159" s="15">
        <v>238</v>
      </c>
      <c r="K159" s="32">
        <f t="shared" si="84"/>
        <v>3.4782608695652174E-2</v>
      </c>
      <c r="L159" s="18">
        <f>IF(ISNUMBER(J159), $B172 * K159, "")</f>
        <v>5217.391304347826</v>
      </c>
      <c r="M159" s="31">
        <v>245</v>
      </c>
      <c r="N159" s="32">
        <f t="shared" si="85"/>
        <v>6.5217391304347824E-2</v>
      </c>
      <c r="O159" s="18">
        <f>IF(ISNUMBER(M159), $B172 * N159, "")</f>
        <v>9782.608695652174</v>
      </c>
      <c r="Q159" s="209"/>
      <c r="R159" s="209"/>
      <c r="S159" s="209"/>
    </row>
    <row r="160" spans="1:19" ht="17.25" thickBot="1">
      <c r="A160" s="125" t="s">
        <v>160</v>
      </c>
      <c r="B160" s="126">
        <v>391</v>
      </c>
      <c r="C160" s="77">
        <v>-5.0890585000000002E-3</v>
      </c>
      <c r="D160" s="15">
        <v>390</v>
      </c>
      <c r="E160" s="32">
        <f t="shared" si="82"/>
        <v>-2.5575447570332483E-3</v>
      </c>
      <c r="F160" s="18">
        <f>IF(ISNUMBER(D160), $B172 * E160, "")</f>
        <v>-383.63171355498724</v>
      </c>
      <c r="G160" s="31">
        <v>397</v>
      </c>
      <c r="H160" s="32">
        <f t="shared" si="83"/>
        <v>1.5345268542199489E-2</v>
      </c>
      <c r="I160" s="101">
        <f>IF(ISNUMBER(G160), $B172 * H160, "")</f>
        <v>2301.7902813299233</v>
      </c>
      <c r="J160" s="15">
        <v>399</v>
      </c>
      <c r="K160" s="32">
        <f t="shared" si="84"/>
        <v>2.0460358056265986E-2</v>
      </c>
      <c r="L160" s="18">
        <f>IF(ISNUMBER(J160), $B172 * K160, "")</f>
        <v>3069.0537084398979</v>
      </c>
      <c r="M160" s="31">
        <v>408</v>
      </c>
      <c r="N160" s="32">
        <f t="shared" si="85"/>
        <v>4.3478260869565216E-2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217</v>
      </c>
      <c r="B161" s="131">
        <v>194</v>
      </c>
      <c r="C161" s="79">
        <v>-1.02040816E-2</v>
      </c>
      <c r="D161" s="24">
        <v>193</v>
      </c>
      <c r="E161" s="25">
        <f t="shared" si="82"/>
        <v>-5.1546391752577319E-3</v>
      </c>
      <c r="F161" s="104">
        <f>IF(ISNUMBER(D161), $B172 * E161, "")</f>
        <v>-773.19587628865975</v>
      </c>
      <c r="G161" s="102">
        <v>195</v>
      </c>
      <c r="H161" s="25">
        <f t="shared" si="83"/>
        <v>5.1546391752577319E-3</v>
      </c>
      <c r="I161" s="103">
        <f>IF(ISNUMBER(G161), $B172 * H161, "")</f>
        <v>773.19587628865975</v>
      </c>
      <c r="J161" s="24">
        <v>195</v>
      </c>
      <c r="K161" s="25">
        <f t="shared" si="84"/>
        <v>5.1546391752577319E-3</v>
      </c>
      <c r="L161" s="104">
        <f>IF(ISNUMBER(J161), $B172 * K161, "")</f>
        <v>773.19587628865975</v>
      </c>
      <c r="M161" s="102">
        <v>200</v>
      </c>
      <c r="N161" s="25">
        <f t="shared" si="85"/>
        <v>3.0927835051546393E-2</v>
      </c>
      <c r="O161" s="104">
        <f>IF(ISNUMBER(M161), $B172 * N161, "")</f>
        <v>4639.1752577319585</v>
      </c>
      <c r="Q161" s="210"/>
      <c r="R161" s="211"/>
      <c r="S161" s="212"/>
    </row>
    <row r="162" spans="1:19">
      <c r="A162" s="123" t="s">
        <v>237</v>
      </c>
      <c r="B162" s="124">
        <v>557</v>
      </c>
      <c r="C162" s="76">
        <v>-1.2411347499999999E-2</v>
      </c>
      <c r="D162" s="13">
        <v>600</v>
      </c>
      <c r="E162" s="14">
        <f>IF(ISNUMBER(D162), (D162 - $B162) / $B162, "")</f>
        <v>7.719928186714542E-2</v>
      </c>
      <c r="F162" s="16">
        <f>IF(ISNUMBER(D162), $B172 * E162, "")</f>
        <v>11579.892280071814</v>
      </c>
      <c r="G162" s="29">
        <v>617</v>
      </c>
      <c r="H162" s="14">
        <f>IF(ISNUMBER(G162), (G162 - $B162) / $B162, "")</f>
        <v>0.10771992818671454</v>
      </c>
      <c r="I162" s="100">
        <f>IF(ISNUMBER(G162), $B172 * H162, "")</f>
        <v>16157.989228007182</v>
      </c>
      <c r="J162" s="13">
        <v>628</v>
      </c>
      <c r="K162" s="14">
        <f>IF(ISNUMBER(J162), (J162 - $B162) / $B162, "")</f>
        <v>0.12746858168761221</v>
      </c>
      <c r="L162" s="16">
        <f>IF(ISNUMBER(J162), $B172 * K162, "")</f>
        <v>19120.287253141832</v>
      </c>
      <c r="M162" s="29">
        <v>614</v>
      </c>
      <c r="N162" s="14">
        <f>IF(ISNUMBER(M162), (M162 - $B162) / $B162, "")</f>
        <v>0.10233393177737882</v>
      </c>
      <c r="O162" s="16">
        <f>IF(ISNUMBER(M162), $B172 * N162, "")</f>
        <v>15350.089766606823</v>
      </c>
      <c r="Q162" s="213"/>
      <c r="R162" s="214"/>
      <c r="S162" s="215"/>
    </row>
    <row r="163" spans="1:19" ht="17.25" thickBot="1">
      <c r="A163" s="125" t="s">
        <v>170</v>
      </c>
      <c r="B163" s="126">
        <v>620</v>
      </c>
      <c r="C163" s="77">
        <v>-1.2738853499999999E-2</v>
      </c>
      <c r="D163" s="15">
        <v>609</v>
      </c>
      <c r="E163" s="32">
        <f t="shared" ref="E163:E166" si="86">IF(ISNUMBER(D163), (D163 - $B163) / $B163, "")</f>
        <v>-1.7741935483870968E-2</v>
      </c>
      <c r="F163" s="18">
        <f>IF(ISNUMBER(D163), $B172 * E163, "")</f>
        <v>-2661.2903225806454</v>
      </c>
      <c r="G163" s="31">
        <v>635</v>
      </c>
      <c r="H163" s="32">
        <f t="shared" ref="H163:H166" si="87">IF(ISNUMBER(G163), (G163 - $B163) / $B163, "")</f>
        <v>2.4193548387096774E-2</v>
      </c>
      <c r="I163" s="101">
        <f>IF(ISNUMBER(G163), $B172 * H163, "")</f>
        <v>3629.0322580645161</v>
      </c>
      <c r="J163" s="15">
        <v>639</v>
      </c>
      <c r="K163" s="32">
        <f t="shared" ref="K163:K166" si="88">IF(ISNUMBER(J163), (J163 - $B163) / $B163, "")</f>
        <v>3.0645161290322579E-2</v>
      </c>
      <c r="L163" s="18">
        <f>IF(ISNUMBER(J163), $B172 * K163, "")</f>
        <v>4596.7741935483873</v>
      </c>
      <c r="M163" s="31">
        <v>650</v>
      </c>
      <c r="N163" s="32">
        <f t="shared" ref="N163:N166" si="89">IF(ISNUMBER(M163), (M163 - $B163) / $B163, "")</f>
        <v>4.8387096774193547E-2</v>
      </c>
      <c r="O163" s="18">
        <f>IF(ISNUMBER(M163), $B172 * N163, "")</f>
        <v>7258.0645161290322</v>
      </c>
      <c r="Q163" s="216"/>
      <c r="R163" s="217"/>
      <c r="S163" s="218"/>
    </row>
    <row r="164" spans="1:19" ht="17.25" thickBot="1">
      <c r="A164" s="125" t="s">
        <v>213</v>
      </c>
      <c r="B164" s="126">
        <v>281</v>
      </c>
      <c r="C164" s="77">
        <v>-1.4035087700000001E-2</v>
      </c>
      <c r="D164" s="15">
        <v>278</v>
      </c>
      <c r="E164" s="32">
        <f t="shared" si="86"/>
        <v>-1.0676156583629894E-2</v>
      </c>
      <c r="F164" s="18">
        <f>IF(ISNUMBER(D164), $B172 * E164, "")</f>
        <v>-1601.423487544484</v>
      </c>
      <c r="G164" s="31">
        <v>280</v>
      </c>
      <c r="H164" s="32">
        <f t="shared" si="87"/>
        <v>-3.5587188612099642E-3</v>
      </c>
      <c r="I164" s="101">
        <f>IF(ISNUMBER(G164), $B172 * H164, "")</f>
        <v>-533.80782918149464</v>
      </c>
      <c r="J164" s="15">
        <v>280</v>
      </c>
      <c r="K164" s="32">
        <f t="shared" si="88"/>
        <v>-3.5587188612099642E-3</v>
      </c>
      <c r="L164" s="18">
        <f>IF(ISNUMBER(J164), $B172 * K164, "")</f>
        <v>-533.80782918149464</v>
      </c>
      <c r="M164" s="31">
        <v>285</v>
      </c>
      <c r="N164" s="32">
        <f t="shared" si="89"/>
        <v>1.4234875444839857E-2</v>
      </c>
      <c r="O164" s="18">
        <f>IF(ISNUMBER(M164), $B172 * N164, "")</f>
        <v>2135.2313167259786</v>
      </c>
      <c r="Q164" s="209"/>
      <c r="R164" s="209"/>
      <c r="S164" s="209"/>
    </row>
    <row r="165" spans="1:19" ht="17.25" thickBot="1">
      <c r="A165" s="125" t="s">
        <v>225</v>
      </c>
      <c r="B165" s="126">
        <v>344</v>
      </c>
      <c r="C165" s="77">
        <v>-1.4326647600000001E-2</v>
      </c>
      <c r="D165" s="15">
        <v>340</v>
      </c>
      <c r="E165" s="32">
        <f t="shared" si="86"/>
        <v>-1.1627906976744186E-2</v>
      </c>
      <c r="F165" s="18">
        <f>IF(ISNUMBER(D165), $B172 * E165, "")</f>
        <v>-1744.1860465116279</v>
      </c>
      <c r="G165" s="31">
        <v>344</v>
      </c>
      <c r="H165" s="32">
        <f t="shared" si="87"/>
        <v>0</v>
      </c>
      <c r="I165" s="101">
        <f>IF(ISNUMBER(G165), $B172 * H165, "")</f>
        <v>0</v>
      </c>
      <c r="J165" s="15">
        <v>345</v>
      </c>
      <c r="K165" s="32">
        <f t="shared" si="88"/>
        <v>2.9069767441860465E-3</v>
      </c>
      <c r="L165" s="18">
        <f>IF(ISNUMBER(J165), $B172 * K165, "")</f>
        <v>436.04651162790697</v>
      </c>
      <c r="M165" s="31">
        <v>350</v>
      </c>
      <c r="N165" s="32">
        <f t="shared" si="89"/>
        <v>1.7441860465116279E-2</v>
      </c>
      <c r="O165" s="18">
        <f>IF(ISNUMBER(M165), $B172 * N165, "")</f>
        <v>2616.2790697674418</v>
      </c>
      <c r="Q165" s="219"/>
      <c r="R165" s="219"/>
      <c r="S165" s="219"/>
    </row>
    <row r="166" spans="1:19" ht="17.25" thickBot="1">
      <c r="A166" s="127" t="s">
        <v>223</v>
      </c>
      <c r="B166" s="128">
        <v>935</v>
      </c>
      <c r="C166" s="78">
        <v>-1.4752370900000001E-2</v>
      </c>
      <c r="D166" s="20">
        <v>925</v>
      </c>
      <c r="E166" s="21">
        <f t="shared" si="86"/>
        <v>-1.06951871657754E-2</v>
      </c>
      <c r="F166" s="22">
        <f>IF(ISNUMBER(D166), $B172 * E166, "")</f>
        <v>-1604.2780748663101</v>
      </c>
      <c r="G166" s="30">
        <v>929</v>
      </c>
      <c r="H166" s="21">
        <f t="shared" si="87"/>
        <v>-6.4171122994652408E-3</v>
      </c>
      <c r="I166" s="105">
        <f>IF(ISNUMBER(G166), $B172 * H166, "")</f>
        <v>-962.56684491978615</v>
      </c>
      <c r="J166" s="20">
        <v>933</v>
      </c>
      <c r="K166" s="21">
        <f t="shared" si="88"/>
        <v>-2.1390374331550803E-3</v>
      </c>
      <c r="L166" s="22">
        <f>IF(ISNUMBER(J166), $B172 * K166, "")</f>
        <v>-320.85561497326205</v>
      </c>
      <c r="M166" s="30">
        <v>981</v>
      </c>
      <c r="N166" s="21">
        <f t="shared" si="89"/>
        <v>4.9197860962566842E-2</v>
      </c>
      <c r="O166" s="22">
        <f>IF(ISNUMBER(M166), $B172 * N166, "")</f>
        <v>7379.6791443850261</v>
      </c>
      <c r="Q166" s="219"/>
      <c r="R166" s="219"/>
      <c r="S166" s="219"/>
    </row>
    <row r="167" spans="1:19" ht="17.25" thickBot="1">
      <c r="A167" s="125" t="s">
        <v>201</v>
      </c>
      <c r="B167" s="129">
        <v>488</v>
      </c>
      <c r="C167" s="80">
        <v>-2.0080321299999999E-2</v>
      </c>
      <c r="D167" s="106">
        <v>487</v>
      </c>
      <c r="E167" s="107">
        <f>IF(ISNUMBER(D167), (D167 - $B167) / $B167, "")</f>
        <v>-2.0491803278688526E-3</v>
      </c>
      <c r="F167" s="108">
        <f>IF(ISNUMBER(D167), $B172 * E167, "")</f>
        <v>-307.3770491803279</v>
      </c>
      <c r="G167" s="109">
        <v>493</v>
      </c>
      <c r="H167" s="107">
        <f>IF(ISNUMBER(G167), (G167 - $B167) / $B167, "")</f>
        <v>1.0245901639344262E-2</v>
      </c>
      <c r="I167" s="110">
        <f>IF(ISNUMBER(G167), $B172 * H167, "")</f>
        <v>1536.8852459016393</v>
      </c>
      <c r="J167" s="106">
        <v>494</v>
      </c>
      <c r="K167" s="107">
        <f>IF(ISNUMBER(J167), (J167 - $B167) / $B167, "")</f>
        <v>1.2295081967213115E-2</v>
      </c>
      <c r="L167" s="108">
        <f>IF(ISNUMBER(J167), $B172 * K167, "")</f>
        <v>1844.2622950819671</v>
      </c>
      <c r="M167" s="109">
        <v>507</v>
      </c>
      <c r="N167" s="107">
        <f>IF(ISNUMBER(M167), (M167 - $B167) / $B167, "")</f>
        <v>3.8934426229508198E-2</v>
      </c>
      <c r="O167" s="108">
        <f>IF(ISNUMBER(M167), $B172 * N167, "")</f>
        <v>5840.1639344262294</v>
      </c>
      <c r="Q167" s="209"/>
      <c r="R167" s="209"/>
      <c r="S167" s="209"/>
    </row>
    <row r="168" spans="1:19" ht="17.25" thickBot="1">
      <c r="A168" s="125" t="s">
        <v>180</v>
      </c>
      <c r="B168" s="126">
        <v>911</v>
      </c>
      <c r="C168" s="77">
        <v>-2.0430107499999999E-2</v>
      </c>
      <c r="D168" s="15">
        <v>899</v>
      </c>
      <c r="E168" s="32">
        <f t="shared" ref="E168:E171" si="90">IF(ISNUMBER(D168), (D168 - $B168) / $B168, "")</f>
        <v>-1.3172338090010977E-2</v>
      </c>
      <c r="F168" s="18">
        <f>IF(ISNUMBER(D168), $B172 * E168, "")</f>
        <v>-1975.8507135016464</v>
      </c>
      <c r="G168" s="31">
        <v>902</v>
      </c>
      <c r="H168" s="32">
        <f t="shared" ref="H168:H171" si="91">IF(ISNUMBER(G168), (G168 - $B168) / $B168, "")</f>
        <v>-9.8792535675082324E-3</v>
      </c>
      <c r="I168" s="101">
        <f>IF(ISNUMBER(G168), $B172 * H168, "")</f>
        <v>-1481.8880351262349</v>
      </c>
      <c r="J168" s="15">
        <v>903</v>
      </c>
      <c r="K168" s="32">
        <f t="shared" ref="K168:K171" si="92">IF(ISNUMBER(J168), (J168 - $B168) / $B168, "")</f>
        <v>-8.7815587266739849E-3</v>
      </c>
      <c r="L168" s="18">
        <f>IF(ISNUMBER(J168), $B172 * K168, "")</f>
        <v>-1317.2338090010978</v>
      </c>
      <c r="M168" s="31">
        <v>924</v>
      </c>
      <c r="N168" s="32">
        <f t="shared" ref="N168:N171" si="93">IF(ISNUMBER(M168), (M168 - $B168) / $B168, "")</f>
        <v>1.4270032930845226E-2</v>
      </c>
      <c r="O168" s="18">
        <f>IF(ISNUMBER(M168), $B172 * N168, "")</f>
        <v>2140.5049396267837</v>
      </c>
      <c r="Q168" s="209"/>
      <c r="R168" s="209"/>
      <c r="S168" s="209"/>
    </row>
    <row r="169" spans="1:19" ht="17.25" thickBot="1">
      <c r="A169" s="125" t="s">
        <v>85</v>
      </c>
      <c r="B169" s="126">
        <v>253</v>
      </c>
      <c r="C169" s="77">
        <v>-2.31660232E-2</v>
      </c>
      <c r="D169" s="15">
        <v>241</v>
      </c>
      <c r="E169" s="32">
        <f t="shared" si="90"/>
        <v>-4.7430830039525688E-2</v>
      </c>
      <c r="F169" s="18">
        <f>IF(ISNUMBER(D169), $B172 * E169, "")</f>
        <v>-7114.6245059288531</v>
      </c>
      <c r="G169" s="31">
        <v>244</v>
      </c>
      <c r="H169" s="32">
        <f t="shared" si="91"/>
        <v>-3.5573122529644272E-2</v>
      </c>
      <c r="I169" s="101">
        <f>IF(ISNUMBER(G169), $B172 * H169, "")</f>
        <v>-5335.9683794466409</v>
      </c>
      <c r="J169" s="15">
        <v>244</v>
      </c>
      <c r="K169" s="32">
        <f t="shared" si="92"/>
        <v>-3.5573122529644272E-2</v>
      </c>
      <c r="L169" s="18">
        <f>IF(ISNUMBER(J169), $B172 * K169, "")</f>
        <v>-5335.9683794466409</v>
      </c>
      <c r="M169" s="31">
        <v>249</v>
      </c>
      <c r="N169" s="32">
        <f t="shared" si="93"/>
        <v>-1.5810276679841896E-2</v>
      </c>
      <c r="O169" s="18">
        <f>IF(ISNUMBER(M169), $B172 * N169, "")</f>
        <v>-2371.5415019762845</v>
      </c>
      <c r="Q169" s="209"/>
      <c r="R169" s="209"/>
      <c r="S169" s="209"/>
    </row>
    <row r="170" spans="1:19">
      <c r="A170" s="125" t="s">
        <v>327</v>
      </c>
      <c r="B170" s="126">
        <v>581</v>
      </c>
      <c r="C170" s="77">
        <v>-4.2833607900000001E-2</v>
      </c>
      <c r="D170" s="15">
        <v>572</v>
      </c>
      <c r="E170" s="32">
        <f t="shared" si="90"/>
        <v>-1.549053356282272E-2</v>
      </c>
      <c r="F170" s="18">
        <f>IF(ISNUMBER(D170), $B172 * E170, "")</f>
        <v>-2323.5800344234081</v>
      </c>
      <c r="G170" s="31">
        <v>580</v>
      </c>
      <c r="H170" s="32">
        <f t="shared" si="91"/>
        <v>-1.7211703958691911E-3</v>
      </c>
      <c r="I170" s="101">
        <f>IF(ISNUMBER(G170), $B172 * H170, "")</f>
        <v>-258.17555938037867</v>
      </c>
      <c r="J170" s="15">
        <v>580</v>
      </c>
      <c r="K170" s="32">
        <f t="shared" si="92"/>
        <v>-1.7211703958691911E-3</v>
      </c>
      <c r="L170" s="18">
        <f>IF(ISNUMBER(J170), $B172 * K170, "")</f>
        <v>-258.17555938037867</v>
      </c>
      <c r="M170" s="31">
        <v>576</v>
      </c>
      <c r="N170" s="32">
        <f t="shared" si="93"/>
        <v>-8.6058519793459545E-3</v>
      </c>
      <c r="O170" s="18">
        <f>IF(ISNUMBER(M170), $B172 * N170, "")</f>
        <v>-1290.8777969018931</v>
      </c>
      <c r="Q170" s="198"/>
      <c r="R170" s="199"/>
      <c r="S170" s="200"/>
    </row>
    <row r="171" spans="1:19" ht="17.25" thickBot="1">
      <c r="A171" s="130" t="s">
        <v>348</v>
      </c>
      <c r="B171" s="131">
        <v>173</v>
      </c>
      <c r="C171" s="79">
        <v>-4.4198895000000002E-2</v>
      </c>
      <c r="D171" s="24">
        <v>170</v>
      </c>
      <c r="E171" s="25">
        <f t="shared" si="90"/>
        <v>-1.7341040462427744E-2</v>
      </c>
      <c r="F171" s="104">
        <f>IF(ISNUMBER(D171), $B172 * E171, "")</f>
        <v>-2601.1560693641618</v>
      </c>
      <c r="G171" s="102">
        <v>170</v>
      </c>
      <c r="H171" s="25">
        <f t="shared" si="91"/>
        <v>-1.7341040462427744E-2</v>
      </c>
      <c r="I171" s="103">
        <f>IF(ISNUMBER(G171), $B172 * H171, "")</f>
        <v>-2601.1560693641618</v>
      </c>
      <c r="J171" s="24">
        <v>171</v>
      </c>
      <c r="K171" s="25">
        <f t="shared" si="92"/>
        <v>-1.1560693641618497E-2</v>
      </c>
      <c r="L171" s="104">
        <f>IF(ISNUMBER(J171), $B172 * K171, "")</f>
        <v>-1734.1040462427745</v>
      </c>
      <c r="M171" s="102">
        <v>170</v>
      </c>
      <c r="N171" s="25">
        <f t="shared" si="93"/>
        <v>-1.7341040462427744E-2</v>
      </c>
      <c r="O171" s="104">
        <f>IF(ISNUMBER(M171), $B172 * N171, "")</f>
        <v>-2601.1560693641618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3.3310578224623731E-3</v>
      </c>
      <c r="F172" s="28">
        <f>SUM(F152:F171)</f>
        <v>9993.1734673871106</v>
      </c>
      <c r="G172" s="26" t="s">
        <v>266</v>
      </c>
      <c r="H172" s="27">
        <f>IF(COUNT(H152:H171), SUM(H152:H171) / COUNT(H152:H171), 0)</f>
        <v>2.128386204992468E-2</v>
      </c>
      <c r="I172" s="28">
        <f>SUM(I152:I171)</f>
        <v>63851.586149774033</v>
      </c>
      <c r="J172" s="26" t="s">
        <v>266</v>
      </c>
      <c r="K172" s="27">
        <f>IF(COUNT(K152:K171), SUM(K152:K171) / COUNT(K152:K171), 0)</f>
        <v>2.7074022465486812E-2</v>
      </c>
      <c r="L172" s="28">
        <f>SUM(L152:L171)</f>
        <v>81222.067396460436</v>
      </c>
      <c r="M172" s="26" t="s">
        <v>266</v>
      </c>
      <c r="N172" s="27">
        <f>IF(COUNT(N152:N171), SUM(N152:N171) / COUNT(N152:N171), 0)</f>
        <v>4.2563178630118749E-2</v>
      </c>
      <c r="O172" s="28">
        <f>SUM(O152:O171)</f>
        <v>127689.53589035624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70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2022-03-08(화) 오전 00:00</v>
      </c>
      <c r="C177" s="261"/>
      <c r="D177" s="233" t="str">
        <f>TEXT($G$1, "[$-ko-KR]yyyy-mm-dd(ddd) ") &amp; "오후 14:00"</f>
        <v>2022-03-08(화) 오후 14:00</v>
      </c>
      <c r="E177" s="234"/>
      <c r="F177" s="235"/>
      <c r="G177" s="233" t="str">
        <f>TEXT($G$1, "[$-ko-KR]yyyy-mm-dd(ddd) ") &amp; "오후 19:00"</f>
        <v>2022-03-08(화) 오후 19:00</v>
      </c>
      <c r="H177" s="234"/>
      <c r="I177" s="235"/>
      <c r="J177" s="233" t="str">
        <f>TEXT($G$1, "[$-ko-KR]yyyy-mm-dd(ddd) ") &amp; "오후 21:00"</f>
        <v>2022-03-08(화) 오후 21:00</v>
      </c>
      <c r="K177" s="234"/>
      <c r="L177" s="235"/>
      <c r="M177" s="233" t="str">
        <f>TEXT($G$1+1, "[$-ko-KR]yyyy-mm-dd(ddd) ") &amp; "오전 00:00"</f>
        <v>2022-03-09(수)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233</v>
      </c>
      <c r="B179" s="124">
        <v>96.5</v>
      </c>
      <c r="C179" s="76">
        <v>-5.1546392E-3</v>
      </c>
      <c r="D179" s="13">
        <v>95.4</v>
      </c>
      <c r="E179" s="14">
        <f>IF(ISNUMBER(D179), (D179 - $B179) / $B179, "")</f>
        <v>-1.1398963730569889E-2</v>
      </c>
      <c r="F179" s="16">
        <f>IF(ISNUMBER(D179), $B199 * E179, "")</f>
        <v>-1709.8445595854835</v>
      </c>
      <c r="G179" s="29">
        <v>96.6</v>
      </c>
      <c r="H179" s="14">
        <f>IF(ISNUMBER(G179), (G179 - $B179) / $B179, "")</f>
        <v>1.0362694300517547E-3</v>
      </c>
      <c r="I179" s="100">
        <f>IF(ISNUMBER(G179), $B199 * H179, "")</f>
        <v>155.44041450776319</v>
      </c>
      <c r="J179" s="13">
        <v>96.8</v>
      </c>
      <c r="K179" s="14">
        <f>IF(ISNUMBER(J179), (J179 - $B179) / $B179, "")</f>
        <v>3.1088082901554108E-3</v>
      </c>
      <c r="L179" s="16">
        <f>IF(ISNUMBER(J179), $B199 * K179, "")</f>
        <v>466.32124352331164</v>
      </c>
      <c r="M179" s="29">
        <v>99.5</v>
      </c>
      <c r="N179" s="14">
        <f>IF(ISNUMBER(M179), (M179 - $B179) / $B179, "")</f>
        <v>3.1088082901554404E-2</v>
      </c>
      <c r="O179" s="16">
        <f>IF(ISNUMBER(M179), $B199 * N179, "")</f>
        <v>4663.2124352331602</v>
      </c>
      <c r="Q179" s="219"/>
      <c r="R179" s="219"/>
      <c r="S179" s="219"/>
    </row>
    <row r="180" spans="1:19" ht="17.25" thickBot="1">
      <c r="A180" s="125" t="s">
        <v>229</v>
      </c>
      <c r="B180" s="126">
        <v>51.9</v>
      </c>
      <c r="C180" s="77">
        <v>-5.7471264000000001E-3</v>
      </c>
      <c r="D180" s="15">
        <v>51.6</v>
      </c>
      <c r="E180" s="32">
        <f t="shared" ref="E180:E183" si="94">IF(ISNUMBER(D180), (D180 - $B180) / $B180, "")</f>
        <v>-5.7803468208091936E-3</v>
      </c>
      <c r="F180" s="18">
        <f>IF(ISNUMBER(D180), $B199 * E180, "")</f>
        <v>-867.05202312137908</v>
      </c>
      <c r="G180" s="31">
        <v>52.2</v>
      </c>
      <c r="H180" s="32">
        <f t="shared" ref="H180:H183" si="95">IF(ISNUMBER(G180), (G180 - $B180) / $B180, "")</f>
        <v>5.7803468208093307E-3</v>
      </c>
      <c r="I180" s="101">
        <f>IF(ISNUMBER(G180), $B199 * H180, "")</f>
        <v>867.05202312139966</v>
      </c>
      <c r="J180" s="15">
        <v>52</v>
      </c>
      <c r="K180" s="32">
        <f t="shared" ref="K180:K183" si="96">IF(ISNUMBER(J180), (J180 - $B180) / $B180, "")</f>
        <v>1.9267822736031104E-3</v>
      </c>
      <c r="L180" s="18">
        <f>IF(ISNUMBER(J180), $B199 * K180, "")</f>
        <v>289.01734104046653</v>
      </c>
      <c r="M180" s="31">
        <v>54</v>
      </c>
      <c r="N180" s="32">
        <f t="shared" ref="N180:N183" si="97">IF(ISNUMBER(M180), (M180 - $B180) / $B180, "")</f>
        <v>4.0462427745664768E-2</v>
      </c>
      <c r="O180" s="18">
        <f>IF(ISNUMBER(M180), $B199 * N180, "")</f>
        <v>6069.3641618497149</v>
      </c>
      <c r="Q180" s="219"/>
      <c r="R180" s="219"/>
      <c r="S180" s="219"/>
    </row>
    <row r="181" spans="1:19" ht="17.25" thickBot="1">
      <c r="A181" s="125" t="s">
        <v>189</v>
      </c>
      <c r="B181" s="126">
        <v>87.7</v>
      </c>
      <c r="C181" s="77">
        <v>-9.0395479999999997E-3</v>
      </c>
      <c r="D181" s="15">
        <v>90.2</v>
      </c>
      <c r="E181" s="32">
        <f t="shared" si="94"/>
        <v>2.8506271379703532E-2</v>
      </c>
      <c r="F181" s="18">
        <f>IF(ISNUMBER(D181), $B199 * E181, "")</f>
        <v>4275.94070695553</v>
      </c>
      <c r="G181" s="31">
        <v>90.8</v>
      </c>
      <c r="H181" s="32">
        <f t="shared" si="95"/>
        <v>3.5347776510832318E-2</v>
      </c>
      <c r="I181" s="101">
        <f>IF(ISNUMBER(G181), $B199 * H181, "")</f>
        <v>5302.1664766248477</v>
      </c>
      <c r="J181" s="15">
        <v>90.7</v>
      </c>
      <c r="K181" s="32">
        <f t="shared" si="96"/>
        <v>3.4207525655644243E-2</v>
      </c>
      <c r="L181" s="18">
        <f>IF(ISNUMBER(J181), $B199 * K181, "")</f>
        <v>5131.128848346636</v>
      </c>
      <c r="M181" s="31">
        <v>92.1</v>
      </c>
      <c r="N181" s="32">
        <f t="shared" si="97"/>
        <v>5.0171037628278126E-2</v>
      </c>
      <c r="O181" s="18">
        <f>IF(ISNUMBER(M181), $B199 * N181, "")</f>
        <v>7525.6556442417186</v>
      </c>
      <c r="Q181" s="209"/>
      <c r="R181" s="209"/>
      <c r="S181" s="209"/>
    </row>
    <row r="182" spans="1:19" ht="17.25" thickBot="1">
      <c r="A182" s="125" t="s">
        <v>130</v>
      </c>
      <c r="B182" s="126">
        <v>20930</v>
      </c>
      <c r="C182" s="77">
        <v>-9.4652152999999996E-3</v>
      </c>
      <c r="D182" s="15">
        <v>20620</v>
      </c>
      <c r="E182" s="32">
        <f t="shared" si="94"/>
        <v>-1.4811275680840898E-2</v>
      </c>
      <c r="F182" s="18">
        <f>IF(ISNUMBER(D182), $B199 * E182, "")</f>
        <v>-2221.6913521261349</v>
      </c>
      <c r="G182" s="31">
        <v>20990</v>
      </c>
      <c r="H182" s="32">
        <f t="shared" si="95"/>
        <v>2.866698518872432E-3</v>
      </c>
      <c r="I182" s="101">
        <f>IF(ISNUMBER(G182), $B199 * H182, "")</f>
        <v>430.00477783086478</v>
      </c>
      <c r="J182" s="15">
        <v>21040</v>
      </c>
      <c r="K182" s="32">
        <f t="shared" si="96"/>
        <v>5.255613951266125E-3</v>
      </c>
      <c r="L182" s="18">
        <f>IF(ISNUMBER(J182), $B199 * K182, "")</f>
        <v>788.34209268991879</v>
      </c>
      <c r="M182" s="31">
        <v>21990</v>
      </c>
      <c r="N182" s="32">
        <f t="shared" si="97"/>
        <v>5.0645007166746296E-2</v>
      </c>
      <c r="O182" s="18">
        <f>IF(ISNUMBER(M182), $B199 * N182, "")</f>
        <v>7596.7510750119445</v>
      </c>
      <c r="Q182" s="209"/>
      <c r="R182" s="209"/>
      <c r="S182" s="209"/>
    </row>
    <row r="183" spans="1:19" ht="17.25" thickBot="1">
      <c r="A183" s="127" t="s">
        <v>217</v>
      </c>
      <c r="B183" s="128">
        <v>194</v>
      </c>
      <c r="C183" s="78">
        <v>-1.02040816E-2</v>
      </c>
      <c r="D183" s="20">
        <v>193</v>
      </c>
      <c r="E183" s="21">
        <f t="shared" si="94"/>
        <v>-5.1546391752577319E-3</v>
      </c>
      <c r="F183" s="22">
        <f>IF(ISNUMBER(D183), $B199 * E183, "")</f>
        <v>-773.19587628865975</v>
      </c>
      <c r="G183" s="30">
        <v>195</v>
      </c>
      <c r="H183" s="21">
        <f t="shared" si="95"/>
        <v>5.1546391752577319E-3</v>
      </c>
      <c r="I183" s="105">
        <f>IF(ISNUMBER(G183), $B199 * H183, "")</f>
        <v>773.19587628865975</v>
      </c>
      <c r="J183" s="20">
        <v>195</v>
      </c>
      <c r="K183" s="21">
        <f t="shared" si="96"/>
        <v>5.1546391752577319E-3</v>
      </c>
      <c r="L183" s="22">
        <f>IF(ISNUMBER(J183), $B199 * K183, "")</f>
        <v>773.19587628865975</v>
      </c>
      <c r="M183" s="30">
        <v>200</v>
      </c>
      <c r="N183" s="21">
        <f t="shared" si="97"/>
        <v>3.0927835051546393E-2</v>
      </c>
      <c r="O183" s="22">
        <f>IF(ISNUMBER(M183), $B199 * N183, "")</f>
        <v>4639.1752577319585</v>
      </c>
      <c r="Q183" s="209"/>
      <c r="R183" s="209"/>
      <c r="S183" s="209"/>
    </row>
    <row r="184" spans="1:19" ht="17.25" thickBot="1">
      <c r="A184" s="125" t="s">
        <v>241</v>
      </c>
      <c r="B184" s="129">
        <v>5135</v>
      </c>
      <c r="C184" s="80">
        <v>-1.1549566900000001E-2</v>
      </c>
      <c r="D184" s="106">
        <v>5135</v>
      </c>
      <c r="E184" s="107">
        <f>IF(ISNUMBER(D184), (D184 - $B184) / $B184, "")</f>
        <v>0</v>
      </c>
      <c r="F184" s="108">
        <f>IF(ISNUMBER(D184), $B199 * E184, "")</f>
        <v>0</v>
      </c>
      <c r="G184" s="109">
        <v>5160</v>
      </c>
      <c r="H184" s="107">
        <f>IF(ISNUMBER(G184), (G184 - $B184) / $B184, "")</f>
        <v>4.8685491723466411E-3</v>
      </c>
      <c r="I184" s="110">
        <f>IF(ISNUMBER(G184), $B199 * H184, "")</f>
        <v>730.28237585199611</v>
      </c>
      <c r="J184" s="106">
        <v>5165</v>
      </c>
      <c r="K184" s="107">
        <f>IF(ISNUMBER(J184), (J184 - $B184) / $B184, "")</f>
        <v>5.8422590068159686E-3</v>
      </c>
      <c r="L184" s="108">
        <f>IF(ISNUMBER(J184), $B199 * K184, "")</f>
        <v>876.33885102239526</v>
      </c>
      <c r="M184" s="109">
        <v>5290</v>
      </c>
      <c r="N184" s="107">
        <f>IF(ISNUMBER(M184), (M184 - $B184) / $B184, "")</f>
        <v>3.0185004868549171E-2</v>
      </c>
      <c r="O184" s="108">
        <f>IF(ISNUMBER(M184), $B199 * N184, "")</f>
        <v>4527.750730282376</v>
      </c>
      <c r="Q184" s="209"/>
      <c r="R184" s="209"/>
      <c r="S184" s="209"/>
    </row>
    <row r="185" spans="1:19" ht="17.25" thickBot="1">
      <c r="A185" s="125" t="s">
        <v>237</v>
      </c>
      <c r="B185" s="126">
        <v>557</v>
      </c>
      <c r="C185" s="77">
        <v>-1.2411347499999999E-2</v>
      </c>
      <c r="D185" s="15">
        <v>600</v>
      </c>
      <c r="E185" s="32">
        <f t="shared" ref="E185:E188" si="98">IF(ISNUMBER(D185), (D185 - $B185) / $B185, "")</f>
        <v>7.719928186714542E-2</v>
      </c>
      <c r="F185" s="18">
        <f>IF(ISNUMBER(D185), $B199 * E185, "")</f>
        <v>11579.892280071814</v>
      </c>
      <c r="G185" s="31">
        <v>617</v>
      </c>
      <c r="H185" s="32">
        <f t="shared" ref="H185:H188" si="99">IF(ISNUMBER(G185), (G185 - $B185) / $B185, "")</f>
        <v>0.10771992818671454</v>
      </c>
      <c r="I185" s="101">
        <f>IF(ISNUMBER(G185), $B199 * H185, "")</f>
        <v>16157.989228007182</v>
      </c>
      <c r="J185" s="15">
        <v>628</v>
      </c>
      <c r="K185" s="32">
        <f t="shared" ref="K185:K188" si="100">IF(ISNUMBER(J185), (J185 - $B185) / $B185, "")</f>
        <v>0.12746858168761221</v>
      </c>
      <c r="L185" s="18">
        <f>IF(ISNUMBER(J185), $B199 * K185, "")</f>
        <v>19120.287253141832</v>
      </c>
      <c r="M185" s="31">
        <v>614</v>
      </c>
      <c r="N185" s="32">
        <f t="shared" ref="N185:N188" si="101">IF(ISNUMBER(M185), (M185 - $B185) / $B185, "")</f>
        <v>0.10233393177737882</v>
      </c>
      <c r="O185" s="18">
        <f>IF(ISNUMBER(M185), $B199 * N185, "")</f>
        <v>15350.089766606823</v>
      </c>
      <c r="Q185" s="209"/>
      <c r="R185" s="209"/>
      <c r="S185" s="209"/>
    </row>
    <row r="186" spans="1:19" ht="17.25" thickBot="1">
      <c r="A186" s="125" t="s">
        <v>219</v>
      </c>
      <c r="B186" s="126">
        <v>2755</v>
      </c>
      <c r="C186" s="77">
        <v>-1.2544802900000001E-2</v>
      </c>
      <c r="D186" s="15">
        <v>2740</v>
      </c>
      <c r="E186" s="32">
        <f t="shared" si="98"/>
        <v>-5.4446460980036296E-3</v>
      </c>
      <c r="F186" s="18">
        <f>IF(ISNUMBER(D186), $B199 * E186, "")</f>
        <v>-816.69691470054443</v>
      </c>
      <c r="G186" s="31">
        <v>2770</v>
      </c>
      <c r="H186" s="32">
        <f t="shared" si="99"/>
        <v>5.4446460980036296E-3</v>
      </c>
      <c r="I186" s="101">
        <f>IF(ISNUMBER(G186), $B199 * H186, "")</f>
        <v>816.69691470054443</v>
      </c>
      <c r="J186" s="15">
        <v>2775</v>
      </c>
      <c r="K186" s="32">
        <f t="shared" si="100"/>
        <v>7.2595281306715061E-3</v>
      </c>
      <c r="L186" s="18">
        <f>IF(ISNUMBER(J186), $B199 * K186, "")</f>
        <v>1088.9292196007259</v>
      </c>
      <c r="M186" s="31">
        <v>2810</v>
      </c>
      <c r="N186" s="32">
        <f t="shared" si="101"/>
        <v>1.9963702359346643E-2</v>
      </c>
      <c r="O186" s="18">
        <f>IF(ISNUMBER(M186), $B199 * N186, "")</f>
        <v>2994.5553539019966</v>
      </c>
      <c r="Q186" s="209"/>
      <c r="R186" s="209"/>
      <c r="S186" s="209"/>
    </row>
    <row r="187" spans="1:19" ht="17.25" thickBot="1">
      <c r="A187" s="125" t="s">
        <v>170</v>
      </c>
      <c r="B187" s="126">
        <v>620</v>
      </c>
      <c r="C187" s="77">
        <v>-1.2738853499999999E-2</v>
      </c>
      <c r="D187" s="15">
        <v>609</v>
      </c>
      <c r="E187" s="32">
        <f t="shared" si="98"/>
        <v>-1.7741935483870968E-2</v>
      </c>
      <c r="F187" s="18">
        <f>IF(ISNUMBER(D187), $B199 * E187, "")</f>
        <v>-2661.2903225806454</v>
      </c>
      <c r="G187" s="31">
        <v>635</v>
      </c>
      <c r="H187" s="32">
        <f t="shared" si="99"/>
        <v>2.4193548387096774E-2</v>
      </c>
      <c r="I187" s="101">
        <f>IF(ISNUMBER(G187), $B199 * H187, "")</f>
        <v>3629.0322580645161</v>
      </c>
      <c r="J187" s="15">
        <v>639</v>
      </c>
      <c r="K187" s="32">
        <f t="shared" si="100"/>
        <v>3.0645161290322579E-2</v>
      </c>
      <c r="L187" s="18">
        <f>IF(ISNUMBER(J187), $B199 * K187, "")</f>
        <v>4596.7741935483873</v>
      </c>
      <c r="M187" s="31">
        <v>650</v>
      </c>
      <c r="N187" s="32">
        <f t="shared" si="101"/>
        <v>4.8387096774193547E-2</v>
      </c>
      <c r="O187" s="18">
        <f>IF(ISNUMBER(M187), $B199 * N187, "")</f>
        <v>7258.0645161290322</v>
      </c>
      <c r="Q187" s="33"/>
      <c r="R187" s="33"/>
    </row>
    <row r="188" spans="1:19" ht="17.25" thickBot="1">
      <c r="A188" s="130" t="s">
        <v>138</v>
      </c>
      <c r="B188" s="131">
        <v>5515</v>
      </c>
      <c r="C188" s="79">
        <v>-1.3416815699999999E-2</v>
      </c>
      <c r="D188" s="24">
        <v>5470</v>
      </c>
      <c r="E188" s="25">
        <f t="shared" si="98"/>
        <v>-8.1595648232094288E-3</v>
      </c>
      <c r="F188" s="104">
        <f>IF(ISNUMBER(D188), $B199 * E188, "")</f>
        <v>-1223.9347234814143</v>
      </c>
      <c r="G188" s="102">
        <v>5535</v>
      </c>
      <c r="H188" s="25">
        <f t="shared" si="99"/>
        <v>3.6264732547597461E-3</v>
      </c>
      <c r="I188" s="103">
        <f>IF(ISNUMBER(G188), $B199 * H188, "")</f>
        <v>543.97098821396196</v>
      </c>
      <c r="J188" s="24">
        <v>5545</v>
      </c>
      <c r="K188" s="25">
        <f t="shared" si="100"/>
        <v>5.4397098821396192E-3</v>
      </c>
      <c r="L188" s="104">
        <f>IF(ISNUMBER(J188), $B199 * K188, "")</f>
        <v>815.95648232094288</v>
      </c>
      <c r="M188" s="102">
        <v>5760</v>
      </c>
      <c r="N188" s="25">
        <f t="shared" si="101"/>
        <v>4.4424297370806894E-2</v>
      </c>
      <c r="O188" s="104">
        <f>IF(ISNUMBER(M188), $B199 * N188, "")</f>
        <v>6663.6446056210343</v>
      </c>
      <c r="Q188" s="210"/>
      <c r="R188" s="211"/>
      <c r="S188" s="212"/>
    </row>
    <row r="189" spans="1:19">
      <c r="A189" s="123" t="s">
        <v>213</v>
      </c>
      <c r="B189" s="124">
        <v>281</v>
      </c>
      <c r="C189" s="76">
        <v>-1.4035087700000001E-2</v>
      </c>
      <c r="D189" s="13">
        <v>278</v>
      </c>
      <c r="E189" s="14">
        <f>IF(ISNUMBER(D189), (D189 - $B189) / $B189, "")</f>
        <v>-1.0676156583629894E-2</v>
      </c>
      <c r="F189" s="16">
        <f>IF(ISNUMBER(D189), $B199 * E189, "")</f>
        <v>-1601.423487544484</v>
      </c>
      <c r="G189" s="29">
        <v>280</v>
      </c>
      <c r="H189" s="14">
        <f>IF(ISNUMBER(G189), (G189 - $B189) / $B189, "")</f>
        <v>-3.5587188612099642E-3</v>
      </c>
      <c r="I189" s="100">
        <f>IF(ISNUMBER(G189), $B199 * H189, "")</f>
        <v>-533.80782918149464</v>
      </c>
      <c r="J189" s="13">
        <v>280</v>
      </c>
      <c r="K189" s="14">
        <f>IF(ISNUMBER(J189), (J189 - $B189) / $B189, "")</f>
        <v>-3.5587188612099642E-3</v>
      </c>
      <c r="L189" s="16">
        <f>IF(ISNUMBER(J189), $B199 * K189, "")</f>
        <v>-533.80782918149464</v>
      </c>
      <c r="M189" s="29">
        <v>285</v>
      </c>
      <c r="N189" s="14">
        <f>IF(ISNUMBER(M189), (M189 - $B189) / $B189, "")</f>
        <v>1.4234875444839857E-2</v>
      </c>
      <c r="O189" s="16">
        <f>IF(ISNUMBER(M189), $B199 * N189, "")</f>
        <v>2135.2313167259786</v>
      </c>
      <c r="Q189" s="213"/>
      <c r="R189" s="214"/>
      <c r="S189" s="215"/>
    </row>
    <row r="190" spans="1:19" ht="17.25" thickBot="1">
      <c r="A190" s="125" t="s">
        <v>239</v>
      </c>
      <c r="B190" s="126">
        <v>1045</v>
      </c>
      <c r="C190" s="77">
        <v>-1.4150943399999999E-2</v>
      </c>
      <c r="D190" s="15">
        <v>1025</v>
      </c>
      <c r="E190" s="32">
        <f t="shared" ref="E190:E193" si="102">IF(ISNUMBER(D190), (D190 - $B190) / $B190, "")</f>
        <v>-1.9138755980861243E-2</v>
      </c>
      <c r="F190" s="18">
        <f>IF(ISNUMBER(D190), $B199 * E190, "")</f>
        <v>-2870.8133971291863</v>
      </c>
      <c r="G190" s="31">
        <v>1040</v>
      </c>
      <c r="H190" s="32">
        <f t="shared" ref="H190:H193" si="103">IF(ISNUMBER(G190), (G190 - $B190) / $B190, "")</f>
        <v>-4.7846889952153108E-3</v>
      </c>
      <c r="I190" s="101">
        <f>IF(ISNUMBER(G190), $B199 * H190, "")</f>
        <v>-717.70334928229659</v>
      </c>
      <c r="J190" s="15">
        <v>1060</v>
      </c>
      <c r="K190" s="32">
        <f t="shared" ref="K190:K193" si="104">IF(ISNUMBER(J190), (J190 - $B190) / $B190, "")</f>
        <v>1.4354066985645933E-2</v>
      </c>
      <c r="L190" s="18">
        <f>IF(ISNUMBER(J190), $B199 * K190, "")</f>
        <v>2153.1100478468902</v>
      </c>
      <c r="M190" s="31">
        <v>1110</v>
      </c>
      <c r="N190" s="32">
        <f t="shared" ref="N190:N193" si="105">IF(ISNUMBER(M190), (M190 - $B190) / $B190, "")</f>
        <v>6.2200956937799042E-2</v>
      </c>
      <c r="O190" s="18">
        <f>IF(ISNUMBER(M190), $B199 * N190, "")</f>
        <v>9330.1435406698565</v>
      </c>
      <c r="Q190" s="216"/>
      <c r="R190" s="217"/>
      <c r="S190" s="218"/>
    </row>
    <row r="191" spans="1:19" ht="17.25" thickBot="1">
      <c r="A191" s="125" t="s">
        <v>225</v>
      </c>
      <c r="B191" s="126">
        <v>344</v>
      </c>
      <c r="C191" s="77">
        <v>-1.4326647600000001E-2</v>
      </c>
      <c r="D191" s="15">
        <v>340</v>
      </c>
      <c r="E191" s="32">
        <f t="shared" si="102"/>
        <v>-1.1627906976744186E-2</v>
      </c>
      <c r="F191" s="18">
        <f>IF(ISNUMBER(D191), $B199 * E191, "")</f>
        <v>-1744.1860465116279</v>
      </c>
      <c r="G191" s="31">
        <v>344</v>
      </c>
      <c r="H191" s="32">
        <f t="shared" si="103"/>
        <v>0</v>
      </c>
      <c r="I191" s="101">
        <f>IF(ISNUMBER(G191), $B199 * H191, "")</f>
        <v>0</v>
      </c>
      <c r="J191" s="15">
        <v>345</v>
      </c>
      <c r="K191" s="32">
        <f t="shared" si="104"/>
        <v>2.9069767441860465E-3</v>
      </c>
      <c r="L191" s="18">
        <f>IF(ISNUMBER(J191), $B199 * K191, "")</f>
        <v>436.04651162790697</v>
      </c>
      <c r="M191" s="31">
        <v>350</v>
      </c>
      <c r="N191" s="32">
        <f t="shared" si="105"/>
        <v>1.7441860465116279E-2</v>
      </c>
      <c r="O191" s="18">
        <f>IF(ISNUMBER(M191), $B199 * N191, "")</f>
        <v>2616.2790697674418</v>
      </c>
      <c r="Q191" s="209"/>
      <c r="R191" s="209"/>
      <c r="S191" s="209"/>
    </row>
    <row r="192" spans="1:19" ht="17.25" thickBot="1">
      <c r="A192" s="125" t="s">
        <v>223</v>
      </c>
      <c r="B192" s="126">
        <v>935</v>
      </c>
      <c r="C192" s="77">
        <v>-1.4752370900000001E-2</v>
      </c>
      <c r="D192" s="15">
        <v>925</v>
      </c>
      <c r="E192" s="32">
        <f t="shared" si="102"/>
        <v>-1.06951871657754E-2</v>
      </c>
      <c r="F192" s="18">
        <f>IF(ISNUMBER(D192), $B199 * E192, "")</f>
        <v>-1604.2780748663101</v>
      </c>
      <c r="G192" s="31">
        <v>929</v>
      </c>
      <c r="H192" s="32">
        <f t="shared" si="103"/>
        <v>-6.4171122994652408E-3</v>
      </c>
      <c r="I192" s="101">
        <f>IF(ISNUMBER(G192), $B199 * H192, "")</f>
        <v>-962.56684491978615</v>
      </c>
      <c r="J192" s="15">
        <v>933</v>
      </c>
      <c r="K192" s="32">
        <f t="shared" si="104"/>
        <v>-2.1390374331550803E-3</v>
      </c>
      <c r="L192" s="18">
        <f>IF(ISNUMBER(J192), $B199 * K192, "")</f>
        <v>-320.85561497326205</v>
      </c>
      <c r="M192" s="31">
        <v>981</v>
      </c>
      <c r="N192" s="32">
        <f t="shared" si="105"/>
        <v>4.9197860962566842E-2</v>
      </c>
      <c r="O192" s="18">
        <f>IF(ISNUMBER(M192), $B199 * N192, "")</f>
        <v>7379.6791443850261</v>
      </c>
      <c r="Q192" s="219"/>
      <c r="R192" s="219"/>
      <c r="S192" s="219"/>
    </row>
    <row r="193" spans="1:19" ht="17.25" thickBot="1">
      <c r="A193" s="127" t="s">
        <v>227</v>
      </c>
      <c r="B193" s="128">
        <v>1065</v>
      </c>
      <c r="C193" s="78">
        <v>-1.84331797E-2</v>
      </c>
      <c r="D193" s="20">
        <v>1055</v>
      </c>
      <c r="E193" s="21">
        <f t="shared" si="102"/>
        <v>-9.3896713615023476E-3</v>
      </c>
      <c r="F193" s="22">
        <f>IF(ISNUMBER(D193), $B199 * E193, "")</f>
        <v>-1408.4507042253522</v>
      </c>
      <c r="G193" s="30">
        <v>1065</v>
      </c>
      <c r="H193" s="21">
        <f t="shared" si="103"/>
        <v>0</v>
      </c>
      <c r="I193" s="105">
        <f>IF(ISNUMBER(G193), $B199 * H193, "")</f>
        <v>0</v>
      </c>
      <c r="J193" s="20">
        <v>1075</v>
      </c>
      <c r="K193" s="21">
        <f t="shared" si="104"/>
        <v>9.3896713615023476E-3</v>
      </c>
      <c r="L193" s="22">
        <f>IF(ISNUMBER(J193), $B199 * K193, "")</f>
        <v>1408.4507042253522</v>
      </c>
      <c r="M193" s="30">
        <v>1105</v>
      </c>
      <c r="N193" s="21">
        <f t="shared" si="105"/>
        <v>3.7558685446009391E-2</v>
      </c>
      <c r="O193" s="22">
        <f>IF(ISNUMBER(M193), $B199 * N193, "")</f>
        <v>5633.8028169014087</v>
      </c>
      <c r="Q193" s="219"/>
      <c r="R193" s="219"/>
      <c r="S193" s="219"/>
    </row>
    <row r="194" spans="1:19" ht="17.25" thickBot="1">
      <c r="A194" s="125" t="s">
        <v>201</v>
      </c>
      <c r="B194" s="129">
        <v>488</v>
      </c>
      <c r="C194" s="80">
        <v>-2.0080321299999999E-2</v>
      </c>
      <c r="D194" s="106">
        <v>487</v>
      </c>
      <c r="E194" s="107">
        <f>IF(ISNUMBER(D194), (D194 - $B194) / $B194, "")</f>
        <v>-2.0491803278688526E-3</v>
      </c>
      <c r="F194" s="108">
        <f>IF(ISNUMBER(D194), $B199 * E194, "")</f>
        <v>-307.3770491803279</v>
      </c>
      <c r="G194" s="109">
        <v>493</v>
      </c>
      <c r="H194" s="107">
        <f>IF(ISNUMBER(G194), (G194 - $B194) / $B194, "")</f>
        <v>1.0245901639344262E-2</v>
      </c>
      <c r="I194" s="110">
        <f>IF(ISNUMBER(G194), $B199 * H194, "")</f>
        <v>1536.8852459016393</v>
      </c>
      <c r="J194" s="106">
        <v>494</v>
      </c>
      <c r="K194" s="107">
        <f>IF(ISNUMBER(J194), (J194 - $B194) / $B194, "")</f>
        <v>1.2295081967213115E-2</v>
      </c>
      <c r="L194" s="108">
        <f>IF(ISNUMBER(J194), $B199 * K194, "")</f>
        <v>1844.2622950819671</v>
      </c>
      <c r="M194" s="109">
        <v>507</v>
      </c>
      <c r="N194" s="107">
        <f>IF(ISNUMBER(M194), (M194 - $B194) / $B194, "")</f>
        <v>3.8934426229508198E-2</v>
      </c>
      <c r="O194" s="108">
        <f>IF(ISNUMBER(M194), $B199 * N194, "")</f>
        <v>5840.1639344262294</v>
      </c>
      <c r="Q194" s="209"/>
      <c r="R194" s="209"/>
      <c r="S194" s="209"/>
    </row>
    <row r="195" spans="1:19" ht="17.25" thickBot="1">
      <c r="A195" s="125" t="s">
        <v>180</v>
      </c>
      <c r="B195" s="126">
        <v>911</v>
      </c>
      <c r="C195" s="77">
        <v>-2.0430107499999999E-2</v>
      </c>
      <c r="D195" s="15">
        <v>899</v>
      </c>
      <c r="E195" s="32">
        <f t="shared" ref="E195:E198" si="106">IF(ISNUMBER(D195), (D195 - $B195) / $B195, "")</f>
        <v>-1.3172338090010977E-2</v>
      </c>
      <c r="F195" s="18">
        <f>IF(ISNUMBER(D195), $B199 * E195, "")</f>
        <v>-1975.8507135016464</v>
      </c>
      <c r="G195" s="31">
        <v>902</v>
      </c>
      <c r="H195" s="32">
        <f t="shared" ref="H195:H198" si="107">IF(ISNUMBER(G195), (G195 - $B195) / $B195, "")</f>
        <v>-9.8792535675082324E-3</v>
      </c>
      <c r="I195" s="101">
        <f>IF(ISNUMBER(G195), $B199 * H195, "")</f>
        <v>-1481.8880351262349</v>
      </c>
      <c r="J195" s="15">
        <v>903</v>
      </c>
      <c r="K195" s="32">
        <f t="shared" ref="K195:K198" si="108">IF(ISNUMBER(J195), (J195 - $B195) / $B195, "")</f>
        <v>-8.7815587266739849E-3</v>
      </c>
      <c r="L195" s="18">
        <f>IF(ISNUMBER(J195), $B199 * K195, "")</f>
        <v>-1317.2338090010978</v>
      </c>
      <c r="M195" s="31">
        <v>924</v>
      </c>
      <c r="N195" s="32">
        <f t="shared" ref="N195:N198" si="109">IF(ISNUMBER(M195), (M195 - $B195) / $B195, "")</f>
        <v>1.4270032930845226E-2</v>
      </c>
      <c r="O195" s="18">
        <f>IF(ISNUMBER(M195), $B199 * N195, "")</f>
        <v>2140.5049396267837</v>
      </c>
      <c r="Q195" s="209"/>
      <c r="R195" s="209"/>
      <c r="S195" s="209"/>
    </row>
    <row r="196" spans="1:19" ht="17.25" thickBot="1">
      <c r="A196" s="125" t="s">
        <v>85</v>
      </c>
      <c r="B196" s="126">
        <v>253</v>
      </c>
      <c r="C196" s="77">
        <v>-2.31660232E-2</v>
      </c>
      <c r="D196" s="15">
        <v>241</v>
      </c>
      <c r="E196" s="32">
        <f t="shared" si="106"/>
        <v>-4.7430830039525688E-2</v>
      </c>
      <c r="F196" s="18">
        <f>IF(ISNUMBER(D196), $B199 * E196, "")</f>
        <v>-7114.6245059288531</v>
      </c>
      <c r="G196" s="31">
        <v>244</v>
      </c>
      <c r="H196" s="32">
        <f t="shared" si="107"/>
        <v>-3.5573122529644272E-2</v>
      </c>
      <c r="I196" s="101">
        <f>IF(ISNUMBER(G196), $B199 * H196, "")</f>
        <v>-5335.9683794466409</v>
      </c>
      <c r="J196" s="15">
        <v>244</v>
      </c>
      <c r="K196" s="32">
        <f t="shared" si="108"/>
        <v>-3.5573122529644272E-2</v>
      </c>
      <c r="L196" s="18">
        <f>IF(ISNUMBER(J196), $B199 * K196, "")</f>
        <v>-5335.9683794466409</v>
      </c>
      <c r="M196" s="31">
        <v>249</v>
      </c>
      <c r="N196" s="32">
        <f t="shared" si="109"/>
        <v>-1.5810276679841896E-2</v>
      </c>
      <c r="O196" s="18">
        <f>IF(ISNUMBER(M196), $B199 * N196, "")</f>
        <v>-2371.5415019762845</v>
      </c>
      <c r="Q196" s="209"/>
      <c r="R196" s="209"/>
      <c r="S196" s="209"/>
    </row>
    <row r="197" spans="1:19">
      <c r="A197" s="125" t="s">
        <v>327</v>
      </c>
      <c r="B197" s="126">
        <v>581</v>
      </c>
      <c r="C197" s="77">
        <v>-4.2833607900000001E-2</v>
      </c>
      <c r="D197" s="15">
        <v>572</v>
      </c>
      <c r="E197" s="32">
        <f t="shared" si="106"/>
        <v>-1.549053356282272E-2</v>
      </c>
      <c r="F197" s="18">
        <f>IF(ISNUMBER(D197), $B199 * E197, "")</f>
        <v>-2323.5800344234081</v>
      </c>
      <c r="G197" s="31">
        <v>580</v>
      </c>
      <c r="H197" s="32">
        <f t="shared" si="107"/>
        <v>-1.7211703958691911E-3</v>
      </c>
      <c r="I197" s="101">
        <f>IF(ISNUMBER(G197), $B199 * H197, "")</f>
        <v>-258.17555938037867</v>
      </c>
      <c r="J197" s="15">
        <v>580</v>
      </c>
      <c r="K197" s="32">
        <f t="shared" si="108"/>
        <v>-1.7211703958691911E-3</v>
      </c>
      <c r="L197" s="18">
        <f>IF(ISNUMBER(J197), $B199 * K197, "")</f>
        <v>-258.17555938037867</v>
      </c>
      <c r="M197" s="31">
        <v>576</v>
      </c>
      <c r="N197" s="32">
        <f t="shared" si="109"/>
        <v>-8.6058519793459545E-3</v>
      </c>
      <c r="O197" s="18">
        <f>IF(ISNUMBER(M197), $B199 * N197, "")</f>
        <v>-1290.8777969018931</v>
      </c>
      <c r="Q197" s="198"/>
      <c r="R197" s="199"/>
      <c r="S197" s="200"/>
    </row>
    <row r="198" spans="1:19" ht="17.25" thickBot="1">
      <c r="A198" s="130" t="s">
        <v>348</v>
      </c>
      <c r="B198" s="131">
        <v>173</v>
      </c>
      <c r="C198" s="79">
        <v>-4.4198895000000002E-2</v>
      </c>
      <c r="D198" s="24">
        <v>170</v>
      </c>
      <c r="E198" s="25">
        <f t="shared" si="106"/>
        <v>-1.7341040462427744E-2</v>
      </c>
      <c r="F198" s="104">
        <f>IF(ISNUMBER(D198), $B199 * E198, "")</f>
        <v>-2601.1560693641618</v>
      </c>
      <c r="G198" s="102">
        <v>170</v>
      </c>
      <c r="H198" s="25">
        <f t="shared" si="107"/>
        <v>-1.7341040462427744E-2</v>
      </c>
      <c r="I198" s="103">
        <f>IF(ISNUMBER(G198), $B199 * H198, "")</f>
        <v>-2601.1560693641618</v>
      </c>
      <c r="J198" s="24">
        <v>171</v>
      </c>
      <c r="K198" s="25">
        <f t="shared" si="108"/>
        <v>-1.1560693641618497E-2</v>
      </c>
      <c r="L198" s="104">
        <f>IF(ISNUMBER(J198), $B199 * K198, "")</f>
        <v>-1734.1040462427745</v>
      </c>
      <c r="M198" s="102">
        <v>170</v>
      </c>
      <c r="N198" s="25">
        <f t="shared" si="109"/>
        <v>-1.7341040462427744E-2</v>
      </c>
      <c r="O198" s="104">
        <f>IF(ISNUMBER(M198), $B199 * N198, "")</f>
        <v>-2601.1560693641618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-5.9898709558440927E-3</v>
      </c>
      <c r="F199" s="28">
        <f>SUM(F179:F198)</f>
        <v>-17969.612867532276</v>
      </c>
      <c r="G199" s="26" t="s">
        <v>266</v>
      </c>
      <c r="H199" s="27">
        <f>IF(COUNT(H179:H198), SUM(H179:H198) / COUNT(H179:H198), 0)</f>
        <v>6.3504835041374623E-3</v>
      </c>
      <c r="I199" s="28">
        <f>SUM(I179:I198)</f>
        <v>19051.450512412375</v>
      </c>
      <c r="J199" s="26" t="s">
        <v>266</v>
      </c>
      <c r="K199" s="27">
        <f>IF(COUNT(K179:K198), SUM(K179:K198) / COUNT(K179:K198), 0)</f>
        <v>1.009600524069325E-2</v>
      </c>
      <c r="L199" s="28">
        <f>SUM(L179:L198)</f>
        <v>30288.015722079748</v>
      </c>
      <c r="M199" s="26" t="s">
        <v>266</v>
      </c>
      <c r="N199" s="27">
        <f>IF(COUNT(N179:N198), SUM(N179:N198) / COUNT(N179:N198), 0)</f>
        <v>3.2033497646956718E-2</v>
      </c>
      <c r="O199" s="28">
        <f>SUM(O179:O198)</f>
        <v>96100.492940870128</v>
      </c>
      <c r="Q199" s="204"/>
      <c r="R199" s="205"/>
      <c r="S199" s="20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81DE-044C-4363-9BE7-7AEC1180BC4C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44629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24,245 KRW (0.81%)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-5,760 KRW (-0.19%)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29,950 KRW (1.00%)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51,425 KRW (1.71%)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70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2022-03-09(수) 오전 00:00</v>
      </c>
      <c r="C15" s="259"/>
      <c r="D15" s="233" t="str">
        <f>TEXT($G$1, "[$-ko-KR]yyyy-mm-dd(ddd) ") &amp; "오후 14:00"</f>
        <v>2022-03-09(수) 오후 14:00</v>
      </c>
      <c r="E15" s="234"/>
      <c r="F15" s="235"/>
      <c r="G15" s="233" t="str">
        <f>TEXT($G$1, "[$-ko-KR]yyyy-mm-dd(ddd) ") &amp; "오후 19:00"</f>
        <v>2022-03-09(수) 오후 19:00</v>
      </c>
      <c r="H15" s="234"/>
      <c r="I15" s="235"/>
      <c r="J15" s="233" t="str">
        <f>TEXT($G$1, "[$-ko-KR]yyyy-mm-dd(ddd) ") &amp; "오후 21:00"</f>
        <v>2022-03-09(수) 오후 21:00</v>
      </c>
      <c r="K15" s="234"/>
      <c r="L15" s="235"/>
      <c r="M15" s="233" t="str">
        <f>TEXT($G$1+1, "[$-ko-KR]yyyy-mm-dd(ddd) ") &amp; "오전 00:00"</f>
        <v>2022-03-10(목)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70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2022-03-09(수) 오전 00:00</v>
      </c>
      <c r="C42" s="261"/>
      <c r="D42" s="233" t="str">
        <f>TEXT($G$1, "[$-ko-KR]yyyy-mm-dd(ddd) ") &amp; "오후 14:00"</f>
        <v>2022-03-09(수) 오후 14:00</v>
      </c>
      <c r="E42" s="234"/>
      <c r="F42" s="235"/>
      <c r="G42" s="233" t="str">
        <f>TEXT($G$1, "[$-ko-KR]yyyy-mm-dd(ddd) ") &amp; "오후 19:00"</f>
        <v>2022-03-09(수) 오후 19:00</v>
      </c>
      <c r="H42" s="234"/>
      <c r="I42" s="235"/>
      <c r="J42" s="233" t="str">
        <f>TEXT($G$1, "[$-ko-KR]yyyy-mm-dd(ddd) ") &amp; "오후 21:00"</f>
        <v>2022-03-09(수) 오후 21:00</v>
      </c>
      <c r="K42" s="234"/>
      <c r="L42" s="235"/>
      <c r="M42" s="233" t="str">
        <f>TEXT($G$1+1, "[$-ko-KR]yyyy-mm-dd(ddd) ") &amp; "오전 00:00"</f>
        <v>2022-03-10(목)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245</v>
      </c>
      <c r="B44" s="124">
        <v>65.5</v>
      </c>
      <c r="C44" s="76">
        <v>0.1045531197</v>
      </c>
      <c r="D44" s="13">
        <v>65.3</v>
      </c>
      <c r="E44" s="14">
        <f>IF(ISNUMBER(D44), (D44 - $B44) / $B44, "")</f>
        <v>-3.0534351145038601E-3</v>
      </c>
      <c r="F44" s="16">
        <f>IF(ISNUMBER(D44), $B64 * E44, "")</f>
        <v>-458.01526717557903</v>
      </c>
      <c r="G44" s="29">
        <v>63.4</v>
      </c>
      <c r="H44" s="14">
        <f>IF(ISNUMBER(G44), (G44 - $B44) / $B44, "")</f>
        <v>-3.2061068702290099E-2</v>
      </c>
      <c r="I44" s="100">
        <f>IF(ISNUMBER(G44), $B64 * H44, "")</f>
        <v>-4809.1603053435147</v>
      </c>
      <c r="J44" s="13">
        <v>64.099999999999994</v>
      </c>
      <c r="K44" s="14">
        <f>IF(ISNUMBER(J44), (J44 - $B44) / $B44, "")</f>
        <v>-2.1374045801526805E-2</v>
      </c>
      <c r="L44" s="16">
        <f>IF(ISNUMBER(J44), $B64 * K44, "")</f>
        <v>-3206.1068702290208</v>
      </c>
      <c r="M44" s="29">
        <v>64.2</v>
      </c>
      <c r="N44" s="14">
        <f>IF(ISNUMBER(M44), (M44 - $B44) / $B44, "")</f>
        <v>-1.9847328244274764E-2</v>
      </c>
      <c r="O44" s="16">
        <f>IF(ISNUMBER(M44), $B64 * N44, "")</f>
        <v>-2977.0992366412147</v>
      </c>
      <c r="Q44" s="219"/>
      <c r="R44" s="219"/>
      <c r="S44" s="219"/>
    </row>
    <row r="45" spans="1:19" ht="17.25" customHeight="1" thickBot="1">
      <c r="A45" s="125" t="s">
        <v>158</v>
      </c>
      <c r="B45" s="126">
        <v>79</v>
      </c>
      <c r="C45" s="77">
        <v>8.8154270000000007E-2</v>
      </c>
      <c r="D45" s="15">
        <v>79.5</v>
      </c>
      <c r="E45" s="32">
        <f t="shared" ref="E45:E48" si="14">IF(ISNUMBER(D45), (D45 - $B45) / $B45, "")</f>
        <v>6.3291139240506328E-3</v>
      </c>
      <c r="F45" s="18">
        <f>IF(ISNUMBER(D45), $B64 * E45, "")</f>
        <v>949.36708860759495</v>
      </c>
      <c r="G45" s="31">
        <v>78</v>
      </c>
      <c r="H45" s="32">
        <f t="shared" ref="H45:H48" si="15">IF(ISNUMBER(G45), (G45 - $B45) / $B45, "")</f>
        <v>-1.2658227848101266E-2</v>
      </c>
      <c r="I45" s="101">
        <f>IF(ISNUMBER(G45), $B64 * H45, "")</f>
        <v>-1898.7341772151899</v>
      </c>
      <c r="J45" s="15">
        <v>77.7</v>
      </c>
      <c r="K45" s="32">
        <f t="shared" ref="K45:K48" si="16">IF(ISNUMBER(J45), (J45 - $B45) / $B45, "")</f>
        <v>-1.6455696202531608E-2</v>
      </c>
      <c r="L45" s="18">
        <f>IF(ISNUMBER(J45), $B64 * K45, "")</f>
        <v>-2468.3544303797412</v>
      </c>
      <c r="M45" s="31">
        <v>75.2</v>
      </c>
      <c r="N45" s="32">
        <f t="shared" ref="N45:N48" si="17">IF(ISNUMBER(M45), (M45 - $B45) / $B45, "")</f>
        <v>-4.8101265822784775E-2</v>
      </c>
      <c r="O45" s="18">
        <f>IF(ISNUMBER(M45), $B64 * N45, "")</f>
        <v>-7215.1898734177166</v>
      </c>
      <c r="Q45" s="219"/>
      <c r="R45" s="219"/>
      <c r="S45" s="219"/>
    </row>
    <row r="46" spans="1:19" ht="17.25" customHeight="1" thickBot="1">
      <c r="A46" s="125" t="s">
        <v>128</v>
      </c>
      <c r="B46" s="126">
        <v>51.5</v>
      </c>
      <c r="C46" s="77">
        <v>5.7494866499999998E-2</v>
      </c>
      <c r="D46" s="15">
        <v>50.9</v>
      </c>
      <c r="E46" s="32">
        <f t="shared" si="14"/>
        <v>-1.1650485436893232E-2</v>
      </c>
      <c r="F46" s="18">
        <f>IF(ISNUMBER(D46), $B64 * E46, "")</f>
        <v>-1747.5728155339848</v>
      </c>
      <c r="G46" s="31">
        <v>51</v>
      </c>
      <c r="H46" s="32">
        <f t="shared" si="15"/>
        <v>-9.7087378640776691E-3</v>
      </c>
      <c r="I46" s="101">
        <f>IF(ISNUMBER(G46), $B64 * H46, "")</f>
        <v>-1456.3106796116504</v>
      </c>
      <c r="J46" s="15">
        <v>51.2</v>
      </c>
      <c r="K46" s="32">
        <f t="shared" si="16"/>
        <v>-5.8252427184465466E-3</v>
      </c>
      <c r="L46" s="18">
        <f>IF(ISNUMBER(J46), $B64 * K46, "")</f>
        <v>-873.78640776698194</v>
      </c>
      <c r="M46" s="31">
        <v>51.1</v>
      </c>
      <c r="N46" s="32">
        <f t="shared" si="17"/>
        <v>-7.7669902912621087E-3</v>
      </c>
      <c r="O46" s="18">
        <f>IF(ISNUMBER(M46), $B64 * N46, "")</f>
        <v>-1165.0485436893164</v>
      </c>
      <c r="Q46" s="209"/>
      <c r="R46" s="209"/>
      <c r="S46" s="209"/>
    </row>
    <row r="47" spans="1:19" ht="17.25" customHeight="1" thickBot="1">
      <c r="A47" s="125" t="s">
        <v>124</v>
      </c>
      <c r="B47" s="126">
        <v>60.7</v>
      </c>
      <c r="C47" s="77">
        <v>4.8359240099999999E-2</v>
      </c>
      <c r="D47" s="15">
        <v>60.3</v>
      </c>
      <c r="E47" s="32">
        <f t="shared" si="14"/>
        <v>-6.589785831960555E-3</v>
      </c>
      <c r="F47" s="18">
        <f>IF(ISNUMBER(D47), $B64 * E47, "")</f>
        <v>-988.46787479408329</v>
      </c>
      <c r="G47" s="31">
        <v>60.8</v>
      </c>
      <c r="H47" s="32">
        <f t="shared" si="15"/>
        <v>1.6474464579900217E-3</v>
      </c>
      <c r="I47" s="101">
        <f>IF(ISNUMBER(G47), $B64 * H47, "")</f>
        <v>247.11696869850326</v>
      </c>
      <c r="J47" s="15">
        <v>61.1</v>
      </c>
      <c r="K47" s="32">
        <f t="shared" si="16"/>
        <v>6.589785831960438E-3</v>
      </c>
      <c r="L47" s="18">
        <f>IF(ISNUMBER(J47), $B64 * K47, "")</f>
        <v>988.46787479406566</v>
      </c>
      <c r="M47" s="31">
        <v>60.3</v>
      </c>
      <c r="N47" s="32">
        <f t="shared" si="17"/>
        <v>-6.589785831960555E-3</v>
      </c>
      <c r="O47" s="18">
        <f>IF(ISNUMBER(M47), $B64 * N47, "")</f>
        <v>-988.46787479408329</v>
      </c>
      <c r="Q47" s="209"/>
      <c r="R47" s="209"/>
      <c r="S47" s="209"/>
    </row>
    <row r="48" spans="1:19" ht="17.25" customHeight="1" thickBot="1">
      <c r="A48" s="127" t="s">
        <v>64</v>
      </c>
      <c r="B48" s="128">
        <v>29.1</v>
      </c>
      <c r="C48" s="78">
        <v>4.6762589899999998E-2</v>
      </c>
      <c r="D48" s="20">
        <v>28.8</v>
      </c>
      <c r="E48" s="21">
        <f t="shared" si="14"/>
        <v>-1.0309278350515488E-2</v>
      </c>
      <c r="F48" s="22">
        <f>IF(ISNUMBER(D48), $B64 * E48, "")</f>
        <v>-1546.3917525773231</v>
      </c>
      <c r="G48" s="30">
        <v>28.9</v>
      </c>
      <c r="H48" s="21">
        <f t="shared" si="15"/>
        <v>-6.872852233677073E-3</v>
      </c>
      <c r="I48" s="105">
        <f>IF(ISNUMBER(G48), $B64 * H48, "")</f>
        <v>-1030.927835051561</v>
      </c>
      <c r="J48" s="20">
        <v>29.1</v>
      </c>
      <c r="K48" s="21">
        <f t="shared" si="16"/>
        <v>0</v>
      </c>
      <c r="L48" s="22">
        <f>IF(ISNUMBER(J48), $B64 * K48, "")</f>
        <v>0</v>
      </c>
      <c r="M48" s="30">
        <v>28.8</v>
      </c>
      <c r="N48" s="21">
        <f t="shared" si="17"/>
        <v>-1.0309278350515488E-2</v>
      </c>
      <c r="O48" s="22">
        <f>IF(ISNUMBER(M48), $B64 * N48, "")</f>
        <v>-1546.3917525773231</v>
      </c>
      <c r="Q48" s="209"/>
      <c r="R48" s="209"/>
      <c r="S48" s="209"/>
    </row>
    <row r="49" spans="1:19" ht="17.25" customHeight="1" thickBot="1">
      <c r="A49" s="125" t="s">
        <v>144</v>
      </c>
      <c r="B49" s="129">
        <v>11.5</v>
      </c>
      <c r="C49" s="80">
        <v>3.6036036E-2</v>
      </c>
      <c r="D49" s="106">
        <v>11.4</v>
      </c>
      <c r="E49" s="107">
        <f>IF(ISNUMBER(D49), (D49 - $B49) / $B49, "")</f>
        <v>-8.6956521739130124E-3</v>
      </c>
      <c r="F49" s="108">
        <f>IF(ISNUMBER(D49), $B64 * E49, "")</f>
        <v>-1304.347826086952</v>
      </c>
      <c r="G49" s="109">
        <v>11.4</v>
      </c>
      <c r="H49" s="107">
        <f>IF(ISNUMBER(G49), (G49 - $B49) / $B49, "")</f>
        <v>-8.6956521739130124E-3</v>
      </c>
      <c r="I49" s="110">
        <f>IF(ISNUMBER(G49), $B64 * H49, "")</f>
        <v>-1304.347826086952</v>
      </c>
      <c r="J49" s="106">
        <v>11.4</v>
      </c>
      <c r="K49" s="107">
        <f>IF(ISNUMBER(J49), (J49 - $B49) / $B49, "")</f>
        <v>-8.6956521739130124E-3</v>
      </c>
      <c r="L49" s="108">
        <f>IF(ISNUMBER(J49), $B64 * K49, "")</f>
        <v>-1304.347826086952</v>
      </c>
      <c r="M49" s="109">
        <v>11.4</v>
      </c>
      <c r="N49" s="107">
        <f>IF(ISNUMBER(M49), (M49 - $B49) / $B49, "")</f>
        <v>-8.6956521739130124E-3</v>
      </c>
      <c r="O49" s="108">
        <f>IF(ISNUMBER(M49), $B64 * N49, "")</f>
        <v>-1304.347826086952</v>
      </c>
      <c r="Q49" s="209"/>
      <c r="R49" s="209"/>
      <c r="S49" s="209"/>
    </row>
    <row r="50" spans="1:19" ht="17.25" customHeight="1" thickBot="1">
      <c r="A50" s="125" t="s">
        <v>118</v>
      </c>
      <c r="B50" s="126">
        <v>17.899999999999999</v>
      </c>
      <c r="C50" s="77">
        <v>2.87356322E-2</v>
      </c>
      <c r="D50" s="15">
        <v>17.7</v>
      </c>
      <c r="E50" s="32">
        <f t="shared" ref="E50:E53" si="18">IF(ISNUMBER(D50), (D50 - $B50) / $B50, "")</f>
        <v>-1.117318435754186E-2</v>
      </c>
      <c r="F50" s="18">
        <f>IF(ISNUMBER(D50), $B64 * E50, "")</f>
        <v>-1675.9776536312791</v>
      </c>
      <c r="G50" s="31">
        <v>18.2</v>
      </c>
      <c r="H50" s="32">
        <f t="shared" ref="H50:H53" si="19">IF(ISNUMBER(G50), (G50 - $B50) / $B50, "")</f>
        <v>1.675977653631289E-2</v>
      </c>
      <c r="I50" s="101">
        <f>IF(ISNUMBER(G50), $B64 * H50, "")</f>
        <v>2513.9664804469335</v>
      </c>
      <c r="J50" s="15">
        <v>18</v>
      </c>
      <c r="K50" s="32">
        <f t="shared" ref="K50:K53" si="20">IF(ISNUMBER(J50), (J50 - $B50) / $B50, "")</f>
        <v>5.5865921787710297E-3</v>
      </c>
      <c r="L50" s="18">
        <f>IF(ISNUMBER(J50), $B64 * K50, "")</f>
        <v>837.98882681565442</v>
      </c>
      <c r="M50" s="31">
        <v>18.5</v>
      </c>
      <c r="N50" s="32">
        <f t="shared" ref="N50:N53" si="21">IF(ISNUMBER(M50), (M50 - $B50) / $B50, "")</f>
        <v>3.3519553072625781E-2</v>
      </c>
      <c r="O50" s="18">
        <f>IF(ISNUMBER(M50), $B64 * N50, "")</f>
        <v>5027.9329608938669</v>
      </c>
      <c r="Q50" s="209"/>
      <c r="R50" s="209"/>
      <c r="S50" s="209"/>
    </row>
    <row r="51" spans="1:19" ht="17.25" customHeight="1" thickBot="1">
      <c r="A51" s="125" t="s">
        <v>341</v>
      </c>
      <c r="B51" s="126">
        <v>8.8499999999999995E-2</v>
      </c>
      <c r="C51" s="77">
        <v>2.6682134600000001E-2</v>
      </c>
      <c r="D51" s="15">
        <v>8.9099999999999999E-2</v>
      </c>
      <c r="E51" s="32">
        <f t="shared" si="18"/>
        <v>6.7796610169491905E-3</v>
      </c>
      <c r="F51" s="18">
        <f>IF(ISNUMBER(D51), $B64 * E51, "")</f>
        <v>1016.9491525423786</v>
      </c>
      <c r="G51" s="31">
        <v>8.9499999999999996E-2</v>
      </c>
      <c r="H51" s="32">
        <f t="shared" si="19"/>
        <v>1.1299435028248598E-2</v>
      </c>
      <c r="I51" s="101">
        <f>IF(ISNUMBER(G51), $B64 * H51, "")</f>
        <v>1694.9152542372897</v>
      </c>
      <c r="J51" s="15">
        <v>8.9599999999999999E-2</v>
      </c>
      <c r="K51" s="32">
        <f t="shared" si="20"/>
        <v>1.2429378531073489E-2</v>
      </c>
      <c r="L51" s="18">
        <f>IF(ISNUMBER(J51), $B64 * K51, "")</f>
        <v>1864.4067796610234</v>
      </c>
      <c r="M51" s="31">
        <v>9.5600000000000004E-2</v>
      </c>
      <c r="N51" s="32">
        <f t="shared" si="21"/>
        <v>8.0225988700565076E-2</v>
      </c>
      <c r="O51" s="18">
        <f>IF(ISNUMBER(M51), $B64 * N51, "")</f>
        <v>12033.898305084762</v>
      </c>
      <c r="Q51" s="209"/>
      <c r="R51" s="209"/>
      <c r="S51" s="209"/>
    </row>
    <row r="52" spans="1:19" ht="17.25" customHeight="1" thickBot="1">
      <c r="A52" s="125" t="s">
        <v>229</v>
      </c>
      <c r="B52" s="126">
        <v>54</v>
      </c>
      <c r="C52" s="77">
        <v>2.46679317E-2</v>
      </c>
      <c r="D52" s="15">
        <v>53.8</v>
      </c>
      <c r="E52" s="32">
        <f t="shared" si="18"/>
        <v>-3.7037037037037563E-3</v>
      </c>
      <c r="F52" s="18">
        <f>IF(ISNUMBER(D52), $B64 * E52, "")</f>
        <v>-555.5555555555635</v>
      </c>
      <c r="G52" s="31">
        <v>54.2</v>
      </c>
      <c r="H52" s="32">
        <f t="shared" si="19"/>
        <v>3.7037037037037563E-3</v>
      </c>
      <c r="I52" s="101">
        <f>IF(ISNUMBER(G52), $B64 * H52, "")</f>
        <v>555.5555555555635</v>
      </c>
      <c r="J52" s="15">
        <v>54.2</v>
      </c>
      <c r="K52" s="32">
        <f t="shared" si="20"/>
        <v>3.7037037037037563E-3</v>
      </c>
      <c r="L52" s="18">
        <f>IF(ISNUMBER(J52), $B64 * K52, "")</f>
        <v>555.5555555555635</v>
      </c>
      <c r="M52" s="31">
        <v>53.9</v>
      </c>
      <c r="N52" s="32">
        <f t="shared" si="21"/>
        <v>-1.8518518518518782E-3</v>
      </c>
      <c r="O52" s="18">
        <f>IF(ISNUMBER(M52), $B64 * N52, "")</f>
        <v>-277.77777777778175</v>
      </c>
      <c r="Q52" s="33"/>
      <c r="R52" s="33"/>
    </row>
    <row r="53" spans="1:19" ht="17.25" customHeight="1" thickBot="1">
      <c r="A53" s="130" t="s">
        <v>148</v>
      </c>
      <c r="B53" s="131">
        <v>77.099999999999994</v>
      </c>
      <c r="C53" s="79">
        <v>2.1192052999999999E-2</v>
      </c>
      <c r="D53" s="24">
        <v>76.7</v>
      </c>
      <c r="E53" s="25">
        <f t="shared" si="18"/>
        <v>-5.188067444876673E-3</v>
      </c>
      <c r="F53" s="104">
        <f>IF(ISNUMBER(D53), $B64 * E53, "")</f>
        <v>-778.21011673150099</v>
      </c>
      <c r="G53" s="102">
        <v>75.900000000000006</v>
      </c>
      <c r="H53" s="25">
        <f t="shared" si="19"/>
        <v>-1.5564202334630205E-2</v>
      </c>
      <c r="I53" s="103">
        <f>IF(ISNUMBER(G53), $B64 * H53, "")</f>
        <v>-2334.6303501945308</v>
      </c>
      <c r="J53" s="24">
        <v>76.2</v>
      </c>
      <c r="K53" s="25">
        <f t="shared" si="20"/>
        <v>-1.1673151750972654E-2</v>
      </c>
      <c r="L53" s="104">
        <f>IF(ISNUMBER(J53), $B64 * K53, "")</f>
        <v>-1750.972762645898</v>
      </c>
      <c r="M53" s="102">
        <v>75.400000000000006</v>
      </c>
      <c r="N53" s="25">
        <f t="shared" si="21"/>
        <v>-2.2049286640726185E-2</v>
      </c>
      <c r="O53" s="104">
        <f>IF(ISNUMBER(M53), $B64 * N53, "")</f>
        <v>-3307.3929961089279</v>
      </c>
      <c r="Q53" s="210"/>
      <c r="R53" s="211"/>
      <c r="S53" s="212"/>
    </row>
    <row r="54" spans="1:19" ht="17.25" customHeight="1">
      <c r="A54" s="123" t="s">
        <v>233</v>
      </c>
      <c r="B54" s="124">
        <v>99.5</v>
      </c>
      <c r="C54" s="76">
        <v>2.0512820500000001E-2</v>
      </c>
      <c r="D54" s="13">
        <v>98.6</v>
      </c>
      <c r="E54" s="14">
        <f>IF(ISNUMBER(D54), (D54 - $B54) / $B54, "")</f>
        <v>-9.0452261306533232E-3</v>
      </c>
      <c r="F54" s="16">
        <f>IF(ISNUMBER(D54), $B64 * E54, "")</f>
        <v>-1356.7839195979984</v>
      </c>
      <c r="G54" s="29">
        <v>99.4</v>
      </c>
      <c r="H54" s="14">
        <f>IF(ISNUMBER(G54), (G54 - $B54) / $B54, "")</f>
        <v>-1.0050251256280836E-3</v>
      </c>
      <c r="I54" s="100">
        <f>IF(ISNUMBER(G54), $B64 * H54, "")</f>
        <v>-150.75376884421254</v>
      </c>
      <c r="J54" s="13">
        <v>99.5</v>
      </c>
      <c r="K54" s="14">
        <f>IF(ISNUMBER(J54), (J54 - $B54) / $B54, "")</f>
        <v>0</v>
      </c>
      <c r="L54" s="16">
        <f>IF(ISNUMBER(J54), $B64 * K54, "")</f>
        <v>0</v>
      </c>
      <c r="M54" s="29">
        <v>98.6</v>
      </c>
      <c r="N54" s="14">
        <f>IF(ISNUMBER(M54), (M54 - $B54) / $B54, "")</f>
        <v>-9.0452261306533232E-3</v>
      </c>
      <c r="O54" s="16">
        <f>IF(ISNUMBER(M54), $B64 * N54, "")</f>
        <v>-1356.7839195979984</v>
      </c>
      <c r="Q54" s="213"/>
      <c r="R54" s="214"/>
      <c r="S54" s="215"/>
    </row>
    <row r="55" spans="1:19" ht="17.25" customHeight="1" thickBot="1">
      <c r="A55" s="125" t="s">
        <v>185</v>
      </c>
      <c r="B55" s="126">
        <v>10.4</v>
      </c>
      <c r="C55" s="77">
        <v>1.9607843100000001E-2</v>
      </c>
      <c r="D55" s="15">
        <v>10.3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10.199999999999999</v>
      </c>
      <c r="H55" s="32">
        <f t="shared" ref="H55:H58" si="23">IF(ISNUMBER(G55), (G55 - $B55) / $B55, "")</f>
        <v>-1.9230769230769332E-2</v>
      </c>
      <c r="I55" s="101">
        <f>IF(ISNUMBER(G55), $B64 * H55, "")</f>
        <v>-2884.6153846153998</v>
      </c>
      <c r="J55" s="15">
        <v>10.3</v>
      </c>
      <c r="K55" s="32">
        <f t="shared" ref="K55:K58" si="24">IF(ISNUMBER(J55), (J55 - $B55) / $B55, "")</f>
        <v>-9.6153846153845812E-3</v>
      </c>
      <c r="L55" s="18">
        <f>IF(ISNUMBER(J55), $B64 * K55, "")</f>
        <v>-1442.3076923076871</v>
      </c>
      <c r="M55" s="31">
        <v>10.3</v>
      </c>
      <c r="N55" s="32">
        <f t="shared" ref="N55:N58" si="25">IF(ISNUMBER(M55), (M55 - $B55) / $B55, "")</f>
        <v>-9.6153846153845812E-3</v>
      </c>
      <c r="O55" s="18">
        <f>IF(ISNUMBER(M55), $B64 * N55, "")</f>
        <v>-1442.3076923076871</v>
      </c>
      <c r="Q55" s="216"/>
      <c r="R55" s="217"/>
      <c r="S55" s="218"/>
    </row>
    <row r="56" spans="1:19" ht="17.25" customHeight="1" thickBot="1">
      <c r="A56" s="125" t="s">
        <v>197</v>
      </c>
      <c r="B56" s="126">
        <v>49.3</v>
      </c>
      <c r="C56" s="77">
        <v>1.85950413E-2</v>
      </c>
      <c r="D56" s="15">
        <v>49.1</v>
      </c>
      <c r="E56" s="32">
        <f t="shared" si="22"/>
        <v>-4.0567951318457559E-3</v>
      </c>
      <c r="F56" s="18">
        <f>IF(ISNUMBER(D56), $B64 * E56, "")</f>
        <v>-608.51926977686333</v>
      </c>
      <c r="G56" s="31">
        <v>49.4</v>
      </c>
      <c r="H56" s="32">
        <f t="shared" si="23"/>
        <v>2.0283975659229499E-3</v>
      </c>
      <c r="I56" s="101">
        <f>IF(ISNUMBER(G56), $B64 * H56, "")</f>
        <v>304.25963488844246</v>
      </c>
      <c r="J56" s="15">
        <v>49.8</v>
      </c>
      <c r="K56" s="32">
        <f t="shared" si="24"/>
        <v>1.0141987829614604E-2</v>
      </c>
      <c r="L56" s="18">
        <f>IF(ISNUMBER(J56), $B64 * K56, "")</f>
        <v>1521.2981744421907</v>
      </c>
      <c r="M56" s="31">
        <v>49.8</v>
      </c>
      <c r="N56" s="32">
        <f t="shared" si="25"/>
        <v>1.0141987829614604E-2</v>
      </c>
      <c r="O56" s="18">
        <f>IF(ISNUMBER(M56), $B64 * N56, "")</f>
        <v>1521.2981744421907</v>
      </c>
      <c r="Q56" s="209"/>
      <c r="R56" s="209"/>
      <c r="S56" s="209"/>
    </row>
    <row r="57" spans="1:19" ht="17.25" customHeight="1" thickBot="1">
      <c r="A57" s="125" t="s">
        <v>126</v>
      </c>
      <c r="B57" s="126">
        <v>88.7</v>
      </c>
      <c r="C57" s="77">
        <v>1.8369690000000001E-2</v>
      </c>
      <c r="D57" s="15">
        <v>88</v>
      </c>
      <c r="E57" s="32">
        <f t="shared" si="22"/>
        <v>-7.8917700112739898E-3</v>
      </c>
      <c r="F57" s="18">
        <f>IF(ISNUMBER(D57), $B64 * E57, "")</f>
        <v>-1183.7655016910985</v>
      </c>
      <c r="G57" s="31">
        <v>89.1</v>
      </c>
      <c r="H57" s="32">
        <f t="shared" si="23"/>
        <v>4.5095828635850219E-3</v>
      </c>
      <c r="I57" s="101">
        <f>IF(ISNUMBER(G57), $B64 * H57, "")</f>
        <v>676.43742953775325</v>
      </c>
      <c r="J57" s="15">
        <v>88.5</v>
      </c>
      <c r="K57" s="32">
        <f t="shared" si="24"/>
        <v>-2.2547914317925912E-3</v>
      </c>
      <c r="L57" s="18">
        <f>IF(ISNUMBER(J57), $B64 * K57, "")</f>
        <v>-338.21871476888867</v>
      </c>
      <c r="M57" s="31">
        <v>88.6</v>
      </c>
      <c r="N57" s="32">
        <f t="shared" si="25"/>
        <v>-1.1273957158963756E-3</v>
      </c>
      <c r="O57" s="18">
        <f>IF(ISNUMBER(M57), $B64 * N57, "")</f>
        <v>-169.10935738445633</v>
      </c>
      <c r="Q57" s="219"/>
      <c r="R57" s="219"/>
      <c r="S57" s="219"/>
    </row>
    <row r="58" spans="1:19" ht="17.25" customHeight="1" thickBot="1">
      <c r="A58" s="127" t="s">
        <v>174</v>
      </c>
      <c r="B58" s="128">
        <v>11.1</v>
      </c>
      <c r="C58" s="78">
        <v>1.83486239E-2</v>
      </c>
      <c r="D58" s="20">
        <v>11.1</v>
      </c>
      <c r="E58" s="21">
        <f t="shared" si="22"/>
        <v>0</v>
      </c>
      <c r="F58" s="22">
        <f>IF(ISNUMBER(D58), $B64 * E58, "")</f>
        <v>0</v>
      </c>
      <c r="G58" s="30">
        <v>11</v>
      </c>
      <c r="H58" s="21">
        <f t="shared" si="23"/>
        <v>-9.0090090090089777E-3</v>
      </c>
      <c r="I58" s="105">
        <f>IF(ISNUMBER(G58), $B64 * H58, "")</f>
        <v>-1351.3513513513467</v>
      </c>
      <c r="J58" s="20">
        <v>11</v>
      </c>
      <c r="K58" s="21">
        <f t="shared" si="24"/>
        <v>-9.0090090090089777E-3</v>
      </c>
      <c r="L58" s="22">
        <f>IF(ISNUMBER(J58), $B64 * K58, "")</f>
        <v>-1351.3513513513467</v>
      </c>
      <c r="M58" s="30">
        <v>11</v>
      </c>
      <c r="N58" s="21">
        <f t="shared" si="25"/>
        <v>-9.0090090090089777E-3</v>
      </c>
      <c r="O58" s="22">
        <f>IF(ISNUMBER(M58), $B64 * N58, "")</f>
        <v>-1351.3513513513467</v>
      </c>
      <c r="Q58" s="219"/>
      <c r="R58" s="219"/>
      <c r="S58" s="219"/>
    </row>
    <row r="59" spans="1:19" ht="17.25" customHeight="1" thickBot="1">
      <c r="A59" s="125" t="s">
        <v>199</v>
      </c>
      <c r="B59" s="129">
        <v>12</v>
      </c>
      <c r="C59" s="80">
        <v>1.6949152499999998E-2</v>
      </c>
      <c r="D59" s="106">
        <v>11.9</v>
      </c>
      <c r="E59" s="107">
        <f>IF(ISNUMBER(D59), (D59 - $B59) / $B59, "")</f>
        <v>-8.3333333333333037E-3</v>
      </c>
      <c r="F59" s="108">
        <f>IF(ISNUMBER(D59), $B64 * E59, "")</f>
        <v>-1249.9999999999955</v>
      </c>
      <c r="G59" s="109">
        <v>11.8</v>
      </c>
      <c r="H59" s="107">
        <f>IF(ISNUMBER(G59), (G59 - $B59) / $B59, "")</f>
        <v>-1.6666666666666607E-2</v>
      </c>
      <c r="I59" s="110">
        <f>IF(ISNUMBER(G59), $B64 * H59, "")</f>
        <v>-2499.9999999999909</v>
      </c>
      <c r="J59" s="106">
        <v>11.9</v>
      </c>
      <c r="K59" s="107">
        <f>IF(ISNUMBER(J59), (J59 - $B59) / $B59, "")</f>
        <v>-8.3333333333333037E-3</v>
      </c>
      <c r="L59" s="108">
        <f>IF(ISNUMBER(J59), $B64 * K59, "")</f>
        <v>-1249.9999999999955</v>
      </c>
      <c r="M59" s="109">
        <v>11.9</v>
      </c>
      <c r="N59" s="107">
        <f>IF(ISNUMBER(M59), (M59 - $B59) / $B59, "")</f>
        <v>-8.3333333333333037E-3</v>
      </c>
      <c r="O59" s="108">
        <f>IF(ISNUMBER(M59), $B64 * N59, "")</f>
        <v>-1249.9999999999955</v>
      </c>
      <c r="Q59" s="209"/>
      <c r="R59" s="209"/>
      <c r="S59" s="209"/>
    </row>
    <row r="60" spans="1:19" ht="17.25" customHeight="1" thickBot="1">
      <c r="A60" s="125" t="s">
        <v>71</v>
      </c>
      <c r="B60" s="126">
        <v>20.100000000000001</v>
      </c>
      <c r="C60" s="77">
        <v>1.51515152E-2</v>
      </c>
      <c r="D60" s="15">
        <v>19.899999999999999</v>
      </c>
      <c r="E60" s="32">
        <f t="shared" ref="E60:E63" si="26">IF(ISNUMBER(D60), (D60 - $B60) / $B60, "")</f>
        <v>-9.9502487562190458E-3</v>
      </c>
      <c r="F60" s="18">
        <f>IF(ISNUMBER(D60), $B64 * E60, "")</f>
        <v>-1492.5373134328568</v>
      </c>
      <c r="G60" s="31">
        <v>20.100000000000001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20.100000000000001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20.100000000000001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09"/>
      <c r="R60" s="209"/>
      <c r="S60" s="209"/>
    </row>
    <row r="61" spans="1:19" ht="17.25" customHeight="1" thickBot="1">
      <c r="A61" s="125" t="s">
        <v>189</v>
      </c>
      <c r="B61" s="126">
        <v>92.1</v>
      </c>
      <c r="C61" s="77">
        <v>9.8684211000000001E-3</v>
      </c>
      <c r="D61" s="15">
        <v>91.8</v>
      </c>
      <c r="E61" s="32">
        <f t="shared" si="26"/>
        <v>-3.2573289902279824E-3</v>
      </c>
      <c r="F61" s="18">
        <f>IF(ISNUMBER(D61), $B64 * E61, "")</f>
        <v>-488.59934853419736</v>
      </c>
      <c r="G61" s="31">
        <v>92.5</v>
      </c>
      <c r="H61" s="32">
        <f t="shared" si="27"/>
        <v>4.3431053203040791E-3</v>
      </c>
      <c r="I61" s="101">
        <f>IF(ISNUMBER(G61), $B64 * H61, "")</f>
        <v>651.4657980456119</v>
      </c>
      <c r="J61" s="15">
        <v>92.6</v>
      </c>
      <c r="K61" s="32">
        <f t="shared" si="28"/>
        <v>5.4288816503800224E-3</v>
      </c>
      <c r="L61" s="18">
        <f>IF(ISNUMBER(J61), $B64 * K61, "")</f>
        <v>814.33224755700337</v>
      </c>
      <c r="M61" s="31">
        <v>92.2</v>
      </c>
      <c r="N61" s="32">
        <f t="shared" si="29"/>
        <v>1.085776330076097E-3</v>
      </c>
      <c r="O61" s="18">
        <f>IF(ISNUMBER(M61), $B64 * N61, "")</f>
        <v>162.86644951141454</v>
      </c>
      <c r="Q61" s="209"/>
      <c r="R61" s="209"/>
      <c r="S61" s="209"/>
    </row>
    <row r="62" spans="1:19" ht="17.25" customHeight="1">
      <c r="A62" s="125" t="s">
        <v>346</v>
      </c>
      <c r="B62" s="126">
        <v>9.68</v>
      </c>
      <c r="C62" s="77">
        <v>9.3847758E-3</v>
      </c>
      <c r="D62" s="15">
        <v>9.68</v>
      </c>
      <c r="E62" s="32">
        <f t="shared" si="26"/>
        <v>0</v>
      </c>
      <c r="F62" s="18">
        <f>IF(ISNUMBER(D62), $B64 * E62, "")</f>
        <v>0</v>
      </c>
      <c r="G62" s="31">
        <v>9.67</v>
      </c>
      <c r="H62" s="32">
        <f t="shared" si="27"/>
        <v>-1.0330578512396473E-3</v>
      </c>
      <c r="I62" s="101">
        <f>IF(ISNUMBER(G62), $B64 * H62, "")</f>
        <v>-154.95867768594709</v>
      </c>
      <c r="J62" s="15">
        <v>9.69</v>
      </c>
      <c r="K62" s="32">
        <f t="shared" si="28"/>
        <v>1.0330578512396473E-3</v>
      </c>
      <c r="L62" s="18">
        <f>IF(ISNUMBER(J62), $B64 * K62, "")</f>
        <v>154.95867768594709</v>
      </c>
      <c r="M62" s="31">
        <v>9.67</v>
      </c>
      <c r="N62" s="32">
        <f t="shared" si="29"/>
        <v>-1.0330578512396473E-3</v>
      </c>
      <c r="O62" s="18">
        <f>IF(ISNUMBER(M62), $B64 * N62, "")</f>
        <v>-154.95867768594709</v>
      </c>
      <c r="Q62" s="198"/>
      <c r="R62" s="199"/>
      <c r="S62" s="200"/>
    </row>
    <row r="63" spans="1:19" ht="17.25" customHeight="1" thickBot="1">
      <c r="A63" s="130" t="s">
        <v>205</v>
      </c>
      <c r="B63" s="131">
        <v>11.9</v>
      </c>
      <c r="C63" s="79">
        <v>8.4745762999999998E-3</v>
      </c>
      <c r="D63" s="24">
        <v>11.9</v>
      </c>
      <c r="E63" s="25">
        <f t="shared" si="26"/>
        <v>0</v>
      </c>
      <c r="F63" s="104">
        <f>IF(ISNUMBER(D63), $B64 * E63, "")</f>
        <v>0</v>
      </c>
      <c r="G63" s="102">
        <v>11.9</v>
      </c>
      <c r="H63" s="25">
        <f t="shared" si="27"/>
        <v>0</v>
      </c>
      <c r="I63" s="103">
        <f>IF(ISNUMBER(G63), $B64 * H63, "")</f>
        <v>0</v>
      </c>
      <c r="J63" s="24">
        <v>11.9</v>
      </c>
      <c r="K63" s="25">
        <f t="shared" si="28"/>
        <v>0</v>
      </c>
      <c r="L63" s="104">
        <f>IF(ISNUMBER(J63), $B64 * K63, "")</f>
        <v>0</v>
      </c>
      <c r="M63" s="102">
        <v>11.9</v>
      </c>
      <c r="N63" s="25">
        <f t="shared" si="29"/>
        <v>0</v>
      </c>
      <c r="O63" s="104">
        <f>IF(ISNUMBER(M63), $B64 * N63, "")</f>
        <v>0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-4.9702452220923305E-3</v>
      </c>
      <c r="F64" s="28">
        <f>SUM(F44:F63)</f>
        <v>-14910.735666276991</v>
      </c>
      <c r="G64" s="26" t="s">
        <v>266</v>
      </c>
      <c r="H64" s="27">
        <f>IF(COUNT(H44:H63), SUM(H44:H63) / COUNT(H44:H63), 0)</f>
        <v>-4.4106910781967325E-3</v>
      </c>
      <c r="I64" s="28">
        <f>SUM(I44:I63)</f>
        <v>-13232.073234590198</v>
      </c>
      <c r="J64" s="26" t="s">
        <v>266</v>
      </c>
      <c r="K64" s="27">
        <f>IF(COUNT(K44:K63), SUM(K44:K63) / COUNT(K44:K63), 0)</f>
        <v>-2.4161459730083551E-3</v>
      </c>
      <c r="L64" s="28">
        <f>SUM(L44:L63)</f>
        <v>-7248.4379190250647</v>
      </c>
      <c r="M64" s="26" t="s">
        <v>266</v>
      </c>
      <c r="N64" s="27">
        <f>IF(COUNT(N44:N63), SUM(N44:N63) / COUNT(N44:N63), 0)</f>
        <v>-1.9200769964961711E-3</v>
      </c>
      <c r="O64" s="28">
        <f>SUM(O44:O63)</f>
        <v>-5760.2309894885129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70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2022-03-09(수) 오전 00:00</v>
      </c>
      <c r="C69" s="261"/>
      <c r="D69" s="233" t="str">
        <f>TEXT($G$1, "[$-ko-KR]yyyy-mm-dd(ddd) ") &amp; "오후 14:00"</f>
        <v>2022-03-09(수) 오후 14:00</v>
      </c>
      <c r="E69" s="234"/>
      <c r="F69" s="235"/>
      <c r="G69" s="233" t="str">
        <f>TEXT($G$1, "[$-ko-KR]yyyy-mm-dd(ddd) ") &amp; "오후 19:00"</f>
        <v>2022-03-09(수) 오후 19:00</v>
      </c>
      <c r="H69" s="234"/>
      <c r="I69" s="235"/>
      <c r="J69" s="233" t="str">
        <f>TEXT($G$1, "[$-ko-KR]yyyy-mm-dd(ddd) ") &amp; "오후 21:00"</f>
        <v>2022-03-09(수) 오후 21:00</v>
      </c>
      <c r="K69" s="234"/>
      <c r="L69" s="235"/>
      <c r="M69" s="233" t="str">
        <f>TEXT($G$1+1, "[$-ko-KR]yyyy-mm-dd(ddd) ") &amp; "오전 00:00"</f>
        <v>2022-03-10(목)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105</v>
      </c>
      <c r="B71" s="124">
        <v>813</v>
      </c>
      <c r="C71" s="76">
        <v>4.9032258099999997E-2</v>
      </c>
      <c r="D71" s="13">
        <v>811</v>
      </c>
      <c r="E71" s="14">
        <f>IF(ISNUMBER(D71), (D71 - $B71) / $B71, "")</f>
        <v>-2.4600246002460025E-3</v>
      </c>
      <c r="F71" s="16">
        <f>IF(ISNUMBER(D71), $B91 * E71, "")</f>
        <v>-369.00369003690037</v>
      </c>
      <c r="G71" s="29">
        <v>825</v>
      </c>
      <c r="H71" s="14">
        <f>IF(ISNUMBER(G71), (G71 - $B71) / $B71, "")</f>
        <v>1.4760147601476014E-2</v>
      </c>
      <c r="I71" s="100">
        <f>IF(ISNUMBER(G71), $B91 * H71, "")</f>
        <v>2214.022140221402</v>
      </c>
      <c r="J71" s="13">
        <v>822</v>
      </c>
      <c r="K71" s="14">
        <f>IF(ISNUMBER(J71), (J71 - $B71) / $B71, "")</f>
        <v>1.107011070110701E-2</v>
      </c>
      <c r="L71" s="16">
        <f>IF(ISNUMBER(J71), $B91 * K71, "")</f>
        <v>1660.5166051660515</v>
      </c>
      <c r="M71" s="29">
        <v>981</v>
      </c>
      <c r="N71" s="14">
        <f>IF(ISNUMBER(M71), (M71 - $B71) / $B71, "")</f>
        <v>0.20664206642066421</v>
      </c>
      <c r="O71" s="16">
        <f>IF(ISNUMBER(M71), $B91 * N71, "")</f>
        <v>30996.309963099633</v>
      </c>
      <c r="Q71" s="219"/>
      <c r="R71" s="219"/>
      <c r="S71" s="219"/>
    </row>
    <row r="72" spans="1:19" ht="17.25" thickBot="1">
      <c r="A72" s="125" t="s">
        <v>339</v>
      </c>
      <c r="B72" s="126">
        <v>505</v>
      </c>
      <c r="C72" s="77">
        <v>4.77178423E-2</v>
      </c>
      <c r="D72" s="15">
        <v>503</v>
      </c>
      <c r="E72" s="32">
        <f t="shared" ref="E72:E75" si="30">IF(ISNUMBER(D72), (D72 - $B72) / $B72, "")</f>
        <v>-3.9603960396039604E-3</v>
      </c>
      <c r="F72" s="18">
        <f>IF(ISNUMBER(D72), $B91 * E72, "")</f>
        <v>-594.05940594059405</v>
      </c>
      <c r="G72" s="31">
        <v>512</v>
      </c>
      <c r="H72" s="32">
        <f t="shared" ref="H72:H75" si="31">IF(ISNUMBER(G72), (G72 - $B72) / $B72, "")</f>
        <v>1.3861386138613862E-2</v>
      </c>
      <c r="I72" s="101">
        <f>IF(ISNUMBER(G72), $B91 * H72, "")</f>
        <v>2079.2079207920792</v>
      </c>
      <c r="J72" s="15">
        <v>508</v>
      </c>
      <c r="K72" s="32">
        <f t="shared" ref="K72:K75" si="32">IF(ISNUMBER(J72), (J72 - $B72) / $B72, "")</f>
        <v>5.9405940594059407E-3</v>
      </c>
      <c r="L72" s="18">
        <f>IF(ISNUMBER(J72), $B91 * K72, "")</f>
        <v>891.08910891089113</v>
      </c>
      <c r="M72" s="31">
        <v>502</v>
      </c>
      <c r="N72" s="32">
        <f t="shared" ref="N72:N75" si="33">IF(ISNUMBER(M72), (M72 - $B72) / $B72, "")</f>
        <v>-5.9405940594059407E-3</v>
      </c>
      <c r="O72" s="18">
        <f>IF(ISNUMBER(M72), $B91 * N72, "")</f>
        <v>-891.08910891089113</v>
      </c>
      <c r="Q72" s="219"/>
      <c r="R72" s="219"/>
      <c r="S72" s="219"/>
    </row>
    <row r="73" spans="1:19" ht="17.25" thickBot="1">
      <c r="A73" s="125" t="s">
        <v>221</v>
      </c>
      <c r="B73" s="126">
        <v>962</v>
      </c>
      <c r="C73" s="77">
        <v>0.04</v>
      </c>
      <c r="D73" s="15">
        <v>960</v>
      </c>
      <c r="E73" s="32">
        <f t="shared" si="30"/>
        <v>-2.0790020790020791E-3</v>
      </c>
      <c r="F73" s="18">
        <f>IF(ISNUMBER(D73), $B91 * E73, "")</f>
        <v>-311.85031185031187</v>
      </c>
      <c r="G73" s="31">
        <v>956</v>
      </c>
      <c r="H73" s="32">
        <f t="shared" si="31"/>
        <v>-6.2370062370062374E-3</v>
      </c>
      <c r="I73" s="101">
        <f>IF(ISNUMBER(G73), $B91 * H73, "")</f>
        <v>-935.55093555093561</v>
      </c>
      <c r="J73" s="15">
        <v>955</v>
      </c>
      <c r="K73" s="32">
        <f t="shared" si="32"/>
        <v>-7.2765072765072769E-3</v>
      </c>
      <c r="L73" s="18">
        <f>IF(ISNUMBER(J73), $B91 * K73, "")</f>
        <v>-1091.4760914760916</v>
      </c>
      <c r="M73" s="31">
        <v>952</v>
      </c>
      <c r="N73" s="32">
        <f t="shared" si="33"/>
        <v>-1.0395010395010396E-2</v>
      </c>
      <c r="O73" s="18">
        <f>IF(ISNUMBER(M73), $B91 * N73, "")</f>
        <v>-1559.2515592515592</v>
      </c>
      <c r="Q73" s="209"/>
      <c r="R73" s="209"/>
      <c r="S73" s="209"/>
    </row>
    <row r="74" spans="1:19" ht="17.25" thickBot="1">
      <c r="A74" s="125" t="s">
        <v>134</v>
      </c>
      <c r="B74" s="126">
        <v>196</v>
      </c>
      <c r="C74" s="77">
        <v>3.7037037000000002E-2</v>
      </c>
      <c r="D74" s="15">
        <v>196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1.020408163265306E-2</v>
      </c>
      <c r="I74" s="101">
        <f>IF(ISNUMBER(G74), $B91 * H74, "")</f>
        <v>1530.612244897959</v>
      </c>
      <c r="J74" s="15">
        <v>200</v>
      </c>
      <c r="K74" s="32">
        <f t="shared" si="32"/>
        <v>2.0408163265306121E-2</v>
      </c>
      <c r="L74" s="18">
        <f>IF(ISNUMBER(J74), $B91 * K74, "")</f>
        <v>3061.2244897959181</v>
      </c>
      <c r="M74" s="31">
        <v>197</v>
      </c>
      <c r="N74" s="32">
        <f t="shared" si="33"/>
        <v>5.1020408163265302E-3</v>
      </c>
      <c r="O74" s="18">
        <f>IF(ISNUMBER(M74), $B91 * N74, "")</f>
        <v>765.30612244897952</v>
      </c>
      <c r="Q74" s="209"/>
      <c r="R74" s="209"/>
      <c r="S74" s="209"/>
    </row>
    <row r="75" spans="1:19" ht="17.25" thickBot="1">
      <c r="A75" s="127" t="s">
        <v>107</v>
      </c>
      <c r="B75" s="128">
        <v>114</v>
      </c>
      <c r="C75" s="78">
        <v>3.6363636400000003E-2</v>
      </c>
      <c r="D75" s="20">
        <v>114</v>
      </c>
      <c r="E75" s="21">
        <f t="shared" si="30"/>
        <v>0</v>
      </c>
      <c r="F75" s="22">
        <f>IF(ISNUMBER(D75), $B91 * E75, "")</f>
        <v>0</v>
      </c>
      <c r="G75" s="30">
        <v>114</v>
      </c>
      <c r="H75" s="21">
        <f t="shared" si="31"/>
        <v>0</v>
      </c>
      <c r="I75" s="105">
        <f>IF(ISNUMBER(G75), $B91 * H75, "")</f>
        <v>0</v>
      </c>
      <c r="J75" s="20">
        <v>114</v>
      </c>
      <c r="K75" s="21">
        <f t="shared" si="32"/>
        <v>0</v>
      </c>
      <c r="L75" s="22">
        <f>IF(ISNUMBER(J75), $B91 * K75, "")</f>
        <v>0</v>
      </c>
      <c r="M75" s="30">
        <v>114</v>
      </c>
      <c r="N75" s="21">
        <f t="shared" si="33"/>
        <v>0</v>
      </c>
      <c r="O75" s="22">
        <f>IF(ISNUMBER(M75), $B91 * N75, "")</f>
        <v>0</v>
      </c>
      <c r="Q75" s="209"/>
      <c r="R75" s="209"/>
      <c r="S75" s="209"/>
    </row>
    <row r="76" spans="1:19" ht="17.25" thickBot="1">
      <c r="A76" s="125" t="s">
        <v>338</v>
      </c>
      <c r="B76" s="129">
        <v>264</v>
      </c>
      <c r="C76" s="80">
        <v>3.5294117600000001E-2</v>
      </c>
      <c r="D76" s="106">
        <v>262</v>
      </c>
      <c r="E76" s="107">
        <f>IF(ISNUMBER(D76), (D76 - $B76) / $B76, "")</f>
        <v>-7.575757575757576E-3</v>
      </c>
      <c r="F76" s="108">
        <f>IF(ISNUMBER(D76), $B91 * E76, "")</f>
        <v>-1136.3636363636365</v>
      </c>
      <c r="G76" s="109">
        <v>262</v>
      </c>
      <c r="H76" s="107">
        <f>IF(ISNUMBER(G76), (G76 - $B76) / $B76, "")</f>
        <v>-7.575757575757576E-3</v>
      </c>
      <c r="I76" s="110">
        <f>IF(ISNUMBER(G76), $B91 * H76, "")</f>
        <v>-1136.3636363636365</v>
      </c>
      <c r="J76" s="106">
        <v>263</v>
      </c>
      <c r="K76" s="107">
        <f>IF(ISNUMBER(J76), (J76 - $B76) / $B76, "")</f>
        <v>-3.787878787878788E-3</v>
      </c>
      <c r="L76" s="108">
        <f>IF(ISNUMBER(J76), $B91 * K76, "")</f>
        <v>-568.18181818181824</v>
      </c>
      <c r="M76" s="109">
        <v>262</v>
      </c>
      <c r="N76" s="107">
        <f>IF(ISNUMBER(M76), (M76 - $B76) / $B76, "")</f>
        <v>-7.575757575757576E-3</v>
      </c>
      <c r="O76" s="108">
        <f>IF(ISNUMBER(M76), $B91 * N76, "")</f>
        <v>-1136.3636363636365</v>
      </c>
      <c r="Q76" s="209"/>
      <c r="R76" s="209"/>
      <c r="S76" s="209"/>
    </row>
    <row r="77" spans="1:19" ht="17.25" thickBot="1">
      <c r="A77" s="125" t="s">
        <v>56</v>
      </c>
      <c r="B77" s="126">
        <v>123</v>
      </c>
      <c r="C77" s="77">
        <v>3.3613445399999997E-2</v>
      </c>
      <c r="D77" s="15">
        <v>122</v>
      </c>
      <c r="E77" s="32">
        <f t="shared" ref="E77:E80" si="34">IF(ISNUMBER(D77), (D77 - $B77) / $B77, "")</f>
        <v>-8.130081300813009E-3</v>
      </c>
      <c r="F77" s="18">
        <f>IF(ISNUMBER(D77), $B91 * E77, "")</f>
        <v>-1219.5121951219514</v>
      </c>
      <c r="G77" s="31">
        <v>125</v>
      </c>
      <c r="H77" s="32">
        <f t="shared" ref="H77:H80" si="35">IF(ISNUMBER(G77), (G77 - $B77) / $B77, "")</f>
        <v>1.6260162601626018E-2</v>
      </c>
      <c r="I77" s="101">
        <f>IF(ISNUMBER(G77), $B91 * H77, "")</f>
        <v>2439.0243902439029</v>
      </c>
      <c r="J77" s="15">
        <v>125</v>
      </c>
      <c r="K77" s="32">
        <f t="shared" ref="K77:K80" si="36">IF(ISNUMBER(J77), (J77 - $B77) / $B77, "")</f>
        <v>1.6260162601626018E-2</v>
      </c>
      <c r="L77" s="18">
        <f>IF(ISNUMBER(J77), $B91 * K77, "")</f>
        <v>2439.0243902439029</v>
      </c>
      <c r="M77" s="31">
        <v>125</v>
      </c>
      <c r="N77" s="32">
        <f t="shared" ref="N77:N80" si="37">IF(ISNUMBER(M77), (M77 - $B77) / $B77, "")</f>
        <v>1.6260162601626018E-2</v>
      </c>
      <c r="O77" s="18">
        <f>IF(ISNUMBER(M77), $B91 * N77, "")</f>
        <v>2439.0243902439029</v>
      </c>
      <c r="Q77" s="209"/>
      <c r="R77" s="209"/>
      <c r="S77" s="209"/>
    </row>
    <row r="78" spans="1:19" ht="17.25" thickBot="1">
      <c r="A78" s="125" t="s">
        <v>172</v>
      </c>
      <c r="B78" s="126">
        <v>907</v>
      </c>
      <c r="C78" s="77">
        <v>3.0681818199999999E-2</v>
      </c>
      <c r="D78" s="15">
        <v>902</v>
      </c>
      <c r="E78" s="32">
        <f t="shared" si="34"/>
        <v>-5.512679162072767E-3</v>
      </c>
      <c r="F78" s="18">
        <f>IF(ISNUMBER(D78), $B91 * E78, "")</f>
        <v>-826.9018743109151</v>
      </c>
      <c r="G78" s="31">
        <v>910</v>
      </c>
      <c r="H78" s="32">
        <f t="shared" si="35"/>
        <v>3.3076074972436605E-3</v>
      </c>
      <c r="I78" s="101">
        <f>IF(ISNUMBER(G78), $B91 * H78, "")</f>
        <v>496.1411245865491</v>
      </c>
      <c r="J78" s="15">
        <v>913</v>
      </c>
      <c r="K78" s="32">
        <f t="shared" si="36"/>
        <v>6.615214994487321E-3</v>
      </c>
      <c r="L78" s="18">
        <f>IF(ISNUMBER(J78), $B91 * K78, "")</f>
        <v>992.28224917309819</v>
      </c>
      <c r="M78" s="31">
        <v>906</v>
      </c>
      <c r="N78" s="32">
        <f t="shared" si="37"/>
        <v>-1.1025358324145535E-3</v>
      </c>
      <c r="O78" s="18">
        <f>IF(ISNUMBER(M78), $B91 * N78, "")</f>
        <v>-165.38037486218303</v>
      </c>
      <c r="Q78" s="209"/>
      <c r="R78" s="209"/>
      <c r="S78" s="209"/>
    </row>
    <row r="79" spans="1:19" ht="17.25" thickBot="1">
      <c r="A79" s="125" t="s">
        <v>331</v>
      </c>
      <c r="B79" s="126">
        <v>948</v>
      </c>
      <c r="C79" s="77">
        <v>2.93159609E-2</v>
      </c>
      <c r="D79" s="15">
        <v>943</v>
      </c>
      <c r="E79" s="32">
        <f t="shared" si="34"/>
        <v>-5.2742616033755272E-3</v>
      </c>
      <c r="F79" s="18">
        <f>IF(ISNUMBER(D79), $B91 * E79, "")</f>
        <v>-791.13924050632909</v>
      </c>
      <c r="G79" s="31">
        <v>947</v>
      </c>
      <c r="H79" s="32">
        <f t="shared" si="35"/>
        <v>-1.0548523206751054E-3</v>
      </c>
      <c r="I79" s="101">
        <f>IF(ISNUMBER(G79), $B91 * H79, "")</f>
        <v>-158.22784810126581</v>
      </c>
      <c r="J79" s="15">
        <v>948</v>
      </c>
      <c r="K79" s="32">
        <f t="shared" si="36"/>
        <v>0</v>
      </c>
      <c r="L79" s="18">
        <f>IF(ISNUMBER(J79), $B91 * K79, "")</f>
        <v>0</v>
      </c>
      <c r="M79" s="31">
        <v>946</v>
      </c>
      <c r="N79" s="32">
        <f t="shared" si="37"/>
        <v>-2.1097046413502108E-3</v>
      </c>
      <c r="O79" s="18">
        <f>IF(ISNUMBER(M79), $B91 * N79, "")</f>
        <v>-316.45569620253161</v>
      </c>
      <c r="Q79" s="33"/>
      <c r="R79" s="33"/>
    </row>
    <row r="80" spans="1:19" ht="17.25" thickBot="1">
      <c r="A80" s="130" t="s">
        <v>215</v>
      </c>
      <c r="B80" s="131">
        <v>141</v>
      </c>
      <c r="C80" s="79">
        <v>2.9197080300000001E-2</v>
      </c>
      <c r="D80" s="24">
        <v>140</v>
      </c>
      <c r="E80" s="25">
        <f t="shared" si="34"/>
        <v>-7.0921985815602835E-3</v>
      </c>
      <c r="F80" s="104">
        <f>IF(ISNUMBER(D80), $B91 * E80, "")</f>
        <v>-1063.8297872340424</v>
      </c>
      <c r="G80" s="102">
        <v>141</v>
      </c>
      <c r="H80" s="25">
        <f t="shared" si="35"/>
        <v>0</v>
      </c>
      <c r="I80" s="103">
        <f>IF(ISNUMBER(G80), $B91 * H80, "")</f>
        <v>0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139</v>
      </c>
      <c r="N80" s="25">
        <f t="shared" si="37"/>
        <v>-1.4184397163120567E-2</v>
      </c>
      <c r="O80" s="104">
        <f>IF(ISNUMBER(M80), $B91 * N80, "")</f>
        <v>-2127.6595744680849</v>
      </c>
      <c r="Q80" s="210"/>
      <c r="R80" s="211"/>
      <c r="S80" s="212"/>
    </row>
    <row r="81" spans="1:19">
      <c r="A81" s="123" t="s">
        <v>85</v>
      </c>
      <c r="B81" s="124">
        <v>249</v>
      </c>
      <c r="C81" s="76">
        <v>2.89256198E-2</v>
      </c>
      <c r="D81" s="13">
        <v>248</v>
      </c>
      <c r="E81" s="14">
        <f>IF(ISNUMBER(D81), (D81 - $B81) / $B81, "")</f>
        <v>-4.0160642570281121E-3</v>
      </c>
      <c r="F81" s="16">
        <f>IF(ISNUMBER(D81), $B91 * E81, "")</f>
        <v>-602.40963855421683</v>
      </c>
      <c r="G81" s="29">
        <v>251</v>
      </c>
      <c r="H81" s="14">
        <f>IF(ISNUMBER(G81), (G81 - $B81) / $B81, "")</f>
        <v>8.0321285140562242E-3</v>
      </c>
      <c r="I81" s="100">
        <f>IF(ISNUMBER(G81), $B91 * H81, "")</f>
        <v>1204.8192771084337</v>
      </c>
      <c r="J81" s="13">
        <v>250</v>
      </c>
      <c r="K81" s="14">
        <f>IF(ISNUMBER(J81), (J81 - $B81) / $B81, "")</f>
        <v>4.0160642570281121E-3</v>
      </c>
      <c r="L81" s="16">
        <f>IF(ISNUMBER(J81), $B91 * K81, "")</f>
        <v>602.40963855421683</v>
      </c>
      <c r="M81" s="29">
        <v>247</v>
      </c>
      <c r="N81" s="14">
        <f>IF(ISNUMBER(M81), (M81 - $B81) / $B81, "")</f>
        <v>-8.0321285140562242E-3</v>
      </c>
      <c r="O81" s="16">
        <f>IF(ISNUMBER(M81), $B91 * N81, "")</f>
        <v>-1204.8192771084337</v>
      </c>
      <c r="Q81" s="213"/>
      <c r="R81" s="214"/>
      <c r="S81" s="215"/>
    </row>
    <row r="82" spans="1:19" ht="17.25" thickBot="1">
      <c r="A82" s="125" t="s">
        <v>101</v>
      </c>
      <c r="B82" s="126">
        <v>646</v>
      </c>
      <c r="C82" s="77">
        <v>2.8662420399999999E-2</v>
      </c>
      <c r="D82" s="15">
        <v>642</v>
      </c>
      <c r="E82" s="32">
        <f t="shared" ref="E82:E85" si="38">IF(ISNUMBER(D82), (D82 - $B82) / $B82, "")</f>
        <v>-6.1919504643962852E-3</v>
      </c>
      <c r="F82" s="18">
        <f>IF(ISNUMBER(D82), $B91 * E82, "")</f>
        <v>-928.79256965944273</v>
      </c>
      <c r="G82" s="31">
        <v>644</v>
      </c>
      <c r="H82" s="32">
        <f t="shared" ref="H82:H85" si="39">IF(ISNUMBER(G82), (G82 - $B82) / $B82, "")</f>
        <v>-3.0959752321981426E-3</v>
      </c>
      <c r="I82" s="101">
        <f>IF(ISNUMBER(G82), $B91 * H82, "")</f>
        <v>-464.39628482972137</v>
      </c>
      <c r="J82" s="15">
        <v>648</v>
      </c>
      <c r="K82" s="32">
        <f t="shared" ref="K82:K85" si="40">IF(ISNUMBER(J82), (J82 - $B82) / $B82, "")</f>
        <v>3.0959752321981426E-3</v>
      </c>
      <c r="L82" s="18">
        <f>IF(ISNUMBER(J82), $B91 * K82, "")</f>
        <v>464.39628482972137</v>
      </c>
      <c r="M82" s="31">
        <v>643</v>
      </c>
      <c r="N82" s="32">
        <f t="shared" ref="N82:N85" si="41">IF(ISNUMBER(M82), (M82 - $B82) / $B82, "")</f>
        <v>-4.6439628482972135E-3</v>
      </c>
      <c r="O82" s="18">
        <f>IF(ISNUMBER(M82), $B91 * N82, "")</f>
        <v>-696.59442724458199</v>
      </c>
      <c r="Q82" s="216"/>
      <c r="R82" s="217"/>
      <c r="S82" s="218"/>
    </row>
    <row r="83" spans="1:19" ht="17.25" thickBot="1">
      <c r="A83" s="125" t="s">
        <v>79</v>
      </c>
      <c r="B83" s="126">
        <v>843</v>
      </c>
      <c r="C83" s="77">
        <v>2.8048780499999999E-2</v>
      </c>
      <c r="D83" s="15">
        <v>838</v>
      </c>
      <c r="E83" s="32">
        <f t="shared" si="38"/>
        <v>-5.9311981020166073E-3</v>
      </c>
      <c r="F83" s="18">
        <f>IF(ISNUMBER(D83), $B91 * E83, "")</f>
        <v>-889.6797153024911</v>
      </c>
      <c r="G83" s="31">
        <v>847</v>
      </c>
      <c r="H83" s="32">
        <f t="shared" si="39"/>
        <v>4.7449584816132862E-3</v>
      </c>
      <c r="I83" s="101">
        <f>IF(ISNUMBER(G83), $B91 * H83, "")</f>
        <v>711.74377224199293</v>
      </c>
      <c r="J83" s="15">
        <v>847</v>
      </c>
      <c r="K83" s="32">
        <f t="shared" si="40"/>
        <v>4.7449584816132862E-3</v>
      </c>
      <c r="L83" s="18">
        <f>IF(ISNUMBER(J83), $B91 * K83, "")</f>
        <v>711.74377224199293</v>
      </c>
      <c r="M83" s="31">
        <v>844</v>
      </c>
      <c r="N83" s="32">
        <f t="shared" si="41"/>
        <v>1.1862396204033216E-3</v>
      </c>
      <c r="O83" s="18">
        <f>IF(ISNUMBER(M83), $B91 * N83, "")</f>
        <v>177.93594306049823</v>
      </c>
      <c r="Q83" s="209"/>
      <c r="R83" s="209"/>
      <c r="S83" s="209"/>
    </row>
    <row r="84" spans="1:19" ht="17.25" thickBot="1">
      <c r="A84" s="125" t="s">
        <v>89</v>
      </c>
      <c r="B84" s="126">
        <v>923</v>
      </c>
      <c r="C84" s="77">
        <v>2.78396437E-2</v>
      </c>
      <c r="D84" s="15">
        <v>921</v>
      </c>
      <c r="E84" s="32">
        <f t="shared" si="38"/>
        <v>-2.1668472372697724E-3</v>
      </c>
      <c r="F84" s="18">
        <f>IF(ISNUMBER(D84), $B91 * E84, "")</f>
        <v>-325.02708559046584</v>
      </c>
      <c r="G84" s="31">
        <v>928</v>
      </c>
      <c r="H84" s="32">
        <f t="shared" si="39"/>
        <v>5.4171180931744311E-3</v>
      </c>
      <c r="I84" s="101">
        <f>IF(ISNUMBER(G84), $B91 * H84, "")</f>
        <v>812.56771397616467</v>
      </c>
      <c r="J84" s="15">
        <v>930</v>
      </c>
      <c r="K84" s="32">
        <f t="shared" si="40"/>
        <v>7.5839653304442039E-3</v>
      </c>
      <c r="L84" s="18">
        <f>IF(ISNUMBER(J84), $B91 * K84, "")</f>
        <v>1137.5947995666306</v>
      </c>
      <c r="M84" s="31">
        <v>938</v>
      </c>
      <c r="N84" s="32">
        <f t="shared" si="41"/>
        <v>1.6251354279523293E-2</v>
      </c>
      <c r="O84" s="18">
        <f>IF(ISNUMBER(M84), $B91 * N84, "")</f>
        <v>2437.703141928494</v>
      </c>
      <c r="Q84" s="219"/>
      <c r="R84" s="219"/>
      <c r="S84" s="219"/>
    </row>
    <row r="85" spans="1:19" ht="17.25" thickBot="1">
      <c r="A85" s="127" t="s">
        <v>51</v>
      </c>
      <c r="B85" s="128">
        <v>222</v>
      </c>
      <c r="C85" s="78">
        <v>2.77777778E-2</v>
      </c>
      <c r="D85" s="20">
        <v>220</v>
      </c>
      <c r="E85" s="21">
        <f t="shared" si="38"/>
        <v>-9.0090090090090089E-3</v>
      </c>
      <c r="F85" s="22">
        <f>IF(ISNUMBER(D85), $B91 * E85, "")</f>
        <v>-1351.3513513513512</v>
      </c>
      <c r="G85" s="30">
        <v>222</v>
      </c>
      <c r="H85" s="21">
        <f t="shared" si="39"/>
        <v>0</v>
      </c>
      <c r="I85" s="105">
        <f>IF(ISNUMBER(G85), $B91 * H85, "")</f>
        <v>0</v>
      </c>
      <c r="J85" s="20">
        <v>223</v>
      </c>
      <c r="K85" s="21">
        <f t="shared" si="40"/>
        <v>4.5045045045045045E-3</v>
      </c>
      <c r="L85" s="22">
        <f>IF(ISNUMBER(J85), $B91 * K85, "")</f>
        <v>675.67567567567562</v>
      </c>
      <c r="M85" s="30">
        <v>230</v>
      </c>
      <c r="N85" s="21">
        <f t="shared" si="41"/>
        <v>3.6036036036036036E-2</v>
      </c>
      <c r="O85" s="22">
        <f>IF(ISNUMBER(M85), $B91 * N85, "")</f>
        <v>5405.405405405405</v>
      </c>
      <c r="Q85" s="219"/>
      <c r="R85" s="219"/>
      <c r="S85" s="219"/>
    </row>
    <row r="86" spans="1:19" ht="17.25" thickBot="1">
      <c r="A86" s="125" t="s">
        <v>235</v>
      </c>
      <c r="B86" s="129">
        <v>114</v>
      </c>
      <c r="C86" s="80">
        <v>2.7027026999999999E-2</v>
      </c>
      <c r="D86" s="106">
        <v>112</v>
      </c>
      <c r="E86" s="107">
        <f>IF(ISNUMBER(D86), (D86 - $B86) / $B86, "")</f>
        <v>-1.7543859649122806E-2</v>
      </c>
      <c r="F86" s="108">
        <f>IF(ISNUMBER(D86), $B91 * E86, "")</f>
        <v>-2631.5789473684208</v>
      </c>
      <c r="G86" s="109">
        <v>114</v>
      </c>
      <c r="H86" s="107">
        <f>IF(ISNUMBER(G86), (G86 - $B86) / $B86, "")</f>
        <v>0</v>
      </c>
      <c r="I86" s="110">
        <f>IF(ISNUMBER(G86), $B91 * H86, "")</f>
        <v>0</v>
      </c>
      <c r="J86" s="106">
        <v>112</v>
      </c>
      <c r="K86" s="107">
        <f>IF(ISNUMBER(J86), (J86 - $B86) / $B86, "")</f>
        <v>-1.7543859649122806E-2</v>
      </c>
      <c r="L86" s="108">
        <f>IF(ISNUMBER(J86), $B91 * K86, "")</f>
        <v>-2631.5789473684208</v>
      </c>
      <c r="M86" s="109">
        <v>112</v>
      </c>
      <c r="N86" s="107">
        <f>IF(ISNUMBER(M86), (M86 - $B86) / $B86, "")</f>
        <v>-1.7543859649122806E-2</v>
      </c>
      <c r="O86" s="108">
        <f>IF(ISNUMBER(M86), $B91 * N86, "")</f>
        <v>-2631.5789473684208</v>
      </c>
      <c r="Q86" s="209"/>
      <c r="R86" s="209"/>
      <c r="S86" s="209"/>
    </row>
    <row r="87" spans="1:19" ht="17.25" thickBot="1">
      <c r="A87" s="125" t="s">
        <v>261</v>
      </c>
      <c r="B87" s="126">
        <v>154</v>
      </c>
      <c r="C87" s="77">
        <v>2.6666666700000001E-2</v>
      </c>
      <c r="D87" s="15">
        <v>152</v>
      </c>
      <c r="E87" s="32">
        <f t="shared" ref="E87:E90" si="42">IF(ISNUMBER(D87), (D87 - $B87) / $B87, "")</f>
        <v>-1.2987012987012988E-2</v>
      </c>
      <c r="F87" s="18">
        <f>IF(ISNUMBER(D87), $B91 * E87, "")</f>
        <v>-1948.0519480519481</v>
      </c>
      <c r="G87" s="31">
        <v>153</v>
      </c>
      <c r="H87" s="32">
        <f t="shared" ref="H87:H90" si="43">IF(ISNUMBER(G87), (G87 - $B87) / $B87, "")</f>
        <v>-6.4935064935064939E-3</v>
      </c>
      <c r="I87" s="101">
        <f>IF(ISNUMBER(G87), $B91 * H87, "")</f>
        <v>-974.02597402597405</v>
      </c>
      <c r="J87" s="15">
        <v>153</v>
      </c>
      <c r="K87" s="32">
        <f t="shared" ref="K87:K90" si="44">IF(ISNUMBER(J87), (J87 - $B87) / $B87, "")</f>
        <v>-6.4935064935064939E-3</v>
      </c>
      <c r="L87" s="18">
        <f>IF(ISNUMBER(J87), $B91 * K87, "")</f>
        <v>-974.02597402597405</v>
      </c>
      <c r="M87" s="31">
        <v>153</v>
      </c>
      <c r="N87" s="32">
        <f t="shared" ref="N87:N90" si="45">IF(ISNUMBER(M87), (M87 - $B87) / $B87, "")</f>
        <v>-6.4935064935064939E-3</v>
      </c>
      <c r="O87" s="18">
        <f>IF(ISNUMBER(M87), $B91 * N87, "")</f>
        <v>-974.02597402597405</v>
      </c>
      <c r="Q87" s="209"/>
      <c r="R87" s="209"/>
      <c r="S87" s="209"/>
    </row>
    <row r="88" spans="1:19" ht="17.25" thickBot="1">
      <c r="A88" s="125" t="s">
        <v>217</v>
      </c>
      <c r="B88" s="126">
        <v>200</v>
      </c>
      <c r="C88" s="77">
        <v>2.5641025599999999E-2</v>
      </c>
      <c r="D88" s="15">
        <v>199</v>
      </c>
      <c r="E88" s="32">
        <f t="shared" si="42"/>
        <v>-5.0000000000000001E-3</v>
      </c>
      <c r="F88" s="18">
        <f>IF(ISNUMBER(D88), $B91 * E88, "")</f>
        <v>-750</v>
      </c>
      <c r="G88" s="31">
        <v>201</v>
      </c>
      <c r="H88" s="32">
        <f t="shared" si="43"/>
        <v>5.0000000000000001E-3</v>
      </c>
      <c r="I88" s="101">
        <f>IF(ISNUMBER(G88), $B91 * H88, "")</f>
        <v>750</v>
      </c>
      <c r="J88" s="15">
        <v>201</v>
      </c>
      <c r="K88" s="32">
        <f t="shared" si="44"/>
        <v>5.0000000000000001E-3</v>
      </c>
      <c r="L88" s="18">
        <f>IF(ISNUMBER(J88), $B91 * K88, "")</f>
        <v>750</v>
      </c>
      <c r="M88" s="31">
        <v>202</v>
      </c>
      <c r="N88" s="32">
        <f t="shared" si="45"/>
        <v>0.01</v>
      </c>
      <c r="O88" s="18">
        <f>IF(ISNUMBER(M88), $B91 * N88, "")</f>
        <v>1500</v>
      </c>
      <c r="Q88" s="209"/>
      <c r="R88" s="209"/>
      <c r="S88" s="209"/>
    </row>
    <row r="89" spans="1:19">
      <c r="A89" s="125" t="s">
        <v>195</v>
      </c>
      <c r="B89" s="126">
        <v>127</v>
      </c>
      <c r="C89" s="77">
        <v>2.4193548400000001E-2</v>
      </c>
      <c r="D89" s="15">
        <v>126</v>
      </c>
      <c r="E89" s="32">
        <f t="shared" si="42"/>
        <v>-7.874015748031496E-3</v>
      </c>
      <c r="F89" s="18">
        <f>IF(ISNUMBER(D89), $B91 * E89, "")</f>
        <v>-1181.1023622047244</v>
      </c>
      <c r="G89" s="31">
        <v>127</v>
      </c>
      <c r="H89" s="32">
        <f t="shared" si="43"/>
        <v>0</v>
      </c>
      <c r="I89" s="101">
        <f>IF(ISNUMBER(G89), $B91 * H89, "")</f>
        <v>0</v>
      </c>
      <c r="J89" s="15">
        <v>126</v>
      </c>
      <c r="K89" s="32">
        <f t="shared" si="44"/>
        <v>-7.874015748031496E-3</v>
      </c>
      <c r="L89" s="18">
        <f>IF(ISNUMBER(J89), $B91 * K89, "")</f>
        <v>-1181.1023622047244</v>
      </c>
      <c r="M89" s="31">
        <v>126</v>
      </c>
      <c r="N89" s="32">
        <f t="shared" si="45"/>
        <v>-7.874015748031496E-3</v>
      </c>
      <c r="O89" s="18">
        <f>IF(ISNUMBER(M89), $B91 * N89, "")</f>
        <v>-1181.1023622047244</v>
      </c>
      <c r="Q89" s="198"/>
      <c r="R89" s="199"/>
      <c r="S89" s="200"/>
    </row>
    <row r="90" spans="1:19" ht="17.25" thickBot="1">
      <c r="A90" s="130" t="s">
        <v>201</v>
      </c>
      <c r="B90" s="131">
        <v>507</v>
      </c>
      <c r="C90" s="79">
        <v>2.2177419399999999E-2</v>
      </c>
      <c r="D90" s="24">
        <v>504</v>
      </c>
      <c r="E90" s="25">
        <f t="shared" si="42"/>
        <v>-5.9171597633136093E-3</v>
      </c>
      <c r="F90" s="104">
        <f>IF(ISNUMBER(D90), $B91 * E90, "")</f>
        <v>-887.5739644970414</v>
      </c>
      <c r="G90" s="102">
        <v>507</v>
      </c>
      <c r="H90" s="25">
        <f t="shared" si="43"/>
        <v>0</v>
      </c>
      <c r="I90" s="103">
        <f>IF(ISNUMBER(G90), $B91 * H90, "")</f>
        <v>0</v>
      </c>
      <c r="J90" s="24">
        <v>509</v>
      </c>
      <c r="K90" s="25">
        <f t="shared" si="44"/>
        <v>3.9447731755424065E-3</v>
      </c>
      <c r="L90" s="104">
        <f>IF(ISNUMBER(J90), $B91 * K90, "")</f>
        <v>591.71597633136093</v>
      </c>
      <c r="M90" s="102">
        <v>504</v>
      </c>
      <c r="N90" s="25">
        <f t="shared" si="45"/>
        <v>-5.9171597633136093E-3</v>
      </c>
      <c r="O90" s="104">
        <f>IF(ISNUMBER(M90), $B91 * N90, "")</f>
        <v>-887.5739644970414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-5.936075907981596E-3</v>
      </c>
      <c r="F91" s="28">
        <f>SUM(F71:F90)</f>
        <v>-17808.227723944783</v>
      </c>
      <c r="G91" s="26" t="s">
        <v>266</v>
      </c>
      <c r="H91" s="27">
        <f>IF(COUNT(H71:H90), SUM(H71:H90) / COUNT(H71:H90), 0)</f>
        <v>2.8565246350656494E-3</v>
      </c>
      <c r="I91" s="28">
        <f>SUM(I71:I90)</f>
        <v>8569.5739051969504</v>
      </c>
      <c r="J91" s="26" t="s">
        <v>266</v>
      </c>
      <c r="K91" s="27">
        <f>IF(COUNT(K71:K90), SUM(K71:K90) / COUNT(K71:K90), 0)</f>
        <v>2.5104359324108092E-3</v>
      </c>
      <c r="L91" s="28">
        <f>SUM(L71:L90)</f>
        <v>7531.3077972324299</v>
      </c>
      <c r="M91" s="26" t="s">
        <v>266</v>
      </c>
      <c r="N91" s="27">
        <f>IF(COUNT(N71:N90), SUM(N71:N90) / COUNT(N71:N90), 0)</f>
        <v>9.9832633545596169E-3</v>
      </c>
      <c r="O91" s="28">
        <f>SUM(O71:O90)</f>
        <v>29949.790063678851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70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2022-03-09(수) 오전 00:00</v>
      </c>
      <c r="C96" s="261"/>
      <c r="D96" s="233" t="str">
        <f>TEXT($G$1, "[$-ko-KR]yyyy-mm-dd(ddd) ") &amp; "오후 14:00"</f>
        <v>2022-03-09(수) 오후 14:00</v>
      </c>
      <c r="E96" s="234"/>
      <c r="F96" s="235"/>
      <c r="G96" s="233" t="str">
        <f>TEXT($G$1, "[$-ko-KR]yyyy-mm-dd(ddd) ") &amp; "오후 19:00"</f>
        <v>2022-03-09(수) 오후 19:00</v>
      </c>
      <c r="H96" s="234"/>
      <c r="I96" s="235"/>
      <c r="J96" s="233" t="str">
        <f>TEXT($G$1, "[$-ko-KR]yyyy-mm-dd(ddd) ") &amp; "오후 21:00"</f>
        <v>2022-03-09(수) 오후 21:00</v>
      </c>
      <c r="K96" s="234"/>
      <c r="L96" s="235"/>
      <c r="M96" s="233" t="str">
        <f>TEXT($G$1+1, "[$-ko-KR]yyyy-mm-dd(ddd) ") &amp; "오전 00:00"</f>
        <v>2022-03-10(목)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245</v>
      </c>
      <c r="B98" s="124">
        <v>65.5</v>
      </c>
      <c r="C98" s="76">
        <v>0.1045531197</v>
      </c>
      <c r="D98" s="13">
        <v>65.3</v>
      </c>
      <c r="E98" s="14">
        <f>IF(ISNUMBER(D98), (D98 - $B98) / $B98, "")</f>
        <v>-3.0534351145038601E-3</v>
      </c>
      <c r="F98" s="16">
        <f>IF(ISNUMBER(D98), $B118 * E98, "")</f>
        <v>-458.01526717557903</v>
      </c>
      <c r="G98" s="29">
        <v>63.4</v>
      </c>
      <c r="H98" s="14">
        <f>IF(ISNUMBER(G98), (G98 - $B98) / $B98, "")</f>
        <v>-3.2061068702290099E-2</v>
      </c>
      <c r="I98" s="100">
        <f>IF(ISNUMBER(G98), $B118 * H98, "")</f>
        <v>-4809.1603053435147</v>
      </c>
      <c r="J98" s="13">
        <v>64.099999999999994</v>
      </c>
      <c r="K98" s="14">
        <f>IF(ISNUMBER(J98), (J98 - $B98) / $B98, "")</f>
        <v>-2.1374045801526805E-2</v>
      </c>
      <c r="L98" s="16">
        <f>IF(ISNUMBER(J98), $B118 * K98, "")</f>
        <v>-3206.1068702290208</v>
      </c>
      <c r="M98" s="29">
        <v>64.2</v>
      </c>
      <c r="N98" s="14">
        <f>IF(ISNUMBER(M98), (M98 - $B98) / $B98, "")</f>
        <v>-1.9847328244274764E-2</v>
      </c>
      <c r="O98" s="16">
        <f>IF(ISNUMBER(M98), $B118 * N98, "")</f>
        <v>-2977.0992366412147</v>
      </c>
      <c r="Q98" s="219"/>
      <c r="R98" s="219"/>
      <c r="S98" s="219"/>
    </row>
    <row r="99" spans="1:19" ht="17.25" thickBot="1">
      <c r="A99" s="125" t="s">
        <v>158</v>
      </c>
      <c r="B99" s="126">
        <v>79</v>
      </c>
      <c r="C99" s="77">
        <v>8.8154270000000007E-2</v>
      </c>
      <c r="D99" s="15">
        <v>79.5</v>
      </c>
      <c r="E99" s="32">
        <f t="shared" ref="E99:E102" si="46">IF(ISNUMBER(D99), (D99 - $B99) / $B99, "")</f>
        <v>6.3291139240506328E-3</v>
      </c>
      <c r="F99" s="18">
        <f>IF(ISNUMBER(D99), $B118 * E99, "")</f>
        <v>949.36708860759495</v>
      </c>
      <c r="G99" s="31">
        <v>78</v>
      </c>
      <c r="H99" s="32">
        <f t="shared" ref="H99:H102" si="47">IF(ISNUMBER(G99), (G99 - $B99) / $B99, "")</f>
        <v>-1.2658227848101266E-2</v>
      </c>
      <c r="I99" s="101">
        <f>IF(ISNUMBER(G99), $B118 * H99, "")</f>
        <v>-1898.7341772151899</v>
      </c>
      <c r="J99" s="15">
        <v>77.7</v>
      </c>
      <c r="K99" s="32">
        <f t="shared" ref="K99:K102" si="48">IF(ISNUMBER(J99), (J99 - $B99) / $B99, "")</f>
        <v>-1.6455696202531608E-2</v>
      </c>
      <c r="L99" s="18">
        <f>IF(ISNUMBER(J99), $B118 * K99, "")</f>
        <v>-2468.3544303797412</v>
      </c>
      <c r="M99" s="31">
        <v>75.2</v>
      </c>
      <c r="N99" s="32">
        <f t="shared" ref="N99:N102" si="49">IF(ISNUMBER(M99), (M99 - $B99) / $B99, "")</f>
        <v>-4.8101265822784775E-2</v>
      </c>
      <c r="O99" s="18">
        <f>IF(ISNUMBER(M99), $B118 * N99, "")</f>
        <v>-7215.1898734177166</v>
      </c>
      <c r="Q99" s="219"/>
      <c r="R99" s="219"/>
      <c r="S99" s="219"/>
    </row>
    <row r="100" spans="1:19" ht="17.25" thickBot="1">
      <c r="A100" s="125" t="s">
        <v>329</v>
      </c>
      <c r="B100" s="126">
        <v>97760</v>
      </c>
      <c r="C100" s="77">
        <v>7.4876305700000007E-2</v>
      </c>
      <c r="D100" s="15">
        <v>96600</v>
      </c>
      <c r="E100" s="32">
        <f t="shared" si="46"/>
        <v>-1.1865793780687398E-2</v>
      </c>
      <c r="F100" s="18">
        <f>IF(ISNUMBER(D100), $B118 * E100, "")</f>
        <v>-1779.8690671031097</v>
      </c>
      <c r="G100" s="31">
        <v>96800</v>
      </c>
      <c r="H100" s="32">
        <f t="shared" si="47"/>
        <v>-9.8199672667757774E-3</v>
      </c>
      <c r="I100" s="101">
        <f>IF(ISNUMBER(G100), $B118 * H100, "")</f>
        <v>-1472.9950900163667</v>
      </c>
      <c r="J100" s="15">
        <v>97450</v>
      </c>
      <c r="K100" s="32">
        <f t="shared" si="48"/>
        <v>-3.1710310965630114E-3</v>
      </c>
      <c r="L100" s="18">
        <f>IF(ISNUMBER(J100), $B118 * K100, "")</f>
        <v>-475.6546644844517</v>
      </c>
      <c r="M100" s="31">
        <v>96610</v>
      </c>
      <c r="N100" s="32">
        <f t="shared" si="49"/>
        <v>-1.1763502454991817E-2</v>
      </c>
      <c r="O100" s="18">
        <f>IF(ISNUMBER(M100), $B118 * N100, "")</f>
        <v>-1764.5253682487726</v>
      </c>
      <c r="Q100" s="209"/>
      <c r="R100" s="209"/>
      <c r="S100" s="209"/>
    </row>
    <row r="101" spans="1:19" ht="17.25" thickBot="1">
      <c r="A101" s="125" t="s">
        <v>337</v>
      </c>
      <c r="B101" s="126">
        <v>12990</v>
      </c>
      <c r="C101" s="77">
        <v>7.0898598500000007E-2</v>
      </c>
      <c r="D101" s="15">
        <v>12930</v>
      </c>
      <c r="E101" s="32">
        <f t="shared" si="46"/>
        <v>-4.6189376443418013E-3</v>
      </c>
      <c r="F101" s="18">
        <f>IF(ISNUMBER(D101), $B118 * E101, "")</f>
        <v>-692.84064665127016</v>
      </c>
      <c r="G101" s="31">
        <v>13790</v>
      </c>
      <c r="H101" s="32">
        <f t="shared" si="47"/>
        <v>6.1585835257890686E-2</v>
      </c>
      <c r="I101" s="101">
        <f>IF(ISNUMBER(G101), $B118 * H101, "")</f>
        <v>9237.8752886836028</v>
      </c>
      <c r="J101" s="15">
        <v>13720</v>
      </c>
      <c r="K101" s="32">
        <f t="shared" si="48"/>
        <v>5.6197074672825253E-2</v>
      </c>
      <c r="L101" s="18">
        <f>IF(ISNUMBER(J101), $B118 * K101, "")</f>
        <v>8429.5612009237884</v>
      </c>
      <c r="M101" s="31">
        <v>13930</v>
      </c>
      <c r="N101" s="32">
        <f t="shared" si="49"/>
        <v>7.2363356428021552E-2</v>
      </c>
      <c r="O101" s="18">
        <f>IF(ISNUMBER(M101), $B118 * N101, "")</f>
        <v>10854.503464203233</v>
      </c>
      <c r="Q101" s="209"/>
      <c r="R101" s="209"/>
      <c r="S101" s="209"/>
    </row>
    <row r="102" spans="1:19" ht="17.25" thickBot="1">
      <c r="A102" s="127" t="s">
        <v>87</v>
      </c>
      <c r="B102" s="128">
        <v>104850</v>
      </c>
      <c r="C102" s="78">
        <v>6.9897959199999998E-2</v>
      </c>
      <c r="D102" s="20">
        <v>102900</v>
      </c>
      <c r="E102" s="21">
        <f t="shared" si="46"/>
        <v>-1.8597997138769671E-2</v>
      </c>
      <c r="F102" s="22">
        <f>IF(ISNUMBER(D102), $B118 * E102, "")</f>
        <v>-2789.6995708154504</v>
      </c>
      <c r="G102" s="30">
        <v>102100</v>
      </c>
      <c r="H102" s="21">
        <f t="shared" si="47"/>
        <v>-2.6227944682880304E-2</v>
      </c>
      <c r="I102" s="105">
        <f>IF(ISNUMBER(G102), $B118 * H102, "")</f>
        <v>-3934.1917024320455</v>
      </c>
      <c r="J102" s="20">
        <v>102800</v>
      </c>
      <c r="K102" s="21">
        <f t="shared" si="48"/>
        <v>-1.9551740581783501E-2</v>
      </c>
      <c r="L102" s="22">
        <f>IF(ISNUMBER(J102), $B118 * K102, "")</f>
        <v>-2932.761087267525</v>
      </c>
      <c r="M102" s="30">
        <v>102300</v>
      </c>
      <c r="N102" s="21">
        <f t="shared" si="49"/>
        <v>-2.4320457796852647E-2</v>
      </c>
      <c r="O102" s="22">
        <f>IF(ISNUMBER(M102), $B118 * N102, "")</f>
        <v>-3648.0686695278969</v>
      </c>
      <c r="Q102" s="209"/>
      <c r="R102" s="209"/>
      <c r="S102" s="209"/>
    </row>
    <row r="103" spans="1:19" ht="17.25" thickBot="1">
      <c r="A103" s="125" t="s">
        <v>49</v>
      </c>
      <c r="B103" s="129">
        <v>51495000</v>
      </c>
      <c r="C103" s="80">
        <v>6.8072926399999997E-2</v>
      </c>
      <c r="D103" s="106">
        <v>51141000</v>
      </c>
      <c r="E103" s="107">
        <f>IF(ISNUMBER(D103), (D103 - $B103) / $B103, "")</f>
        <v>-6.8744538304689774E-3</v>
      </c>
      <c r="F103" s="108">
        <f>IF(ISNUMBER(D103), $B118 * E103, "")</f>
        <v>-1031.1680745703466</v>
      </c>
      <c r="G103" s="109">
        <v>51906000</v>
      </c>
      <c r="H103" s="107">
        <f>IF(ISNUMBER(G103), (G103 - $B103) / $B103, "")</f>
        <v>7.9813574133411006E-3</v>
      </c>
      <c r="I103" s="110">
        <f>IF(ISNUMBER(G103), $B118 * H103, "")</f>
        <v>1197.2036120011651</v>
      </c>
      <c r="J103" s="106">
        <v>52000000</v>
      </c>
      <c r="K103" s="107">
        <f>IF(ISNUMBER(J103), (J103 - $B103) / $B103, "")</f>
        <v>9.8067773570249539E-3</v>
      </c>
      <c r="L103" s="108">
        <f>IF(ISNUMBER(J103), $B118 * K103, "")</f>
        <v>1471.0166035537432</v>
      </c>
      <c r="M103" s="109">
        <v>51781000</v>
      </c>
      <c r="N103" s="107">
        <f>IF(ISNUMBER(M103), (M103 - $B103) / $B103, "")</f>
        <v>5.5539372754636373E-3</v>
      </c>
      <c r="O103" s="108">
        <f>IF(ISNUMBER(M103), $B118 * N103, "")</f>
        <v>833.09059131954564</v>
      </c>
      <c r="Q103" s="209"/>
      <c r="R103" s="209"/>
      <c r="S103" s="209"/>
    </row>
    <row r="104" spans="1:19" ht="17.25" thickBot="1">
      <c r="A104" s="125" t="s">
        <v>73</v>
      </c>
      <c r="B104" s="126">
        <v>36980</v>
      </c>
      <c r="C104" s="77">
        <v>6.5399020500000002E-2</v>
      </c>
      <c r="D104" s="15">
        <v>36650</v>
      </c>
      <c r="E104" s="32">
        <f t="shared" ref="E104:E107" si="50">IF(ISNUMBER(D104), (D104 - $B104) / $B104, "")</f>
        <v>-8.923742563547863E-3</v>
      </c>
      <c r="F104" s="18">
        <f>IF(ISNUMBER(D104), $B118 * E104, "")</f>
        <v>-1338.5613845321795</v>
      </c>
      <c r="G104" s="31">
        <v>37140</v>
      </c>
      <c r="H104" s="32">
        <f t="shared" ref="H104:H107" si="51">IF(ISNUMBER(G104), (G104 - $B104) / $B104, "")</f>
        <v>4.3266630611141161E-3</v>
      </c>
      <c r="I104" s="101">
        <f>IF(ISNUMBER(G104), $B118 * H104, "")</f>
        <v>648.99945916711738</v>
      </c>
      <c r="J104" s="15">
        <v>37180</v>
      </c>
      <c r="K104" s="32">
        <f t="shared" ref="K104:K107" si="52">IF(ISNUMBER(J104), (J104 - $B104) / $B104, "")</f>
        <v>5.4083288263926449E-3</v>
      </c>
      <c r="L104" s="18">
        <f>IF(ISNUMBER(J104), $B118 * K104, "")</f>
        <v>811.24932395889675</v>
      </c>
      <c r="M104" s="31">
        <v>37710</v>
      </c>
      <c r="N104" s="32">
        <f t="shared" ref="N104:N107" si="53">IF(ISNUMBER(M104), (M104 - $B104) / $B104, "")</f>
        <v>1.9740400216333154E-2</v>
      </c>
      <c r="O104" s="18">
        <f>IF(ISNUMBER(M104), $B118 * N104, "")</f>
        <v>2961.0600324499733</v>
      </c>
      <c r="Q104" s="209"/>
      <c r="R104" s="209"/>
      <c r="S104" s="209"/>
    </row>
    <row r="105" spans="1:19" ht="17.25" thickBot="1">
      <c r="A105" s="125" t="s">
        <v>109</v>
      </c>
      <c r="B105" s="126">
        <v>3765</v>
      </c>
      <c r="C105" s="77">
        <v>6.5063649200000004E-2</v>
      </c>
      <c r="D105" s="15">
        <v>3700</v>
      </c>
      <c r="E105" s="32">
        <f t="shared" si="50"/>
        <v>-1.7264276228419653E-2</v>
      </c>
      <c r="F105" s="18">
        <f>IF(ISNUMBER(D105), $B118 * E105, "")</f>
        <v>-2589.6414342629478</v>
      </c>
      <c r="G105" s="31">
        <v>3795</v>
      </c>
      <c r="H105" s="32">
        <f t="shared" si="51"/>
        <v>7.9681274900398405E-3</v>
      </c>
      <c r="I105" s="101">
        <f>IF(ISNUMBER(G105), $B118 * H105, "")</f>
        <v>1195.2191235059761</v>
      </c>
      <c r="J105" s="15">
        <v>3835</v>
      </c>
      <c r="K105" s="32">
        <f t="shared" si="52"/>
        <v>1.8592297476759629E-2</v>
      </c>
      <c r="L105" s="18">
        <f>IF(ISNUMBER(J105), $B118 * K105, "")</f>
        <v>2788.8446215139443</v>
      </c>
      <c r="M105" s="31">
        <v>3755</v>
      </c>
      <c r="N105" s="32">
        <f t="shared" si="53"/>
        <v>-2.6560424966799467E-3</v>
      </c>
      <c r="O105" s="18">
        <f>IF(ISNUMBER(M105), $B118 * N105, "")</f>
        <v>-398.40637450199199</v>
      </c>
      <c r="Q105" s="209"/>
      <c r="R105" s="209"/>
      <c r="S105" s="209"/>
    </row>
    <row r="106" spans="1:19" ht="17.25" thickBot="1">
      <c r="A106" s="125" t="s">
        <v>325</v>
      </c>
      <c r="B106" s="126">
        <v>108800</v>
      </c>
      <c r="C106" s="77">
        <v>6.0945880100000002E-2</v>
      </c>
      <c r="D106" s="15">
        <v>108150</v>
      </c>
      <c r="E106" s="32">
        <f t="shared" si="50"/>
        <v>-5.9742647058823525E-3</v>
      </c>
      <c r="F106" s="18">
        <f>IF(ISNUMBER(D106), $B118 * E106, "")</f>
        <v>-896.13970588235293</v>
      </c>
      <c r="G106" s="31">
        <v>109100</v>
      </c>
      <c r="H106" s="32">
        <f t="shared" si="51"/>
        <v>2.7573529411764708E-3</v>
      </c>
      <c r="I106" s="101">
        <f>IF(ISNUMBER(G106), $B118 * H106, "")</f>
        <v>413.60294117647061</v>
      </c>
      <c r="J106" s="15">
        <v>108650</v>
      </c>
      <c r="K106" s="32">
        <f t="shared" si="52"/>
        <v>-1.3786764705882354E-3</v>
      </c>
      <c r="L106" s="18">
        <f>IF(ISNUMBER(J106), $B118 * K106, "")</f>
        <v>-206.8014705882353</v>
      </c>
      <c r="M106" s="31">
        <v>108000</v>
      </c>
      <c r="N106" s="32">
        <f t="shared" si="53"/>
        <v>-7.3529411764705881E-3</v>
      </c>
      <c r="O106" s="18">
        <f>IF(ISNUMBER(M106), $B118 * N106, "")</f>
        <v>-1102.9411764705883</v>
      </c>
      <c r="Q106" s="33"/>
      <c r="R106" s="33"/>
    </row>
    <row r="107" spans="1:19" ht="17.25" thickBot="1">
      <c r="A107" s="130" t="s">
        <v>128</v>
      </c>
      <c r="B107" s="131">
        <v>51.5</v>
      </c>
      <c r="C107" s="79">
        <v>5.7494866499999998E-2</v>
      </c>
      <c r="D107" s="24">
        <v>50.9</v>
      </c>
      <c r="E107" s="25">
        <f t="shared" si="50"/>
        <v>-1.1650485436893232E-2</v>
      </c>
      <c r="F107" s="104">
        <f>IF(ISNUMBER(D107), $B118 * E107, "")</f>
        <v>-1747.5728155339848</v>
      </c>
      <c r="G107" s="102">
        <v>51</v>
      </c>
      <c r="H107" s="25">
        <f t="shared" si="51"/>
        <v>-9.7087378640776691E-3</v>
      </c>
      <c r="I107" s="103">
        <f>IF(ISNUMBER(G107), $B118 * H107, "")</f>
        <v>-1456.3106796116504</v>
      </c>
      <c r="J107" s="24">
        <v>51.2</v>
      </c>
      <c r="K107" s="25">
        <f t="shared" si="52"/>
        <v>-5.8252427184465466E-3</v>
      </c>
      <c r="L107" s="104">
        <f>IF(ISNUMBER(J107), $B118 * K107, "")</f>
        <v>-873.78640776698194</v>
      </c>
      <c r="M107" s="102">
        <v>51.1</v>
      </c>
      <c r="N107" s="25">
        <f t="shared" si="53"/>
        <v>-7.7669902912621087E-3</v>
      </c>
      <c r="O107" s="104">
        <f>IF(ISNUMBER(M107), $B118 * N107, "")</f>
        <v>-1165.0485436893164</v>
      </c>
      <c r="Q107" s="210"/>
      <c r="R107" s="211"/>
      <c r="S107" s="212"/>
    </row>
    <row r="108" spans="1:19">
      <c r="A108" s="123" t="s">
        <v>333</v>
      </c>
      <c r="B108" s="124">
        <v>159950</v>
      </c>
      <c r="C108" s="76">
        <v>5.6821935900000002E-2</v>
      </c>
      <c r="D108" s="13">
        <v>158450</v>
      </c>
      <c r="E108" s="14">
        <f>IF(ISNUMBER(D108), (D108 - $B108) / $B108, "")</f>
        <v>-9.3779306033135359E-3</v>
      </c>
      <c r="F108" s="16">
        <f>IF(ISNUMBER(D108), $B118 * E108, "")</f>
        <v>-1406.6895904970304</v>
      </c>
      <c r="G108" s="29">
        <v>158850</v>
      </c>
      <c r="H108" s="14">
        <f>IF(ISNUMBER(G108), (G108 - $B108) / $B108, "")</f>
        <v>-6.8771491090965928E-3</v>
      </c>
      <c r="I108" s="100">
        <f>IF(ISNUMBER(G108), $B118 * H108, "")</f>
        <v>-1031.572366364489</v>
      </c>
      <c r="J108" s="13">
        <v>158650</v>
      </c>
      <c r="K108" s="14">
        <f>IF(ISNUMBER(J108), (J108 - $B108) / $B108, "")</f>
        <v>-8.1275398562050648E-3</v>
      </c>
      <c r="L108" s="16">
        <f>IF(ISNUMBER(J108), $B118 * K108, "")</f>
        <v>-1219.1309784307598</v>
      </c>
      <c r="M108" s="29">
        <v>157000</v>
      </c>
      <c r="N108" s="14">
        <f>IF(ISNUMBER(M108), (M108 - $B108) / $B108, "")</f>
        <v>-1.8443263519849953E-2</v>
      </c>
      <c r="O108" s="16">
        <f>IF(ISNUMBER(M108), $B118 * N108, "")</f>
        <v>-2766.4895279774928</v>
      </c>
      <c r="Q108" s="213"/>
      <c r="R108" s="214"/>
      <c r="S108" s="215"/>
    </row>
    <row r="109" spans="1:19" ht="17.25" thickBot="1">
      <c r="A109" s="125" t="s">
        <v>75</v>
      </c>
      <c r="B109" s="126">
        <v>17140</v>
      </c>
      <c r="C109" s="77">
        <v>5.2825552800000002E-2</v>
      </c>
      <c r="D109" s="15">
        <v>17070</v>
      </c>
      <c r="E109" s="32">
        <f t="shared" ref="E109:E112" si="54">IF(ISNUMBER(D109), (D109 - $B109) / $B109, "")</f>
        <v>-4.0840140023337222E-3</v>
      </c>
      <c r="F109" s="18">
        <f>IF(ISNUMBER(D109), $B118 * E109, "")</f>
        <v>-612.60210035005832</v>
      </c>
      <c r="G109" s="31">
        <v>17160</v>
      </c>
      <c r="H109" s="32">
        <f t="shared" ref="H109:H112" si="55">IF(ISNUMBER(G109), (G109 - $B109) / $B109, "")</f>
        <v>1.1668611435239206E-3</v>
      </c>
      <c r="I109" s="101">
        <f>IF(ISNUMBER(G109), $B118 * H109, "")</f>
        <v>175.02917152858808</v>
      </c>
      <c r="J109" s="15">
        <v>17340</v>
      </c>
      <c r="K109" s="32">
        <f t="shared" ref="K109:K112" si="56">IF(ISNUMBER(J109), (J109 - $B109) / $B109, "")</f>
        <v>1.1668611435239206E-2</v>
      </c>
      <c r="L109" s="18">
        <f>IF(ISNUMBER(J109), $B118 * K109, "")</f>
        <v>1750.2917152858809</v>
      </c>
      <c r="M109" s="31">
        <v>17400</v>
      </c>
      <c r="N109" s="32">
        <f t="shared" ref="N109:N112" si="57">IF(ISNUMBER(M109), (M109 - $B109) / $B109, "")</f>
        <v>1.5169194865810968E-2</v>
      </c>
      <c r="O109" s="18">
        <f>IF(ISNUMBER(M109), $B118 * N109, "")</f>
        <v>2275.3792298716453</v>
      </c>
      <c r="Q109" s="216"/>
      <c r="R109" s="217"/>
      <c r="S109" s="218"/>
    </row>
    <row r="110" spans="1:19" ht="17.25" thickBot="1">
      <c r="A110" s="125" t="s">
        <v>105</v>
      </c>
      <c r="B110" s="126">
        <v>813</v>
      </c>
      <c r="C110" s="77">
        <v>4.9032258099999997E-2</v>
      </c>
      <c r="D110" s="15">
        <v>811</v>
      </c>
      <c r="E110" s="32">
        <f t="shared" si="54"/>
        <v>-2.4600246002460025E-3</v>
      </c>
      <c r="F110" s="18">
        <f>IF(ISNUMBER(D110), $B118 * E110, "")</f>
        <v>-369.00369003690037</v>
      </c>
      <c r="G110" s="31">
        <v>825</v>
      </c>
      <c r="H110" s="32">
        <f t="shared" si="55"/>
        <v>1.4760147601476014E-2</v>
      </c>
      <c r="I110" s="101">
        <f>IF(ISNUMBER(G110), $B118 * H110, "")</f>
        <v>2214.022140221402</v>
      </c>
      <c r="J110" s="15">
        <v>822</v>
      </c>
      <c r="K110" s="32">
        <f t="shared" si="56"/>
        <v>1.107011070110701E-2</v>
      </c>
      <c r="L110" s="18">
        <f>IF(ISNUMBER(J110), $B118 * K110, "")</f>
        <v>1660.5166051660515</v>
      </c>
      <c r="M110" s="31">
        <v>981</v>
      </c>
      <c r="N110" s="32">
        <f t="shared" si="57"/>
        <v>0.20664206642066421</v>
      </c>
      <c r="O110" s="18">
        <f>IF(ISNUMBER(M110), $B118 * N110, "")</f>
        <v>30996.309963099633</v>
      </c>
      <c r="Q110" s="209"/>
      <c r="R110" s="209"/>
      <c r="S110" s="209"/>
    </row>
    <row r="111" spans="1:19" ht="17.25" thickBot="1">
      <c r="A111" s="125" t="s">
        <v>124</v>
      </c>
      <c r="B111" s="126">
        <v>60.7</v>
      </c>
      <c r="C111" s="77">
        <v>4.8359240099999999E-2</v>
      </c>
      <c r="D111" s="15">
        <v>60.3</v>
      </c>
      <c r="E111" s="32">
        <f t="shared" si="54"/>
        <v>-6.589785831960555E-3</v>
      </c>
      <c r="F111" s="18">
        <f>IF(ISNUMBER(D111), $B118 * E111, "")</f>
        <v>-988.46787479408329</v>
      </c>
      <c r="G111" s="31">
        <v>60.8</v>
      </c>
      <c r="H111" s="32">
        <f t="shared" si="55"/>
        <v>1.6474464579900217E-3</v>
      </c>
      <c r="I111" s="101">
        <f>IF(ISNUMBER(G111), $B118 * H111, "")</f>
        <v>247.11696869850326</v>
      </c>
      <c r="J111" s="15">
        <v>61.1</v>
      </c>
      <c r="K111" s="32">
        <f t="shared" si="56"/>
        <v>6.589785831960438E-3</v>
      </c>
      <c r="L111" s="18">
        <f>IF(ISNUMBER(J111), $B118 * K111, "")</f>
        <v>988.46787479406566</v>
      </c>
      <c r="M111" s="31">
        <v>60.3</v>
      </c>
      <c r="N111" s="32">
        <f t="shared" si="57"/>
        <v>-6.589785831960555E-3</v>
      </c>
      <c r="O111" s="18">
        <f>IF(ISNUMBER(M111), $B118 * N111, "")</f>
        <v>-988.46787479408329</v>
      </c>
      <c r="Q111" s="219"/>
      <c r="R111" s="219"/>
      <c r="S111" s="219"/>
    </row>
    <row r="112" spans="1:19" ht="17.25" thickBot="1">
      <c r="A112" s="127" t="s">
        <v>77</v>
      </c>
      <c r="B112" s="128">
        <v>370850</v>
      </c>
      <c r="C112" s="78">
        <v>4.8339222600000002E-2</v>
      </c>
      <c r="D112" s="20">
        <v>370400</v>
      </c>
      <c r="E112" s="21">
        <f t="shared" si="54"/>
        <v>-1.2134286099501146E-3</v>
      </c>
      <c r="F112" s="22">
        <f>IF(ISNUMBER(D112), $B118 * E112, "")</f>
        <v>-182.0142914925172</v>
      </c>
      <c r="G112" s="30">
        <v>373000</v>
      </c>
      <c r="H112" s="21">
        <f t="shared" si="55"/>
        <v>5.7974922475394364E-3</v>
      </c>
      <c r="I112" s="105">
        <f>IF(ISNUMBER(G112), $B118 * H112, "")</f>
        <v>869.62383713091549</v>
      </c>
      <c r="J112" s="20">
        <v>377050</v>
      </c>
      <c r="K112" s="21">
        <f t="shared" si="56"/>
        <v>1.6718349737090469E-2</v>
      </c>
      <c r="L112" s="22">
        <f>IF(ISNUMBER(J112), $B118 * K112, "")</f>
        <v>2507.7524605635704</v>
      </c>
      <c r="M112" s="30">
        <v>379300</v>
      </c>
      <c r="N112" s="21">
        <f t="shared" si="57"/>
        <v>2.2785492786841041E-2</v>
      </c>
      <c r="O112" s="22">
        <f>IF(ISNUMBER(M112), $B118 * N112, "")</f>
        <v>3417.8239180261562</v>
      </c>
      <c r="Q112" s="219"/>
      <c r="R112" s="219"/>
      <c r="S112" s="219"/>
    </row>
    <row r="113" spans="1:19" ht="17.25" thickBot="1">
      <c r="A113" s="125" t="s">
        <v>339</v>
      </c>
      <c r="B113" s="129">
        <v>505</v>
      </c>
      <c r="C113" s="80">
        <v>4.77178423E-2</v>
      </c>
      <c r="D113" s="106">
        <v>503</v>
      </c>
      <c r="E113" s="107">
        <f>IF(ISNUMBER(D113), (D113 - $B113) / $B113, "")</f>
        <v>-3.9603960396039604E-3</v>
      </c>
      <c r="F113" s="108">
        <f>IF(ISNUMBER(D113), $B118 * E113, "")</f>
        <v>-594.05940594059405</v>
      </c>
      <c r="G113" s="109">
        <v>512</v>
      </c>
      <c r="H113" s="107">
        <f>IF(ISNUMBER(G113), (G113 - $B113) / $B113, "")</f>
        <v>1.3861386138613862E-2</v>
      </c>
      <c r="I113" s="110">
        <f>IF(ISNUMBER(G113), $B118 * H113, "")</f>
        <v>2079.2079207920792</v>
      </c>
      <c r="J113" s="106">
        <v>508</v>
      </c>
      <c r="K113" s="107">
        <f>IF(ISNUMBER(J113), (J113 - $B113) / $B113, "")</f>
        <v>5.9405940594059407E-3</v>
      </c>
      <c r="L113" s="108">
        <f>IF(ISNUMBER(J113), $B118 * K113, "")</f>
        <v>891.08910891089113</v>
      </c>
      <c r="M113" s="109">
        <v>502</v>
      </c>
      <c r="N113" s="107">
        <f>IF(ISNUMBER(M113), (M113 - $B113) / $B113, "")</f>
        <v>-5.9405940594059407E-3</v>
      </c>
      <c r="O113" s="108">
        <f>IF(ISNUMBER(M113), $B118 * N113, "")</f>
        <v>-891.08910891089113</v>
      </c>
      <c r="Q113" s="209"/>
      <c r="R113" s="209"/>
      <c r="S113" s="209"/>
    </row>
    <row r="114" spans="1:19" ht="17.25" thickBot="1">
      <c r="A114" s="125" t="s">
        <v>239</v>
      </c>
      <c r="B114" s="126">
        <v>1110</v>
      </c>
      <c r="C114" s="77">
        <v>4.7169811300000003E-2</v>
      </c>
      <c r="D114" s="15">
        <v>1110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1105</v>
      </c>
      <c r="H114" s="32">
        <f t="shared" ref="H114:H117" si="59">IF(ISNUMBER(G114), (G114 - $B114) / $B114, "")</f>
        <v>-4.5045045045045045E-3</v>
      </c>
      <c r="I114" s="101">
        <f>IF(ISNUMBER(G114), $B118 * H114, "")</f>
        <v>-675.67567567567562</v>
      </c>
      <c r="J114" s="15">
        <v>1105</v>
      </c>
      <c r="K114" s="32">
        <f t="shared" ref="K114:K117" si="60">IF(ISNUMBER(J114), (J114 - $B114) / $B114, "")</f>
        <v>-4.5045045045045045E-3</v>
      </c>
      <c r="L114" s="18">
        <f>IF(ISNUMBER(J114), $B118 * K114, "")</f>
        <v>-675.67567567567562</v>
      </c>
      <c r="M114" s="31">
        <v>1100</v>
      </c>
      <c r="N114" s="32">
        <f t="shared" ref="N114:N117" si="61">IF(ISNUMBER(M114), (M114 - $B114) / $B114, "")</f>
        <v>-9.0090090090090089E-3</v>
      </c>
      <c r="O114" s="18">
        <f>IF(ISNUMBER(M114), $B118 * N114, "")</f>
        <v>-1351.3513513513512</v>
      </c>
      <c r="Q114" s="209"/>
      <c r="R114" s="209"/>
      <c r="S114" s="209"/>
    </row>
    <row r="115" spans="1:19" ht="17.25" thickBot="1">
      <c r="A115" s="125" t="s">
        <v>93</v>
      </c>
      <c r="B115" s="126">
        <v>3354000</v>
      </c>
      <c r="C115" s="77">
        <v>4.71433032E-2</v>
      </c>
      <c r="D115" s="15">
        <v>3351000</v>
      </c>
      <c r="E115" s="32">
        <f t="shared" si="58"/>
        <v>-8.9445438282647585E-4</v>
      </c>
      <c r="F115" s="18">
        <f>IF(ISNUMBER(D115), $B118 * E115, "")</f>
        <v>-134.16815742397137</v>
      </c>
      <c r="G115" s="31">
        <v>3400000</v>
      </c>
      <c r="H115" s="32">
        <f t="shared" si="59"/>
        <v>1.3714967203339297E-2</v>
      </c>
      <c r="I115" s="101">
        <f>IF(ISNUMBER(G115), $B118 * H115, "")</f>
        <v>2057.2450805008943</v>
      </c>
      <c r="J115" s="15">
        <v>3398000</v>
      </c>
      <c r="K115" s="32">
        <f t="shared" si="60"/>
        <v>1.3118664281454979E-2</v>
      </c>
      <c r="L115" s="18">
        <f>IF(ISNUMBER(J115), $B118 * K115, "")</f>
        <v>1967.7996422182468</v>
      </c>
      <c r="M115" s="31">
        <v>3361000</v>
      </c>
      <c r="N115" s="32">
        <f t="shared" si="61"/>
        <v>2.0870602265951103E-3</v>
      </c>
      <c r="O115" s="18">
        <f>IF(ISNUMBER(M115), $B118 * N115, "")</f>
        <v>313.05903398926654</v>
      </c>
      <c r="Q115" s="209"/>
      <c r="R115" s="209"/>
      <c r="S115" s="209"/>
    </row>
    <row r="116" spans="1:19">
      <c r="A116" s="125" t="s">
        <v>64</v>
      </c>
      <c r="B116" s="126">
        <v>29.1</v>
      </c>
      <c r="C116" s="77">
        <v>4.6762589899999998E-2</v>
      </c>
      <c r="D116" s="15">
        <v>28.8</v>
      </c>
      <c r="E116" s="32">
        <f t="shared" si="58"/>
        <v>-1.0309278350515488E-2</v>
      </c>
      <c r="F116" s="18">
        <f>IF(ISNUMBER(D116), $B118 * E116, "")</f>
        <v>-1546.3917525773231</v>
      </c>
      <c r="G116" s="31">
        <v>28.9</v>
      </c>
      <c r="H116" s="32">
        <f t="shared" si="59"/>
        <v>-6.872852233677073E-3</v>
      </c>
      <c r="I116" s="101">
        <f>IF(ISNUMBER(G116), $B118 * H116, "")</f>
        <v>-1030.927835051561</v>
      </c>
      <c r="J116" s="15">
        <v>29.1</v>
      </c>
      <c r="K116" s="32">
        <f t="shared" si="60"/>
        <v>0</v>
      </c>
      <c r="L116" s="18">
        <f>IF(ISNUMBER(J116), $B118 * K116, "")</f>
        <v>0</v>
      </c>
      <c r="M116" s="31">
        <v>28.8</v>
      </c>
      <c r="N116" s="32">
        <f t="shared" si="61"/>
        <v>-1.0309278350515488E-2</v>
      </c>
      <c r="O116" s="18">
        <f>IF(ISNUMBER(M116), $B118 * N116, "")</f>
        <v>-1546.3917525773231</v>
      </c>
      <c r="Q116" s="198"/>
      <c r="R116" s="199"/>
      <c r="S116" s="200"/>
    </row>
    <row r="117" spans="1:19" ht="17.25" thickBot="1">
      <c r="A117" s="130" t="s">
        <v>335</v>
      </c>
      <c r="B117" s="131">
        <v>1885</v>
      </c>
      <c r="C117" s="79">
        <v>4.4321329600000001E-2</v>
      </c>
      <c r="D117" s="24">
        <v>1870</v>
      </c>
      <c r="E117" s="25">
        <f t="shared" si="58"/>
        <v>-7.9575596816976128E-3</v>
      </c>
      <c r="F117" s="104">
        <f>IF(ISNUMBER(D117), $B118 * E117, "")</f>
        <v>-1193.6339522546418</v>
      </c>
      <c r="G117" s="102">
        <v>1880</v>
      </c>
      <c r="H117" s="25">
        <f t="shared" si="59"/>
        <v>-2.6525198938992041E-3</v>
      </c>
      <c r="I117" s="103">
        <f>IF(ISNUMBER(G117), $B118 * H117, "")</f>
        <v>-397.87798408488061</v>
      </c>
      <c r="J117" s="24">
        <v>1885</v>
      </c>
      <c r="K117" s="25">
        <f t="shared" si="60"/>
        <v>0</v>
      </c>
      <c r="L117" s="104">
        <f>IF(ISNUMBER(J117), $B118 * K117, "")</f>
        <v>0</v>
      </c>
      <c r="M117" s="102">
        <v>1865</v>
      </c>
      <c r="N117" s="25">
        <f t="shared" si="61"/>
        <v>-1.0610079575596816E-2</v>
      </c>
      <c r="O117" s="104">
        <f>IF(ISNUMBER(M117), $B118 * N117, "")</f>
        <v>-1591.5119363395224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-6.4670572310955828E-3</v>
      </c>
      <c r="F118" s="28">
        <f>SUM(F98:F117)</f>
        <v>-19401.171693286742</v>
      </c>
      <c r="G118" s="26" t="s">
        <v>266</v>
      </c>
      <c r="H118" s="27">
        <f>IF(COUNT(H98:H117), SUM(H98:H117) / COUNT(H98:H117), 0)</f>
        <v>1.2092332425371138E-3</v>
      </c>
      <c r="I118" s="28">
        <f>SUM(I98:I117)</f>
        <v>3627.6997276113416</v>
      </c>
      <c r="J118" s="26" t="s">
        <v>266</v>
      </c>
      <c r="K118" s="27">
        <f>IF(COUNT(K98:K117), SUM(K98:K117) / COUNT(K98:K117), 0)</f>
        <v>3.7361058573555628E-3</v>
      </c>
      <c r="L118" s="28">
        <f>SUM(L98:L117)</f>
        <v>11208.317572066688</v>
      </c>
      <c r="M118" s="26" t="s">
        <v>266</v>
      </c>
      <c r="N118" s="27">
        <f>IF(COUNT(N98:N117), SUM(N98:N117) / COUNT(N98:N117), 0)</f>
        <v>8.081548479503764E-3</v>
      </c>
      <c r="O118" s="28">
        <f>SUM(O98:O117)</f>
        <v>24244.645438511296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70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2022-03-09(수) 오전 00:00</v>
      </c>
      <c r="C123" s="261"/>
      <c r="D123" s="233" t="str">
        <f>TEXT($G$1, "[$-ko-KR]yyyy-mm-dd(ddd) ") &amp; "오후 14:00"</f>
        <v>2022-03-09(수) 오후 14:00</v>
      </c>
      <c r="E123" s="234"/>
      <c r="F123" s="235"/>
      <c r="G123" s="233" t="str">
        <f>TEXT($G$1, "[$-ko-KR]yyyy-mm-dd(ddd) ") &amp; "오후 19:00"</f>
        <v>2022-03-09(수) 오후 19:00</v>
      </c>
      <c r="H123" s="234"/>
      <c r="I123" s="235"/>
      <c r="J123" s="233" t="str">
        <f>TEXT($G$1, "[$-ko-KR]yyyy-mm-dd(ddd) ") &amp; "오후 21:00"</f>
        <v>2022-03-09(수) 오후 21:00</v>
      </c>
      <c r="K123" s="234"/>
      <c r="L123" s="235"/>
      <c r="M123" s="233" t="str">
        <f>TEXT($G$1+1, "[$-ko-KR]yyyy-mm-dd(ddd) ") &amp; "오전 00:00"</f>
        <v>2022-03-10(목)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144</v>
      </c>
      <c r="B125" s="124">
        <v>11.5</v>
      </c>
      <c r="C125" s="76">
        <v>3.6036036E-2</v>
      </c>
      <c r="D125" s="13">
        <v>11.4</v>
      </c>
      <c r="E125" s="14">
        <f>IF(ISNUMBER(D125), (D125 - $B125) / $B125, "")</f>
        <v>-8.6956521739130124E-3</v>
      </c>
      <c r="F125" s="16">
        <f>IF(ISNUMBER(D125), $B145 * E125, "")</f>
        <v>-1304.347826086952</v>
      </c>
      <c r="G125" s="29">
        <v>11.4</v>
      </c>
      <c r="H125" s="14">
        <f>IF(ISNUMBER(G125), (G125 - $B125) / $B125, "")</f>
        <v>-8.6956521739130124E-3</v>
      </c>
      <c r="I125" s="100">
        <f>IF(ISNUMBER(G125), $B145 * H125, "")</f>
        <v>-1304.347826086952</v>
      </c>
      <c r="J125" s="13">
        <v>11.4</v>
      </c>
      <c r="K125" s="14">
        <f>IF(ISNUMBER(J125), (J125 - $B125) / $B125, "")</f>
        <v>-8.6956521739130124E-3</v>
      </c>
      <c r="L125" s="16">
        <f>IF(ISNUMBER(J125), $B145 * K125, "")</f>
        <v>-1304.347826086952</v>
      </c>
      <c r="M125" s="29">
        <v>11.4</v>
      </c>
      <c r="N125" s="14">
        <f>IF(ISNUMBER(M125), (M125 - $B125) / $B125, "")</f>
        <v>-8.6956521739130124E-3</v>
      </c>
      <c r="O125" s="16">
        <f>IF(ISNUMBER(M125), $B145 * N125, "")</f>
        <v>-1304.347826086952</v>
      </c>
      <c r="Q125" s="219"/>
      <c r="R125" s="219"/>
      <c r="S125" s="219"/>
    </row>
    <row r="126" spans="1:19" ht="17.25" thickBot="1">
      <c r="A126" s="125" t="s">
        <v>118</v>
      </c>
      <c r="B126" s="126">
        <v>17.899999999999999</v>
      </c>
      <c r="C126" s="77">
        <v>2.87356322E-2</v>
      </c>
      <c r="D126" s="15">
        <v>17.7</v>
      </c>
      <c r="E126" s="32">
        <f t="shared" ref="E126:E129" si="62">IF(ISNUMBER(D126), (D126 - $B126) / $B126, "")</f>
        <v>-1.117318435754186E-2</v>
      </c>
      <c r="F126" s="18">
        <f>IF(ISNUMBER(D126), $B145 * E126, "")</f>
        <v>-1675.9776536312791</v>
      </c>
      <c r="G126" s="31">
        <v>18.2</v>
      </c>
      <c r="H126" s="32">
        <f t="shared" ref="H126:H129" si="63">IF(ISNUMBER(G126), (G126 - $B126) / $B126, "")</f>
        <v>1.675977653631289E-2</v>
      </c>
      <c r="I126" s="101">
        <f>IF(ISNUMBER(G126), $B145 * H126, "")</f>
        <v>2513.9664804469335</v>
      </c>
      <c r="J126" s="15">
        <v>18</v>
      </c>
      <c r="K126" s="32">
        <f t="shared" ref="K126:K129" si="64">IF(ISNUMBER(J126), (J126 - $B126) / $B126, "")</f>
        <v>5.5865921787710297E-3</v>
      </c>
      <c r="L126" s="18">
        <f>IF(ISNUMBER(J126), $B145 * K126, "")</f>
        <v>837.98882681565442</v>
      </c>
      <c r="M126" s="31">
        <v>18.5</v>
      </c>
      <c r="N126" s="32">
        <f t="shared" ref="N126:N129" si="65">IF(ISNUMBER(M126), (M126 - $B126) / $B126, "")</f>
        <v>3.3519553072625781E-2</v>
      </c>
      <c r="O126" s="18">
        <f>IF(ISNUMBER(M126), $B145 * N126, "")</f>
        <v>5027.9329608938669</v>
      </c>
      <c r="Q126" s="219"/>
      <c r="R126" s="219"/>
      <c r="S126" s="219"/>
    </row>
    <row r="127" spans="1:19" ht="17.25" thickBot="1">
      <c r="A127" s="125" t="s">
        <v>341</v>
      </c>
      <c r="B127" s="126">
        <v>8.8499999999999995E-2</v>
      </c>
      <c r="C127" s="77">
        <v>2.6682134600000001E-2</v>
      </c>
      <c r="D127" s="15">
        <v>8.9099999999999999E-2</v>
      </c>
      <c r="E127" s="32">
        <f t="shared" si="62"/>
        <v>6.7796610169491905E-3</v>
      </c>
      <c r="F127" s="18">
        <f>IF(ISNUMBER(D127), $B145 * E127, "")</f>
        <v>1016.9491525423786</v>
      </c>
      <c r="G127" s="31">
        <v>8.9499999999999996E-2</v>
      </c>
      <c r="H127" s="32">
        <f t="shared" si="63"/>
        <v>1.1299435028248598E-2</v>
      </c>
      <c r="I127" s="101">
        <f>IF(ISNUMBER(G127), $B145 * H127, "")</f>
        <v>1694.9152542372897</v>
      </c>
      <c r="J127" s="15">
        <v>8.9599999999999999E-2</v>
      </c>
      <c r="K127" s="32">
        <f t="shared" si="64"/>
        <v>1.2429378531073489E-2</v>
      </c>
      <c r="L127" s="18">
        <f>IF(ISNUMBER(J127), $B145 * K127, "")</f>
        <v>1864.4067796610234</v>
      </c>
      <c r="M127" s="31">
        <v>9.5600000000000004E-2</v>
      </c>
      <c r="N127" s="32">
        <f t="shared" si="65"/>
        <v>8.0225988700565076E-2</v>
      </c>
      <c r="O127" s="18">
        <f>IF(ISNUMBER(M127), $B145 * N127, "")</f>
        <v>12033.898305084762</v>
      </c>
      <c r="Q127" s="209"/>
      <c r="R127" s="209"/>
      <c r="S127" s="209"/>
    </row>
    <row r="128" spans="1:19" ht="17.25" thickBot="1">
      <c r="A128" s="125" t="s">
        <v>229</v>
      </c>
      <c r="B128" s="126">
        <v>54</v>
      </c>
      <c r="C128" s="77">
        <v>2.46679317E-2</v>
      </c>
      <c r="D128" s="15">
        <v>53.8</v>
      </c>
      <c r="E128" s="32">
        <f t="shared" si="62"/>
        <v>-3.7037037037037563E-3</v>
      </c>
      <c r="F128" s="18">
        <f>IF(ISNUMBER(D128), $B145 * E128, "")</f>
        <v>-555.5555555555635</v>
      </c>
      <c r="G128" s="31">
        <v>54.2</v>
      </c>
      <c r="H128" s="32">
        <f t="shared" si="63"/>
        <v>3.7037037037037563E-3</v>
      </c>
      <c r="I128" s="101">
        <f>IF(ISNUMBER(G128), $B145 * H128, "")</f>
        <v>555.5555555555635</v>
      </c>
      <c r="J128" s="15">
        <v>54.2</v>
      </c>
      <c r="K128" s="32">
        <f t="shared" si="64"/>
        <v>3.7037037037037563E-3</v>
      </c>
      <c r="L128" s="18">
        <f>IF(ISNUMBER(J128), $B145 * K128, "")</f>
        <v>555.5555555555635</v>
      </c>
      <c r="M128" s="31">
        <v>53.9</v>
      </c>
      <c r="N128" s="32">
        <f t="shared" si="65"/>
        <v>-1.8518518518518782E-3</v>
      </c>
      <c r="O128" s="18">
        <f>IF(ISNUMBER(M128), $B145 * N128, "")</f>
        <v>-277.77777777778175</v>
      </c>
      <c r="Q128" s="209"/>
      <c r="R128" s="209"/>
      <c r="S128" s="209"/>
    </row>
    <row r="129" spans="1:19" ht="17.25" thickBot="1">
      <c r="A129" s="127" t="s">
        <v>148</v>
      </c>
      <c r="B129" s="128">
        <v>77.099999999999994</v>
      </c>
      <c r="C129" s="78">
        <v>2.1192052999999999E-2</v>
      </c>
      <c r="D129" s="20">
        <v>76.7</v>
      </c>
      <c r="E129" s="21">
        <f t="shared" si="62"/>
        <v>-5.188067444876673E-3</v>
      </c>
      <c r="F129" s="22">
        <f>IF(ISNUMBER(D129), $B145 * E129, "")</f>
        <v>-778.21011673150099</v>
      </c>
      <c r="G129" s="30">
        <v>75.900000000000006</v>
      </c>
      <c r="H129" s="21">
        <f t="shared" si="63"/>
        <v>-1.5564202334630205E-2</v>
      </c>
      <c r="I129" s="105">
        <f>IF(ISNUMBER(G129), $B145 * H129, "")</f>
        <v>-2334.6303501945308</v>
      </c>
      <c r="J129" s="20">
        <v>76.2</v>
      </c>
      <c r="K129" s="21">
        <f t="shared" si="64"/>
        <v>-1.1673151750972654E-2</v>
      </c>
      <c r="L129" s="22">
        <f>IF(ISNUMBER(J129), $B145 * K129, "")</f>
        <v>-1750.972762645898</v>
      </c>
      <c r="M129" s="30">
        <v>75.400000000000006</v>
      </c>
      <c r="N129" s="21">
        <f t="shared" si="65"/>
        <v>-2.2049286640726185E-2</v>
      </c>
      <c r="O129" s="22">
        <f>IF(ISNUMBER(M129), $B145 * N129, "")</f>
        <v>-3307.3929961089279</v>
      </c>
      <c r="Q129" s="209"/>
      <c r="R129" s="209"/>
      <c r="S129" s="209"/>
    </row>
    <row r="130" spans="1:19" ht="17.25" thickBot="1">
      <c r="A130" s="125" t="s">
        <v>233</v>
      </c>
      <c r="B130" s="129">
        <v>99.5</v>
      </c>
      <c r="C130" s="80">
        <v>2.0512820500000001E-2</v>
      </c>
      <c r="D130" s="106">
        <v>98.6</v>
      </c>
      <c r="E130" s="107">
        <f>IF(ISNUMBER(D130), (D130 - $B130) / $B130, "")</f>
        <v>-9.0452261306533232E-3</v>
      </c>
      <c r="F130" s="108">
        <f>IF(ISNUMBER(D130), $B145 * E130, "")</f>
        <v>-1356.7839195979984</v>
      </c>
      <c r="G130" s="109">
        <v>99.4</v>
      </c>
      <c r="H130" s="107">
        <f>IF(ISNUMBER(G130), (G130 - $B130) / $B130, "")</f>
        <v>-1.0050251256280836E-3</v>
      </c>
      <c r="I130" s="110">
        <f>IF(ISNUMBER(G130), $B145 * H130, "")</f>
        <v>-150.75376884421254</v>
      </c>
      <c r="J130" s="106">
        <v>99.5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98.6</v>
      </c>
      <c r="N130" s="107">
        <f>IF(ISNUMBER(M130), (M130 - $B130) / $B130, "")</f>
        <v>-9.0452261306533232E-3</v>
      </c>
      <c r="O130" s="108">
        <f>IF(ISNUMBER(M130), $B145 * N130, "")</f>
        <v>-1356.7839195979984</v>
      </c>
      <c r="Q130" s="209"/>
      <c r="R130" s="209"/>
      <c r="S130" s="209"/>
    </row>
    <row r="131" spans="1:19" ht="17.25" thickBot="1">
      <c r="A131" s="125" t="s">
        <v>185</v>
      </c>
      <c r="B131" s="126">
        <v>10.4</v>
      </c>
      <c r="C131" s="77">
        <v>1.9607843100000001E-2</v>
      </c>
      <c r="D131" s="15">
        <v>10.3</v>
      </c>
      <c r="E131" s="32">
        <f t="shared" ref="E131:E134" si="66">IF(ISNUMBER(D131), (D131 - $B131) / $B131, "")</f>
        <v>-9.6153846153845812E-3</v>
      </c>
      <c r="F131" s="18">
        <f>IF(ISNUMBER(D131), $B145 * E131, "")</f>
        <v>-1442.3076923076871</v>
      </c>
      <c r="G131" s="31">
        <v>10.199999999999999</v>
      </c>
      <c r="H131" s="32">
        <f t="shared" ref="H131:H134" si="67">IF(ISNUMBER(G131), (G131 - $B131) / $B131, "")</f>
        <v>-1.9230769230769332E-2</v>
      </c>
      <c r="I131" s="101">
        <f>IF(ISNUMBER(G131), $B145 * H131, "")</f>
        <v>-2884.6153846153998</v>
      </c>
      <c r="J131" s="15">
        <v>10.3</v>
      </c>
      <c r="K131" s="32">
        <f t="shared" ref="K131:K134" si="68">IF(ISNUMBER(J131), (J131 - $B131) / $B131, "")</f>
        <v>-9.6153846153845812E-3</v>
      </c>
      <c r="L131" s="18">
        <f>IF(ISNUMBER(J131), $B145 * K131, "")</f>
        <v>-1442.3076923076871</v>
      </c>
      <c r="M131" s="31">
        <v>10.3</v>
      </c>
      <c r="N131" s="32">
        <f t="shared" ref="N131:N134" si="69">IF(ISNUMBER(M131), (M131 - $B131) / $B131, "")</f>
        <v>-9.6153846153845812E-3</v>
      </c>
      <c r="O131" s="18">
        <f>IF(ISNUMBER(M131), $B145 * N131, "")</f>
        <v>-1442.3076923076871</v>
      </c>
      <c r="Q131" s="209"/>
      <c r="R131" s="209"/>
      <c r="S131" s="209"/>
    </row>
    <row r="132" spans="1:19" ht="17.25" thickBot="1">
      <c r="A132" s="125" t="s">
        <v>197</v>
      </c>
      <c r="B132" s="126">
        <v>49.3</v>
      </c>
      <c r="C132" s="77">
        <v>1.85950413E-2</v>
      </c>
      <c r="D132" s="15">
        <v>49.1</v>
      </c>
      <c r="E132" s="32">
        <f t="shared" si="66"/>
        <v>-4.0567951318457559E-3</v>
      </c>
      <c r="F132" s="18">
        <f>IF(ISNUMBER(D132), $B145 * E132, "")</f>
        <v>-608.51926977686333</v>
      </c>
      <c r="G132" s="31">
        <v>49.4</v>
      </c>
      <c r="H132" s="32">
        <f t="shared" si="67"/>
        <v>2.0283975659229499E-3</v>
      </c>
      <c r="I132" s="101">
        <f>IF(ISNUMBER(G132), $B145 * H132, "")</f>
        <v>304.25963488844246</v>
      </c>
      <c r="J132" s="15">
        <v>49.8</v>
      </c>
      <c r="K132" s="32">
        <f t="shared" si="68"/>
        <v>1.0141987829614604E-2</v>
      </c>
      <c r="L132" s="18">
        <f>IF(ISNUMBER(J132), $B145 * K132, "")</f>
        <v>1521.2981744421907</v>
      </c>
      <c r="M132" s="31">
        <v>49.8</v>
      </c>
      <c r="N132" s="32">
        <f t="shared" si="69"/>
        <v>1.0141987829614604E-2</v>
      </c>
      <c r="O132" s="18">
        <f>IF(ISNUMBER(M132), $B145 * N132, "")</f>
        <v>1521.2981744421907</v>
      </c>
      <c r="Q132" s="209"/>
      <c r="R132" s="209"/>
      <c r="S132" s="209"/>
    </row>
    <row r="133" spans="1:19" ht="17.25" thickBot="1">
      <c r="A133" s="125" t="s">
        <v>126</v>
      </c>
      <c r="B133" s="126">
        <v>88.7</v>
      </c>
      <c r="C133" s="77">
        <v>1.8369690000000001E-2</v>
      </c>
      <c r="D133" s="15">
        <v>88</v>
      </c>
      <c r="E133" s="32">
        <f t="shared" si="66"/>
        <v>-7.8917700112739898E-3</v>
      </c>
      <c r="F133" s="18">
        <f>IF(ISNUMBER(D133), $B145 * E133, "")</f>
        <v>-1183.7655016910985</v>
      </c>
      <c r="G133" s="31">
        <v>89.1</v>
      </c>
      <c r="H133" s="32">
        <f t="shared" si="67"/>
        <v>4.5095828635850219E-3</v>
      </c>
      <c r="I133" s="101">
        <f>IF(ISNUMBER(G133), $B145 * H133, "")</f>
        <v>676.43742953775325</v>
      </c>
      <c r="J133" s="15">
        <v>88.5</v>
      </c>
      <c r="K133" s="32">
        <f t="shared" si="68"/>
        <v>-2.2547914317925912E-3</v>
      </c>
      <c r="L133" s="18">
        <f>IF(ISNUMBER(J133), $B145 * K133, "")</f>
        <v>-338.21871476888867</v>
      </c>
      <c r="M133" s="31">
        <v>88.6</v>
      </c>
      <c r="N133" s="32">
        <f t="shared" si="69"/>
        <v>-1.1273957158963756E-3</v>
      </c>
      <c r="O133" s="18">
        <f>IF(ISNUMBER(M133), $B145 * N133, "")</f>
        <v>-169.10935738445633</v>
      </c>
      <c r="Q133" s="33"/>
      <c r="R133" s="33"/>
    </row>
    <row r="134" spans="1:19" ht="17.25" thickBot="1">
      <c r="A134" s="130" t="s">
        <v>174</v>
      </c>
      <c r="B134" s="131">
        <v>11.1</v>
      </c>
      <c r="C134" s="79">
        <v>1.83486239E-2</v>
      </c>
      <c r="D134" s="24">
        <v>11.1</v>
      </c>
      <c r="E134" s="25">
        <f t="shared" si="66"/>
        <v>0</v>
      </c>
      <c r="F134" s="104">
        <f>IF(ISNUMBER(D134), $B145 * E134, "")</f>
        <v>0</v>
      </c>
      <c r="G134" s="102">
        <v>11</v>
      </c>
      <c r="H134" s="25">
        <f t="shared" si="67"/>
        <v>-9.0090090090089777E-3</v>
      </c>
      <c r="I134" s="103">
        <f>IF(ISNUMBER(G134), $B145 * H134, "")</f>
        <v>-1351.3513513513467</v>
      </c>
      <c r="J134" s="24">
        <v>11</v>
      </c>
      <c r="K134" s="25">
        <f t="shared" si="68"/>
        <v>-9.0090090090089777E-3</v>
      </c>
      <c r="L134" s="104">
        <f>IF(ISNUMBER(J134), $B145 * K134, "")</f>
        <v>-1351.3513513513467</v>
      </c>
      <c r="M134" s="102">
        <v>11</v>
      </c>
      <c r="N134" s="25">
        <f t="shared" si="69"/>
        <v>-9.0090090090089777E-3</v>
      </c>
      <c r="O134" s="104">
        <f>IF(ISNUMBER(M134), $B145 * N134, "")</f>
        <v>-1351.3513513513467</v>
      </c>
      <c r="Q134" s="210"/>
      <c r="R134" s="211"/>
      <c r="S134" s="212"/>
    </row>
    <row r="135" spans="1:19">
      <c r="A135" s="123" t="s">
        <v>199</v>
      </c>
      <c r="B135" s="124">
        <v>12</v>
      </c>
      <c r="C135" s="76">
        <v>1.6949152499999998E-2</v>
      </c>
      <c r="D135" s="13">
        <v>11.9</v>
      </c>
      <c r="E135" s="14">
        <f>IF(ISNUMBER(D135), (D135 - $B135) / $B135, "")</f>
        <v>-8.3333333333333037E-3</v>
      </c>
      <c r="F135" s="16">
        <f>IF(ISNUMBER(D135), $B145 * E135, "")</f>
        <v>-1249.9999999999955</v>
      </c>
      <c r="G135" s="29">
        <v>11.8</v>
      </c>
      <c r="H135" s="14">
        <f>IF(ISNUMBER(G135), (G135 - $B135) / $B135, "")</f>
        <v>-1.6666666666666607E-2</v>
      </c>
      <c r="I135" s="100">
        <f>IF(ISNUMBER(G135), $B145 * H135, "")</f>
        <v>-2499.9999999999909</v>
      </c>
      <c r="J135" s="13">
        <v>11.9</v>
      </c>
      <c r="K135" s="14">
        <f>IF(ISNUMBER(J135), (J135 - $B135) / $B135, "")</f>
        <v>-8.3333333333333037E-3</v>
      </c>
      <c r="L135" s="16">
        <f>IF(ISNUMBER(J135), $B145 * K135, "")</f>
        <v>-1249.9999999999955</v>
      </c>
      <c r="M135" s="29">
        <v>11.9</v>
      </c>
      <c r="N135" s="14">
        <f>IF(ISNUMBER(M135), (M135 - $B135) / $B135, "")</f>
        <v>-8.3333333333333037E-3</v>
      </c>
      <c r="O135" s="16">
        <f>IF(ISNUMBER(M135), $B145 * N135, "")</f>
        <v>-1249.9999999999955</v>
      </c>
      <c r="Q135" s="213"/>
      <c r="R135" s="214"/>
      <c r="S135" s="215"/>
    </row>
    <row r="136" spans="1:19" ht="17.25" thickBot="1">
      <c r="A136" s="125" t="s">
        <v>71</v>
      </c>
      <c r="B136" s="126">
        <v>20.100000000000001</v>
      </c>
      <c r="C136" s="77">
        <v>1.51515152E-2</v>
      </c>
      <c r="D136" s="15">
        <v>19.899999999999999</v>
      </c>
      <c r="E136" s="32">
        <f t="shared" ref="E136:E139" si="70">IF(ISNUMBER(D136), (D136 - $B136) / $B136, "")</f>
        <v>-9.9502487562190458E-3</v>
      </c>
      <c r="F136" s="18">
        <f>IF(ISNUMBER(D136), $B145 * E136, "")</f>
        <v>-1492.5373134328568</v>
      </c>
      <c r="G136" s="31">
        <v>20.100000000000001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20.100000000000001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20.100000000000001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16"/>
      <c r="R136" s="217"/>
      <c r="S136" s="218"/>
    </row>
    <row r="137" spans="1:19" ht="17.25" thickBot="1">
      <c r="A137" s="125" t="s">
        <v>189</v>
      </c>
      <c r="B137" s="126">
        <v>92.1</v>
      </c>
      <c r="C137" s="77">
        <v>9.8684211000000001E-3</v>
      </c>
      <c r="D137" s="15">
        <v>91.8</v>
      </c>
      <c r="E137" s="32">
        <f t="shared" si="70"/>
        <v>-3.2573289902279824E-3</v>
      </c>
      <c r="F137" s="18">
        <f>IF(ISNUMBER(D137), $B145 * E137, "")</f>
        <v>-488.59934853419736</v>
      </c>
      <c r="G137" s="31">
        <v>92.5</v>
      </c>
      <c r="H137" s="32">
        <f t="shared" si="71"/>
        <v>4.3431053203040791E-3</v>
      </c>
      <c r="I137" s="101">
        <f>IF(ISNUMBER(G137), $B145 * H137, "")</f>
        <v>651.4657980456119</v>
      </c>
      <c r="J137" s="15">
        <v>92.6</v>
      </c>
      <c r="K137" s="32">
        <f t="shared" si="72"/>
        <v>5.4288816503800224E-3</v>
      </c>
      <c r="L137" s="18">
        <f>IF(ISNUMBER(J137), $B145 * K137, "")</f>
        <v>814.33224755700337</v>
      </c>
      <c r="M137" s="31">
        <v>92.2</v>
      </c>
      <c r="N137" s="32">
        <f t="shared" si="73"/>
        <v>1.085776330076097E-3</v>
      </c>
      <c r="O137" s="18">
        <f>IF(ISNUMBER(M137), $B145 * N137, "")</f>
        <v>162.86644951141454</v>
      </c>
      <c r="Q137" s="209"/>
      <c r="R137" s="209"/>
      <c r="S137" s="209"/>
    </row>
    <row r="138" spans="1:19" ht="17.25" thickBot="1">
      <c r="A138" s="125" t="s">
        <v>346</v>
      </c>
      <c r="B138" s="126">
        <v>9.68</v>
      </c>
      <c r="C138" s="77">
        <v>9.3847758E-3</v>
      </c>
      <c r="D138" s="15">
        <v>9.68</v>
      </c>
      <c r="E138" s="32">
        <f t="shared" si="70"/>
        <v>0</v>
      </c>
      <c r="F138" s="18">
        <f>IF(ISNUMBER(D138), $B145 * E138, "")</f>
        <v>0</v>
      </c>
      <c r="G138" s="31">
        <v>9.67</v>
      </c>
      <c r="H138" s="32">
        <f t="shared" si="71"/>
        <v>-1.0330578512396473E-3</v>
      </c>
      <c r="I138" s="101">
        <f>IF(ISNUMBER(G138), $B145 * H138, "")</f>
        <v>-154.95867768594709</v>
      </c>
      <c r="J138" s="15">
        <v>9.69</v>
      </c>
      <c r="K138" s="32">
        <f t="shared" si="72"/>
        <v>1.0330578512396473E-3</v>
      </c>
      <c r="L138" s="18">
        <f>IF(ISNUMBER(J138), $B145 * K138, "")</f>
        <v>154.95867768594709</v>
      </c>
      <c r="M138" s="31">
        <v>9.67</v>
      </c>
      <c r="N138" s="32">
        <f t="shared" si="73"/>
        <v>-1.0330578512396473E-3</v>
      </c>
      <c r="O138" s="18">
        <f>IF(ISNUMBER(M138), $B145 * N138, "")</f>
        <v>-154.95867768594709</v>
      </c>
      <c r="Q138" s="219"/>
      <c r="R138" s="219"/>
      <c r="S138" s="219"/>
    </row>
    <row r="139" spans="1:19" ht="17.25" thickBot="1">
      <c r="A139" s="127" t="s">
        <v>205</v>
      </c>
      <c r="B139" s="128">
        <v>11.9</v>
      </c>
      <c r="C139" s="78">
        <v>8.4745762999999998E-3</v>
      </c>
      <c r="D139" s="20">
        <v>11.9</v>
      </c>
      <c r="E139" s="21">
        <f t="shared" si="70"/>
        <v>0</v>
      </c>
      <c r="F139" s="22">
        <f>IF(ISNUMBER(D139), $B145 * E139, "")</f>
        <v>0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19"/>
      <c r="R139" s="219"/>
      <c r="S139" s="219"/>
    </row>
    <row r="140" spans="1:19" ht="17.25" thickBot="1">
      <c r="A140" s="125" t="s">
        <v>97</v>
      </c>
      <c r="B140" s="129">
        <v>2.3E-3</v>
      </c>
      <c r="C140" s="80">
        <v>0</v>
      </c>
      <c r="D140" s="106">
        <v>2.3E-3</v>
      </c>
      <c r="E140" s="107">
        <f>IF(ISNUMBER(D140), (D140 - $B140) / $B140, "")</f>
        <v>0</v>
      </c>
      <c r="F140" s="108">
        <f>IF(ISNUMBER(D140), $B145 * E140, "")</f>
        <v>0</v>
      </c>
      <c r="G140" s="109">
        <v>2.3999999999999998E-3</v>
      </c>
      <c r="H140" s="107">
        <f>IF(ISNUMBER(G140), (G140 - $B140) / $B140, "")</f>
        <v>4.3478260869565147E-2</v>
      </c>
      <c r="I140" s="110">
        <f>IF(ISNUMBER(G140), $B145 * H140, "")</f>
        <v>6521.7391304347721</v>
      </c>
      <c r="J140" s="106">
        <v>2.3999999999999998E-3</v>
      </c>
      <c r="K140" s="107">
        <f>IF(ISNUMBER(J140), (J140 - $B140) / $B140, "")</f>
        <v>4.3478260869565147E-2</v>
      </c>
      <c r="L140" s="108">
        <f>IF(ISNUMBER(J140), $B145 * K140, "")</f>
        <v>6521.7391304347721</v>
      </c>
      <c r="M140" s="109">
        <v>2.3999999999999998E-3</v>
      </c>
      <c r="N140" s="107">
        <f>IF(ISNUMBER(M140), (M140 - $B140) / $B140, "")</f>
        <v>4.3478260869565147E-2</v>
      </c>
      <c r="O140" s="108">
        <f>IF(ISNUMBER(M140), $B145 * N140, "")</f>
        <v>6521.7391304347721</v>
      </c>
      <c r="Q140" s="209"/>
      <c r="R140" s="209"/>
      <c r="S140" s="209"/>
    </row>
    <row r="141" spans="1:19" ht="17.25" thickBot="1">
      <c r="A141" s="125" t="s">
        <v>146</v>
      </c>
      <c r="B141" s="126">
        <v>9.2799999999999994</v>
      </c>
      <c r="C141" s="77">
        <v>-2.2128556399999999E-2</v>
      </c>
      <c r="D141" s="15">
        <v>9.24</v>
      </c>
      <c r="E141" s="32">
        <f t="shared" ref="E141:E144" si="74">IF(ISNUMBER(D141), (D141 - $B141) / $B141, "")</f>
        <v>-4.3103448275861149E-3</v>
      </c>
      <c r="F141" s="18">
        <f>IF(ISNUMBER(D141), $B145 * E141, "")</f>
        <v>-646.55172413791729</v>
      </c>
      <c r="G141" s="31">
        <v>9.2100000000000009</v>
      </c>
      <c r="H141" s="32">
        <f t="shared" ref="H141:H144" si="75">IF(ISNUMBER(G141), (G141 - $B141) / $B141, "")</f>
        <v>-7.5431034482757019E-3</v>
      </c>
      <c r="I141" s="101">
        <f>IF(ISNUMBER(G141), $B145 * H141, "")</f>
        <v>-1131.4655172413552</v>
      </c>
      <c r="J141" s="15">
        <v>9.4</v>
      </c>
      <c r="K141" s="32">
        <f t="shared" ref="K141:K144" si="76">IF(ISNUMBER(J141), (J141 - $B141) / $B141, "")</f>
        <v>1.2931034482758728E-2</v>
      </c>
      <c r="L141" s="18">
        <f>IF(ISNUMBER(J141), $B145 * K141, "")</f>
        <v>1939.6551724138092</v>
      </c>
      <c r="M141" s="31">
        <v>9.2899999999999991</v>
      </c>
      <c r="N141" s="32">
        <f t="shared" ref="N141:N144" si="77">IF(ISNUMBER(M141), (M141 - $B141) / $B141, "")</f>
        <v>1.0775862068965287E-3</v>
      </c>
      <c r="O141" s="18">
        <f>IF(ISNUMBER(M141), $B145 * N141, "")</f>
        <v>161.63793103447932</v>
      </c>
      <c r="Q141" s="209"/>
      <c r="R141" s="209"/>
      <c r="S141" s="209"/>
    </row>
    <row r="142" spans="1:19" ht="17.25" thickBot="1">
      <c r="A142" s="125" t="s">
        <v>140</v>
      </c>
      <c r="B142" s="126">
        <v>94.3</v>
      </c>
      <c r="C142" s="77">
        <v>-2.3809523799999999E-2</v>
      </c>
      <c r="D142" s="15">
        <v>93</v>
      </c>
      <c r="E142" s="32">
        <f t="shared" si="74"/>
        <v>-1.3785790031813332E-2</v>
      </c>
      <c r="F142" s="18">
        <f>IF(ISNUMBER(D142), $B145 * E142, "")</f>
        <v>-2067.8685047720001</v>
      </c>
      <c r="G142" s="31">
        <v>92.6</v>
      </c>
      <c r="H142" s="32">
        <f t="shared" si="75"/>
        <v>-1.8027571580063656E-2</v>
      </c>
      <c r="I142" s="101">
        <f>IF(ISNUMBER(G142), $B145 * H142, "")</f>
        <v>-2704.1357370095484</v>
      </c>
      <c r="J142" s="15">
        <v>97</v>
      </c>
      <c r="K142" s="32">
        <f t="shared" si="76"/>
        <v>2.8632025450689321E-2</v>
      </c>
      <c r="L142" s="18">
        <f>IF(ISNUMBER(J142), $B145 * K142, "")</f>
        <v>4294.8038176033979</v>
      </c>
      <c r="M142" s="31">
        <v>94.3</v>
      </c>
      <c r="N142" s="32">
        <f t="shared" si="77"/>
        <v>0</v>
      </c>
      <c r="O142" s="18">
        <f>IF(ISNUMBER(M142), $B145 * N142, "")</f>
        <v>0</v>
      </c>
      <c r="Q142" s="209"/>
      <c r="R142" s="209"/>
      <c r="S142" s="209"/>
    </row>
    <row r="143" spans="1:19">
      <c r="A143" s="125" t="s">
        <v>203</v>
      </c>
      <c r="B143" s="126">
        <v>8.6199999999999992</v>
      </c>
      <c r="C143" s="77">
        <v>-2.8184892900000001E-2</v>
      </c>
      <c r="D143" s="15">
        <v>8.6</v>
      </c>
      <c r="E143" s="32">
        <f t="shared" si="74"/>
        <v>-2.3201856148491388E-3</v>
      </c>
      <c r="F143" s="18">
        <f>IF(ISNUMBER(D143), $B145 * E143, "")</f>
        <v>-348.0278422273708</v>
      </c>
      <c r="G143" s="31">
        <v>8.6</v>
      </c>
      <c r="H143" s="32">
        <f t="shared" si="75"/>
        <v>-2.3201856148491388E-3</v>
      </c>
      <c r="I143" s="101">
        <f>IF(ISNUMBER(G143), $B145 * H143, "")</f>
        <v>-348.0278422273708</v>
      </c>
      <c r="J143" s="15">
        <v>8.75</v>
      </c>
      <c r="K143" s="32">
        <f t="shared" si="76"/>
        <v>1.5081206496519813E-2</v>
      </c>
      <c r="L143" s="18">
        <f>IF(ISNUMBER(J143), $B145 * K143, "")</f>
        <v>2262.1809744779721</v>
      </c>
      <c r="M143" s="31">
        <v>8.7899999999999991</v>
      </c>
      <c r="N143" s="32">
        <f t="shared" si="77"/>
        <v>1.972157772621809E-2</v>
      </c>
      <c r="O143" s="18">
        <f>IF(ISNUMBER(M143), $B145 * N143, "")</f>
        <v>2958.2366589327135</v>
      </c>
      <c r="Q143" s="198"/>
      <c r="R143" s="199"/>
      <c r="S143" s="200"/>
    </row>
    <row r="144" spans="1:19" ht="17.25" thickBot="1">
      <c r="A144" s="130" t="s">
        <v>211</v>
      </c>
      <c r="B144" s="131">
        <v>9.58</v>
      </c>
      <c r="C144" s="79">
        <v>-4.1041041E-2</v>
      </c>
      <c r="D144" s="24">
        <v>9.89</v>
      </c>
      <c r="E144" s="25">
        <f t="shared" si="74"/>
        <v>3.2359081419624271E-2</v>
      </c>
      <c r="F144" s="104">
        <f>IF(ISNUMBER(D144), $B145 * E144, "")</f>
        <v>4853.8622129436408</v>
      </c>
      <c r="G144" s="102">
        <v>9.64</v>
      </c>
      <c r="H144" s="25">
        <f t="shared" si="75"/>
        <v>6.2630480167015137E-3</v>
      </c>
      <c r="I144" s="103">
        <f>IF(ISNUMBER(G144), $B145 * H144, "")</f>
        <v>939.45720250522709</v>
      </c>
      <c r="J144" s="24">
        <v>9.99</v>
      </c>
      <c r="K144" s="25">
        <f t="shared" si="76"/>
        <v>4.2797494780793331E-2</v>
      </c>
      <c r="L144" s="104">
        <f>IF(ISNUMBER(J144), $B145 * K144, "")</f>
        <v>6419.6242171189997</v>
      </c>
      <c r="M144" s="102">
        <v>9.49</v>
      </c>
      <c r="N144" s="25">
        <f t="shared" si="77"/>
        <v>-9.3945720250521777E-3</v>
      </c>
      <c r="O144" s="104">
        <f>IF(ISNUMBER(M144), $B145 * N144, "")</f>
        <v>-1409.1858037578268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-3.1094136343324209E-3</v>
      </c>
      <c r="F145" s="28">
        <f>SUM(F125:F144)</f>
        <v>-9328.2409029972605</v>
      </c>
      <c r="G145" s="26" t="s">
        <v>266</v>
      </c>
      <c r="H145" s="27">
        <f>IF(COUNT(H125:H144), SUM(H125:H144) / COUNT(H125:H144), 0)</f>
        <v>-3.3549665653502048E-4</v>
      </c>
      <c r="I145" s="28">
        <f>SUM(I125:I144)</f>
        <v>-1006.4899696050607</v>
      </c>
      <c r="J145" s="26" t="s">
        <v>266</v>
      </c>
      <c r="K145" s="27">
        <f>IF(COUNT(K125:K144), SUM(K125:K144) / COUNT(K125:K144), 0)</f>
        <v>6.583115075535188E-3</v>
      </c>
      <c r="L145" s="28">
        <f>SUM(L125:L144)</f>
        <v>19749.345226605565</v>
      </c>
      <c r="M145" s="26" t="s">
        <v>266</v>
      </c>
      <c r="N145" s="27">
        <f>IF(COUNT(N125:N144), SUM(N125:N144) / COUNT(N125:N144), 0)</f>
        <v>5.4547980694250927E-3</v>
      </c>
      <c r="O145" s="28">
        <f>SUM(O125:O144)</f>
        <v>16364.39420827528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70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2022-03-09(수) 오전 00:00</v>
      </c>
      <c r="C150" s="261"/>
      <c r="D150" s="233" t="str">
        <f>TEXT($G$1, "[$-ko-KR]yyyy-mm-dd(ddd) ") &amp; "오후 14:00"</f>
        <v>2022-03-09(수) 오후 14:00</v>
      </c>
      <c r="E150" s="234"/>
      <c r="F150" s="235"/>
      <c r="G150" s="233" t="str">
        <f>TEXT($G$1, "[$-ko-KR]yyyy-mm-dd(ddd) ") &amp; "오후 19:00"</f>
        <v>2022-03-09(수) 오후 19:00</v>
      </c>
      <c r="H150" s="234"/>
      <c r="I150" s="235"/>
      <c r="J150" s="233" t="str">
        <f>TEXT($G$1, "[$-ko-KR]yyyy-mm-dd(ddd) ") &amp; "오후 21:00"</f>
        <v>2022-03-09(수) 오후 21:00</v>
      </c>
      <c r="K150" s="234"/>
      <c r="L150" s="235"/>
      <c r="M150" s="233" t="str">
        <f>TEXT($G$1+1, "[$-ko-KR]yyyy-mm-dd(ddd) ") &amp; "오전 00:00"</f>
        <v>2022-03-10(목)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235</v>
      </c>
      <c r="B152" s="124">
        <v>114</v>
      </c>
      <c r="C152" s="76">
        <v>2.7027026999999999E-2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-2631.5789473684208</v>
      </c>
      <c r="G152" s="29">
        <v>114</v>
      </c>
      <c r="H152" s="14">
        <f>IF(ISNUMBER(G152), (G152 - $B152) / $B152, "")</f>
        <v>0</v>
      </c>
      <c r="I152" s="100">
        <f>IF(ISNUMBER(G152), $B172 * H152, "")</f>
        <v>0</v>
      </c>
      <c r="J152" s="13">
        <v>112</v>
      </c>
      <c r="K152" s="14">
        <f>IF(ISNUMBER(J152), (J152 - $B152) / $B152, "")</f>
        <v>-1.7543859649122806E-2</v>
      </c>
      <c r="L152" s="16">
        <f>IF(ISNUMBER(J152), $B172 * K152, "")</f>
        <v>-2631.5789473684208</v>
      </c>
      <c r="M152" s="29">
        <v>112</v>
      </c>
      <c r="N152" s="14">
        <f>IF(ISNUMBER(M152), (M152 - $B152) / $B152, "")</f>
        <v>-1.7543859649122806E-2</v>
      </c>
      <c r="O152" s="16">
        <f>IF(ISNUMBER(M152), $B172 * N152, "")</f>
        <v>-2631.5789473684208</v>
      </c>
      <c r="Q152" s="219"/>
      <c r="R152" s="219"/>
      <c r="S152" s="219"/>
    </row>
    <row r="153" spans="1:19" ht="17.25" thickBot="1">
      <c r="A153" s="125" t="s">
        <v>261</v>
      </c>
      <c r="B153" s="126">
        <v>154</v>
      </c>
      <c r="C153" s="77">
        <v>2.6666666700000001E-2</v>
      </c>
      <c r="D153" s="15">
        <v>152</v>
      </c>
      <c r="E153" s="32">
        <f t="shared" ref="E153:E156" si="78">IF(ISNUMBER(D153), (D153 - $B153) / $B153, "")</f>
        <v>-1.2987012987012988E-2</v>
      </c>
      <c r="F153" s="18">
        <f>IF(ISNUMBER(D153), $B172 * E153, "")</f>
        <v>-1948.0519480519481</v>
      </c>
      <c r="G153" s="31">
        <v>153</v>
      </c>
      <c r="H153" s="32">
        <f t="shared" ref="H153:H156" si="79">IF(ISNUMBER(G153), (G153 - $B153) / $B153, "")</f>
        <v>-6.4935064935064939E-3</v>
      </c>
      <c r="I153" s="101">
        <f>IF(ISNUMBER(G153), $B172 * H153, "")</f>
        <v>-974.02597402597405</v>
      </c>
      <c r="J153" s="15">
        <v>153</v>
      </c>
      <c r="K153" s="32">
        <f t="shared" ref="K153:K156" si="80">IF(ISNUMBER(J153), (J153 - $B153) / $B153, "")</f>
        <v>-6.4935064935064939E-3</v>
      </c>
      <c r="L153" s="18">
        <f>IF(ISNUMBER(J153), $B172 * K153, "")</f>
        <v>-974.02597402597405</v>
      </c>
      <c r="M153" s="31">
        <v>153</v>
      </c>
      <c r="N153" s="32">
        <f t="shared" ref="N153:N156" si="81">IF(ISNUMBER(M153), (M153 - $B153) / $B153, "")</f>
        <v>-6.4935064935064939E-3</v>
      </c>
      <c r="O153" s="18">
        <f>IF(ISNUMBER(M153), $B172 * N153, "")</f>
        <v>-974.02597402597405</v>
      </c>
      <c r="Q153" s="219"/>
      <c r="R153" s="219"/>
      <c r="S153" s="219"/>
    </row>
    <row r="154" spans="1:19" ht="17.25" thickBot="1">
      <c r="A154" s="125" t="s">
        <v>217</v>
      </c>
      <c r="B154" s="126">
        <v>200</v>
      </c>
      <c r="C154" s="77">
        <v>2.5641025599999999E-2</v>
      </c>
      <c r="D154" s="15">
        <v>199</v>
      </c>
      <c r="E154" s="32">
        <f t="shared" si="78"/>
        <v>-5.0000000000000001E-3</v>
      </c>
      <c r="F154" s="18">
        <f>IF(ISNUMBER(D154), $B172 * E154, "")</f>
        <v>-750</v>
      </c>
      <c r="G154" s="31">
        <v>201</v>
      </c>
      <c r="H154" s="32">
        <f t="shared" si="79"/>
        <v>5.0000000000000001E-3</v>
      </c>
      <c r="I154" s="101">
        <f>IF(ISNUMBER(G154), $B172 * H154, "")</f>
        <v>750</v>
      </c>
      <c r="J154" s="15">
        <v>201</v>
      </c>
      <c r="K154" s="32">
        <f t="shared" si="80"/>
        <v>5.0000000000000001E-3</v>
      </c>
      <c r="L154" s="18">
        <f>IF(ISNUMBER(J154), $B172 * K154, "")</f>
        <v>750</v>
      </c>
      <c r="M154" s="31">
        <v>202</v>
      </c>
      <c r="N154" s="32">
        <f t="shared" si="81"/>
        <v>0.01</v>
      </c>
      <c r="O154" s="18">
        <f>IF(ISNUMBER(M154), $B172 * N154, "")</f>
        <v>1500</v>
      </c>
      <c r="Q154" s="209"/>
      <c r="R154" s="209"/>
      <c r="S154" s="209"/>
    </row>
    <row r="155" spans="1:19" ht="17.25" thickBot="1">
      <c r="A155" s="125" t="s">
        <v>195</v>
      </c>
      <c r="B155" s="126">
        <v>127</v>
      </c>
      <c r="C155" s="77">
        <v>2.4193548400000001E-2</v>
      </c>
      <c r="D155" s="15">
        <v>126</v>
      </c>
      <c r="E155" s="32">
        <f t="shared" si="78"/>
        <v>-7.874015748031496E-3</v>
      </c>
      <c r="F155" s="18">
        <f>IF(ISNUMBER(D155), $B172 * E155, "")</f>
        <v>-1181.1023622047244</v>
      </c>
      <c r="G155" s="31">
        <v>127</v>
      </c>
      <c r="H155" s="32">
        <f t="shared" si="79"/>
        <v>0</v>
      </c>
      <c r="I155" s="101">
        <f>IF(ISNUMBER(G155), $B172 * H155, "")</f>
        <v>0</v>
      </c>
      <c r="J155" s="15">
        <v>126</v>
      </c>
      <c r="K155" s="32">
        <f t="shared" si="80"/>
        <v>-7.874015748031496E-3</v>
      </c>
      <c r="L155" s="18">
        <f>IF(ISNUMBER(J155), $B172 * K155, "")</f>
        <v>-1181.1023622047244</v>
      </c>
      <c r="M155" s="31">
        <v>126</v>
      </c>
      <c r="N155" s="32">
        <f t="shared" si="81"/>
        <v>-7.874015748031496E-3</v>
      </c>
      <c r="O155" s="18">
        <f>IF(ISNUMBER(M155), $B172 * N155, "")</f>
        <v>-1181.1023622047244</v>
      </c>
      <c r="Q155" s="209"/>
      <c r="R155" s="209"/>
      <c r="S155" s="209"/>
    </row>
    <row r="156" spans="1:19" ht="17.25" thickBot="1">
      <c r="A156" s="127" t="s">
        <v>201</v>
      </c>
      <c r="B156" s="128">
        <v>507</v>
      </c>
      <c r="C156" s="78">
        <v>2.2177419399999999E-2</v>
      </c>
      <c r="D156" s="20">
        <v>504</v>
      </c>
      <c r="E156" s="21">
        <f t="shared" si="78"/>
        <v>-5.9171597633136093E-3</v>
      </c>
      <c r="F156" s="22">
        <f>IF(ISNUMBER(D156), $B172 * E156, "")</f>
        <v>-887.5739644970414</v>
      </c>
      <c r="G156" s="30">
        <v>507</v>
      </c>
      <c r="H156" s="21">
        <f t="shared" si="79"/>
        <v>0</v>
      </c>
      <c r="I156" s="105">
        <f>IF(ISNUMBER(G156), $B172 * H156, "")</f>
        <v>0</v>
      </c>
      <c r="J156" s="20">
        <v>509</v>
      </c>
      <c r="K156" s="21">
        <f t="shared" si="80"/>
        <v>3.9447731755424065E-3</v>
      </c>
      <c r="L156" s="22">
        <f>IF(ISNUMBER(J156), $B172 * K156, "")</f>
        <v>591.71597633136093</v>
      </c>
      <c r="M156" s="30">
        <v>504</v>
      </c>
      <c r="N156" s="21">
        <f t="shared" si="81"/>
        <v>-5.9171597633136093E-3</v>
      </c>
      <c r="O156" s="22">
        <f>IF(ISNUMBER(M156), $B172 * N156, "")</f>
        <v>-887.5739644970414</v>
      </c>
      <c r="Q156" s="209"/>
      <c r="R156" s="209"/>
      <c r="S156" s="209"/>
    </row>
    <row r="157" spans="1:19" ht="17.25" thickBot="1">
      <c r="A157" s="125" t="s">
        <v>120</v>
      </c>
      <c r="B157" s="129">
        <v>331</v>
      </c>
      <c r="C157" s="80">
        <v>2.1604938300000001E-2</v>
      </c>
      <c r="D157" s="106">
        <v>330</v>
      </c>
      <c r="E157" s="107">
        <f>IF(ISNUMBER(D157), (D157 - $B157) / $B157, "")</f>
        <v>-3.0211480362537764E-3</v>
      </c>
      <c r="F157" s="108">
        <f>IF(ISNUMBER(D157), $B172 * E157, "")</f>
        <v>-453.17220543806644</v>
      </c>
      <c r="G157" s="109">
        <v>332</v>
      </c>
      <c r="H157" s="107">
        <f>IF(ISNUMBER(G157), (G157 - $B157) / $B157, "")</f>
        <v>3.0211480362537764E-3</v>
      </c>
      <c r="I157" s="110">
        <f>IF(ISNUMBER(G157), $B172 * H157, "")</f>
        <v>453.17220543806644</v>
      </c>
      <c r="J157" s="106">
        <v>334</v>
      </c>
      <c r="K157" s="107">
        <f>IF(ISNUMBER(J157), (J157 - $B157) / $B157, "")</f>
        <v>9.0634441087613302E-3</v>
      </c>
      <c r="L157" s="108">
        <f>IF(ISNUMBER(J157), $B172 * K157, "")</f>
        <v>1359.5166163141996</v>
      </c>
      <c r="M157" s="109">
        <v>332</v>
      </c>
      <c r="N157" s="107">
        <f>IF(ISNUMBER(M157), (M157 - $B157) / $B157, "")</f>
        <v>3.0211480362537764E-3</v>
      </c>
      <c r="O157" s="108">
        <f>IF(ISNUMBER(M157), $B172 * N157, "")</f>
        <v>453.17220543806644</v>
      </c>
      <c r="Q157" s="209"/>
      <c r="R157" s="209"/>
      <c r="S157" s="209"/>
    </row>
    <row r="158" spans="1:19" ht="17.25" thickBot="1">
      <c r="A158" s="125" t="s">
        <v>231</v>
      </c>
      <c r="B158" s="126">
        <v>399</v>
      </c>
      <c r="C158" s="77">
        <v>2.0460358099999999E-2</v>
      </c>
      <c r="D158" s="15">
        <v>397</v>
      </c>
      <c r="E158" s="32">
        <f t="shared" ref="E158:E161" si="82">IF(ISNUMBER(D158), (D158 - $B158) / $B158, "")</f>
        <v>-5.0125313283208017E-3</v>
      </c>
      <c r="F158" s="18">
        <f>IF(ISNUMBER(D158), $B172 * E158, "")</f>
        <v>-751.87969924812023</v>
      </c>
      <c r="G158" s="31">
        <v>397</v>
      </c>
      <c r="H158" s="32">
        <f t="shared" ref="H158:H161" si="83">IF(ISNUMBER(G158), (G158 - $B158) / $B158, "")</f>
        <v>-5.0125313283208017E-3</v>
      </c>
      <c r="I158" s="101">
        <f>IF(ISNUMBER(G158), $B172 * H158, "")</f>
        <v>-751.87969924812023</v>
      </c>
      <c r="J158" s="15">
        <v>395</v>
      </c>
      <c r="K158" s="32">
        <f t="shared" ref="K158:K161" si="84">IF(ISNUMBER(J158), (J158 - $B158) / $B158, "")</f>
        <v>-1.0025062656641603E-2</v>
      </c>
      <c r="L158" s="18">
        <f>IF(ISNUMBER(J158), $B172 * K158, "")</f>
        <v>-1503.7593984962405</v>
      </c>
      <c r="M158" s="31">
        <v>399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9"/>
      <c r="R158" s="209"/>
      <c r="S158" s="209"/>
    </row>
    <row r="159" spans="1:19" ht="17.25" thickBot="1">
      <c r="A159" s="125" t="s">
        <v>225</v>
      </c>
      <c r="B159" s="126">
        <v>350</v>
      </c>
      <c r="C159" s="77">
        <v>2.0408163300000001E-2</v>
      </c>
      <c r="D159" s="15">
        <v>348</v>
      </c>
      <c r="E159" s="32">
        <f t="shared" si="82"/>
        <v>-5.7142857142857143E-3</v>
      </c>
      <c r="F159" s="18">
        <f>IF(ISNUMBER(D159), $B172 * E159, "")</f>
        <v>-857.14285714285711</v>
      </c>
      <c r="G159" s="31">
        <v>353</v>
      </c>
      <c r="H159" s="32">
        <f t="shared" si="83"/>
        <v>8.5714285714285719E-3</v>
      </c>
      <c r="I159" s="101">
        <f>IF(ISNUMBER(G159), $B172 * H159, "")</f>
        <v>1285.7142857142858</v>
      </c>
      <c r="J159" s="15">
        <v>352</v>
      </c>
      <c r="K159" s="32">
        <f t="shared" si="84"/>
        <v>5.7142857142857143E-3</v>
      </c>
      <c r="L159" s="18">
        <f>IF(ISNUMBER(J159), $B172 * K159, "")</f>
        <v>857.14285714285711</v>
      </c>
      <c r="M159" s="31">
        <v>352</v>
      </c>
      <c r="N159" s="32">
        <f t="shared" si="85"/>
        <v>5.7142857142857143E-3</v>
      </c>
      <c r="O159" s="18">
        <f>IF(ISNUMBER(M159), $B172 * N159, "")</f>
        <v>857.14285714285711</v>
      </c>
      <c r="Q159" s="209"/>
      <c r="R159" s="209"/>
      <c r="S159" s="209"/>
    </row>
    <row r="160" spans="1:19" ht="17.25" thickBot="1">
      <c r="A160" s="125" t="s">
        <v>160</v>
      </c>
      <c r="B160" s="126">
        <v>408</v>
      </c>
      <c r="C160" s="77">
        <v>0.02</v>
      </c>
      <c r="D160" s="15">
        <v>408</v>
      </c>
      <c r="E160" s="32">
        <f t="shared" si="82"/>
        <v>0</v>
      </c>
      <c r="F160" s="18">
        <f>IF(ISNUMBER(D160), $B172 * E160, "")</f>
        <v>0</v>
      </c>
      <c r="G160" s="31">
        <v>410</v>
      </c>
      <c r="H160" s="32">
        <f t="shared" si="83"/>
        <v>4.9019607843137254E-3</v>
      </c>
      <c r="I160" s="101">
        <f>IF(ISNUMBER(G160), $B172 * H160, "")</f>
        <v>735.29411764705878</v>
      </c>
      <c r="J160" s="15">
        <v>409</v>
      </c>
      <c r="K160" s="32">
        <f t="shared" si="84"/>
        <v>2.4509803921568627E-3</v>
      </c>
      <c r="L160" s="18">
        <f>IF(ISNUMBER(J160), $B172 * K160, "")</f>
        <v>367.64705882352939</v>
      </c>
      <c r="M160" s="31">
        <v>405</v>
      </c>
      <c r="N160" s="32">
        <f t="shared" si="85"/>
        <v>-7.3529411764705881E-3</v>
      </c>
      <c r="O160" s="18">
        <f>IF(ISNUMBER(M160), $B172 * N160, "")</f>
        <v>-1102.9411764705883</v>
      </c>
      <c r="Q160" s="33"/>
      <c r="R160" s="33"/>
    </row>
    <row r="161" spans="1:19" ht="17.25" thickBot="1">
      <c r="A161" s="130" t="s">
        <v>103</v>
      </c>
      <c r="B161" s="131">
        <v>633</v>
      </c>
      <c r="C161" s="79">
        <v>1.93236715E-2</v>
      </c>
      <c r="D161" s="24">
        <v>629</v>
      </c>
      <c r="E161" s="25">
        <f t="shared" si="82"/>
        <v>-6.3191153238546603E-3</v>
      </c>
      <c r="F161" s="104">
        <f>IF(ISNUMBER(D161), $B172 * E161, "")</f>
        <v>-947.86729857819898</v>
      </c>
      <c r="G161" s="102">
        <v>631</v>
      </c>
      <c r="H161" s="25">
        <f t="shared" si="83"/>
        <v>-3.1595576619273301E-3</v>
      </c>
      <c r="I161" s="103">
        <f>IF(ISNUMBER(G161), $B172 * H161, "")</f>
        <v>-473.93364928909949</v>
      </c>
      <c r="J161" s="24">
        <v>632</v>
      </c>
      <c r="K161" s="25">
        <f t="shared" si="84"/>
        <v>-1.5797788309636651E-3</v>
      </c>
      <c r="L161" s="104">
        <f>IF(ISNUMBER(J161), $B172 * K161, "")</f>
        <v>-236.96682464454975</v>
      </c>
      <c r="M161" s="102">
        <v>649</v>
      </c>
      <c r="N161" s="25">
        <f t="shared" si="85"/>
        <v>2.5276461295418641E-2</v>
      </c>
      <c r="O161" s="104">
        <f>IF(ISNUMBER(M161), $B172 * N161, "")</f>
        <v>3791.4691943127959</v>
      </c>
      <c r="Q161" s="210"/>
      <c r="R161" s="211"/>
      <c r="S161" s="212"/>
    </row>
    <row r="162" spans="1:19">
      <c r="A162" s="123" t="s">
        <v>213</v>
      </c>
      <c r="B162" s="124">
        <v>285</v>
      </c>
      <c r="C162" s="76">
        <v>1.7857142900000001E-2</v>
      </c>
      <c r="D162" s="13">
        <v>284</v>
      </c>
      <c r="E162" s="14">
        <f>IF(ISNUMBER(D162), (D162 - $B162) / $B162, "")</f>
        <v>-3.5087719298245615E-3</v>
      </c>
      <c r="F162" s="16">
        <f>IF(ISNUMBER(D162), $B172 * E162, "")</f>
        <v>-526.31578947368428</v>
      </c>
      <c r="G162" s="29">
        <v>284</v>
      </c>
      <c r="H162" s="14">
        <f>IF(ISNUMBER(G162), (G162 - $B162) / $B162, "")</f>
        <v>-3.5087719298245615E-3</v>
      </c>
      <c r="I162" s="100">
        <f>IF(ISNUMBER(G162), $B172 * H162, "")</f>
        <v>-526.31578947368428</v>
      </c>
      <c r="J162" s="13">
        <v>285</v>
      </c>
      <c r="K162" s="14">
        <f>IF(ISNUMBER(J162), (J162 - $B162) / $B162, "")</f>
        <v>0</v>
      </c>
      <c r="L162" s="16">
        <f>IF(ISNUMBER(J162), $B172 * K162, "")</f>
        <v>0</v>
      </c>
      <c r="M162" s="29">
        <v>283</v>
      </c>
      <c r="N162" s="14">
        <f>IF(ISNUMBER(M162), (M162 - $B162) / $B162, "")</f>
        <v>-7.0175438596491229E-3</v>
      </c>
      <c r="O162" s="16">
        <f>IF(ISNUMBER(M162), $B172 * N162, "")</f>
        <v>-1052.6315789473686</v>
      </c>
      <c r="Q162" s="213"/>
      <c r="R162" s="214"/>
      <c r="S162" s="215"/>
    </row>
    <row r="163" spans="1:19" ht="17.25" thickBot="1">
      <c r="A163" s="125" t="s">
        <v>170</v>
      </c>
      <c r="B163" s="126">
        <v>650</v>
      </c>
      <c r="C163" s="77">
        <v>1.7214397499999999E-2</v>
      </c>
      <c r="D163" s="15">
        <v>651</v>
      </c>
      <c r="E163" s="32">
        <f t="shared" ref="E163:E166" si="86">IF(ISNUMBER(D163), (D163 - $B163) / $B163, "")</f>
        <v>1.5384615384615385E-3</v>
      </c>
      <c r="F163" s="18">
        <f>IF(ISNUMBER(D163), $B172 * E163, "")</f>
        <v>230.76923076923077</v>
      </c>
      <c r="G163" s="31">
        <v>652</v>
      </c>
      <c r="H163" s="32">
        <f t="shared" ref="H163:H166" si="87">IF(ISNUMBER(G163), (G163 - $B163) / $B163, "")</f>
        <v>3.0769230769230769E-3</v>
      </c>
      <c r="I163" s="101">
        <f>IF(ISNUMBER(G163), $B172 * H163, "")</f>
        <v>461.53846153846155</v>
      </c>
      <c r="J163" s="15">
        <v>652</v>
      </c>
      <c r="K163" s="32">
        <f t="shared" ref="K163:K166" si="88">IF(ISNUMBER(J163), (J163 - $B163) / $B163, "")</f>
        <v>3.0769230769230769E-3</v>
      </c>
      <c r="L163" s="18">
        <f>IF(ISNUMBER(J163), $B172 * K163, "")</f>
        <v>461.53846153846155</v>
      </c>
      <c r="M163" s="31">
        <v>649</v>
      </c>
      <c r="N163" s="32">
        <f t="shared" ref="N163:N166" si="89">IF(ISNUMBER(M163), (M163 - $B163) / $B163, "")</f>
        <v>-1.5384615384615385E-3</v>
      </c>
      <c r="O163" s="18">
        <f>IF(ISNUMBER(M163), $B172 * N163, "")</f>
        <v>-230.76923076923077</v>
      </c>
      <c r="Q163" s="216"/>
      <c r="R163" s="217"/>
      <c r="S163" s="218"/>
    </row>
    <row r="164" spans="1:19" ht="17.25" thickBot="1">
      <c r="A164" s="125" t="s">
        <v>180</v>
      </c>
      <c r="B164" s="126">
        <v>924</v>
      </c>
      <c r="C164" s="77">
        <v>1.3157894700000001E-2</v>
      </c>
      <c r="D164" s="15">
        <v>915</v>
      </c>
      <c r="E164" s="32">
        <f t="shared" si="86"/>
        <v>-9.74025974025974E-3</v>
      </c>
      <c r="F164" s="18">
        <f>IF(ISNUMBER(D164), $B172 * E164, "")</f>
        <v>-1461.0389610389609</v>
      </c>
      <c r="G164" s="31">
        <v>919</v>
      </c>
      <c r="H164" s="32">
        <f t="shared" si="87"/>
        <v>-5.411255411255411E-3</v>
      </c>
      <c r="I164" s="101">
        <f>IF(ISNUMBER(G164), $B172 * H164, "")</f>
        <v>-811.68831168831161</v>
      </c>
      <c r="J164" s="15">
        <v>920</v>
      </c>
      <c r="K164" s="32">
        <f t="shared" si="88"/>
        <v>-4.329004329004329E-3</v>
      </c>
      <c r="L164" s="18">
        <f>IF(ISNUMBER(J164), $B172 * K164, "")</f>
        <v>-649.35064935064941</v>
      </c>
      <c r="M164" s="31">
        <v>919</v>
      </c>
      <c r="N164" s="32">
        <f t="shared" si="89"/>
        <v>-5.411255411255411E-3</v>
      </c>
      <c r="O164" s="18">
        <f>IF(ISNUMBER(M164), $B172 * N164, "")</f>
        <v>-811.68831168831161</v>
      </c>
      <c r="Q164" s="209"/>
      <c r="R164" s="209"/>
      <c r="S164" s="209"/>
    </row>
    <row r="165" spans="1:19" ht="17.25" thickBot="1">
      <c r="A165" s="125" t="s">
        <v>247</v>
      </c>
      <c r="B165" s="126">
        <v>736</v>
      </c>
      <c r="C165" s="77">
        <v>9.6021947999999999E-3</v>
      </c>
      <c r="D165" s="15">
        <v>732</v>
      </c>
      <c r="E165" s="32">
        <f t="shared" si="86"/>
        <v>-5.434782608695652E-3</v>
      </c>
      <c r="F165" s="18">
        <f>IF(ISNUMBER(D165), $B172 * E165, "")</f>
        <v>-815.21739130434776</v>
      </c>
      <c r="G165" s="31">
        <v>742</v>
      </c>
      <c r="H165" s="32">
        <f t="shared" si="87"/>
        <v>8.152173913043478E-3</v>
      </c>
      <c r="I165" s="101">
        <f>IF(ISNUMBER(G165), $B172 * H165, "")</f>
        <v>1222.8260869565217</v>
      </c>
      <c r="J165" s="15">
        <v>745</v>
      </c>
      <c r="K165" s="32">
        <f t="shared" si="88"/>
        <v>1.2228260869565218E-2</v>
      </c>
      <c r="L165" s="18">
        <f>IF(ISNUMBER(J165), $B172 * K165, "")</f>
        <v>1834.2391304347827</v>
      </c>
      <c r="M165" s="31">
        <v>733</v>
      </c>
      <c r="N165" s="32">
        <f t="shared" si="89"/>
        <v>-4.076086956521739E-3</v>
      </c>
      <c r="O165" s="18">
        <f>IF(ISNUMBER(M165), $B172 * N165, "")</f>
        <v>-611.41304347826087</v>
      </c>
      <c r="Q165" s="219"/>
      <c r="R165" s="219"/>
      <c r="S165" s="219"/>
    </row>
    <row r="166" spans="1:19" ht="17.25" thickBot="1">
      <c r="A166" s="127" t="s">
        <v>249</v>
      </c>
      <c r="B166" s="128">
        <v>245</v>
      </c>
      <c r="C166" s="78">
        <v>8.2304526999999999E-3</v>
      </c>
      <c r="D166" s="20">
        <v>244</v>
      </c>
      <c r="E166" s="21">
        <f t="shared" si="86"/>
        <v>-4.0816326530612249E-3</v>
      </c>
      <c r="F166" s="22">
        <f>IF(ISNUMBER(D166), $B172 * E166, "")</f>
        <v>-612.24489795918373</v>
      </c>
      <c r="G166" s="30">
        <v>245</v>
      </c>
      <c r="H166" s="21">
        <f t="shared" si="87"/>
        <v>0</v>
      </c>
      <c r="I166" s="105">
        <f>IF(ISNUMBER(G166), $B172 * H166, "")</f>
        <v>0</v>
      </c>
      <c r="J166" s="20">
        <v>246</v>
      </c>
      <c r="K166" s="21">
        <f t="shared" si="88"/>
        <v>4.0816326530612249E-3</v>
      </c>
      <c r="L166" s="22">
        <f>IF(ISNUMBER(J166), $B172 * K166, "")</f>
        <v>612.24489795918373</v>
      </c>
      <c r="M166" s="30">
        <v>243</v>
      </c>
      <c r="N166" s="21">
        <f t="shared" si="89"/>
        <v>-8.1632653061224497E-3</v>
      </c>
      <c r="O166" s="22">
        <f>IF(ISNUMBER(M166), $B172 * N166, "")</f>
        <v>-1224.4897959183675</v>
      </c>
      <c r="Q166" s="219"/>
      <c r="R166" s="219"/>
      <c r="S166" s="219"/>
    </row>
    <row r="167" spans="1:19" ht="17.25" thickBot="1">
      <c r="A167" s="125" t="s">
        <v>223</v>
      </c>
      <c r="B167" s="129">
        <v>981</v>
      </c>
      <c r="C167" s="80">
        <v>0</v>
      </c>
      <c r="D167" s="106">
        <v>985</v>
      </c>
      <c r="E167" s="107">
        <f>IF(ISNUMBER(D167), (D167 - $B167) / $B167, "")</f>
        <v>4.0774719673802246E-3</v>
      </c>
      <c r="F167" s="108">
        <f>IF(ISNUMBER(D167), $B172 * E167, "")</f>
        <v>611.6207951070337</v>
      </c>
      <c r="G167" s="109">
        <v>983</v>
      </c>
      <c r="H167" s="107">
        <f>IF(ISNUMBER(G167), (G167 - $B167) / $B167, "")</f>
        <v>2.0387359836901123E-3</v>
      </c>
      <c r="I167" s="110">
        <f>IF(ISNUMBER(G167), $B172 * H167, "")</f>
        <v>305.81039755351685</v>
      </c>
      <c r="J167" s="106">
        <v>1000</v>
      </c>
      <c r="K167" s="107">
        <f>IF(ISNUMBER(J167), (J167 - $B167) / $B167, "")</f>
        <v>1.9367991845056064E-2</v>
      </c>
      <c r="L167" s="108">
        <f>IF(ISNUMBER(J167), $B172 * K167, "")</f>
        <v>2905.1987767584096</v>
      </c>
      <c r="M167" s="109">
        <v>991</v>
      </c>
      <c r="N167" s="107">
        <f>IF(ISNUMBER(M167), (M167 - $B167) / $B167, "")</f>
        <v>1.0193679918450561E-2</v>
      </c>
      <c r="O167" s="108">
        <f>IF(ISNUMBER(M167), $B172 * N167, "")</f>
        <v>1529.0519877675843</v>
      </c>
      <c r="Q167" s="209"/>
      <c r="R167" s="209"/>
      <c r="S167" s="209"/>
    </row>
    <row r="168" spans="1:19" ht="17.25" thickBot="1">
      <c r="A168" s="125" t="s">
        <v>348</v>
      </c>
      <c r="B168" s="126">
        <v>170</v>
      </c>
      <c r="C168" s="77">
        <v>-5.8479532000000004E-3</v>
      </c>
      <c r="D168" s="15">
        <v>169</v>
      </c>
      <c r="E168" s="32">
        <f t="shared" ref="E168:E171" si="90">IF(ISNUMBER(D168), (D168 - $B168) / $B168, "")</f>
        <v>-5.8823529411764705E-3</v>
      </c>
      <c r="F168" s="18">
        <f>IF(ISNUMBER(D168), $B172 * E168, "")</f>
        <v>-882.35294117647061</v>
      </c>
      <c r="G168" s="31">
        <v>172</v>
      </c>
      <c r="H168" s="32">
        <f t="shared" ref="H168:H171" si="91">IF(ISNUMBER(G168), (G168 - $B168) / $B168, "")</f>
        <v>1.1764705882352941E-2</v>
      </c>
      <c r="I168" s="101">
        <f>IF(ISNUMBER(G168), $B172 * H168, "")</f>
        <v>1764.7058823529412</v>
      </c>
      <c r="J168" s="15">
        <v>171</v>
      </c>
      <c r="K168" s="32">
        <f t="shared" ref="K168:K171" si="92">IF(ISNUMBER(J168), (J168 - $B168) / $B168, "")</f>
        <v>5.8823529411764705E-3</v>
      </c>
      <c r="L168" s="18">
        <f>IF(ISNUMBER(J168), $B172 * K168, "")</f>
        <v>882.35294117647061</v>
      </c>
      <c r="M168" s="31">
        <v>170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09"/>
      <c r="R168" s="209"/>
      <c r="S168" s="209"/>
    </row>
    <row r="169" spans="1:19" ht="17.25" thickBot="1">
      <c r="A169" s="125" t="s">
        <v>327</v>
      </c>
      <c r="B169" s="126">
        <v>576</v>
      </c>
      <c r="C169" s="77">
        <v>-1.03092784E-2</v>
      </c>
      <c r="D169" s="15">
        <v>576</v>
      </c>
      <c r="E169" s="32">
        <f t="shared" si="90"/>
        <v>0</v>
      </c>
      <c r="F169" s="18">
        <f>IF(ISNUMBER(D169), $B172 * E169, "")</f>
        <v>0</v>
      </c>
      <c r="G169" s="31">
        <v>582</v>
      </c>
      <c r="H169" s="32">
        <f t="shared" si="91"/>
        <v>1.0416666666666666E-2</v>
      </c>
      <c r="I169" s="101">
        <f>IF(ISNUMBER(G169), $B172 * H169, "")</f>
        <v>1562.5</v>
      </c>
      <c r="J169" s="15">
        <v>592</v>
      </c>
      <c r="K169" s="32">
        <f t="shared" si="92"/>
        <v>2.7777777777777776E-2</v>
      </c>
      <c r="L169" s="18">
        <f>IF(ISNUMBER(J169), $B172 * K169, "")</f>
        <v>4166.6666666666661</v>
      </c>
      <c r="M169" s="31">
        <v>581</v>
      </c>
      <c r="N169" s="32">
        <f t="shared" si="93"/>
        <v>8.6805555555555559E-3</v>
      </c>
      <c r="O169" s="18">
        <f>IF(ISNUMBER(M169), $B172 * N169, "")</f>
        <v>1302.0833333333335</v>
      </c>
      <c r="Q169" s="209"/>
      <c r="R169" s="209"/>
      <c r="S169" s="209"/>
    </row>
    <row r="170" spans="1:19">
      <c r="A170" s="125" t="s">
        <v>237</v>
      </c>
      <c r="B170" s="126">
        <v>614</v>
      </c>
      <c r="C170" s="77">
        <v>-2.53968254E-2</v>
      </c>
      <c r="D170" s="15">
        <v>610</v>
      </c>
      <c r="E170" s="32">
        <f t="shared" si="90"/>
        <v>-6.5146579804560263E-3</v>
      </c>
      <c r="F170" s="18">
        <f>IF(ISNUMBER(D170), $B172 * E170, "")</f>
        <v>-977.19869706840393</v>
      </c>
      <c r="G170" s="31">
        <v>628</v>
      </c>
      <c r="H170" s="32">
        <f t="shared" si="91"/>
        <v>2.2801302931596091E-2</v>
      </c>
      <c r="I170" s="101">
        <f>IF(ISNUMBER(G170), $B172 * H170, "")</f>
        <v>3420.1954397394138</v>
      </c>
      <c r="J170" s="15">
        <v>640</v>
      </c>
      <c r="K170" s="32">
        <f t="shared" si="92"/>
        <v>4.2345276872964167E-2</v>
      </c>
      <c r="L170" s="18">
        <f>IF(ISNUMBER(J170), $B172 * K170, "")</f>
        <v>6351.7915309446253</v>
      </c>
      <c r="M170" s="31">
        <v>611</v>
      </c>
      <c r="N170" s="32">
        <f t="shared" si="93"/>
        <v>-4.8859934853420191E-3</v>
      </c>
      <c r="O170" s="18">
        <f>IF(ISNUMBER(M170), $B172 * N170, "")</f>
        <v>-732.89902280130286</v>
      </c>
      <c r="Q170" s="198"/>
      <c r="R170" s="199"/>
      <c r="S170" s="200"/>
    </row>
    <row r="171" spans="1:19" ht="17.25" thickBot="1">
      <c r="A171" s="130" t="s">
        <v>187</v>
      </c>
      <c r="B171" s="131">
        <v>291</v>
      </c>
      <c r="C171" s="79">
        <v>-5.5194805200000002E-2</v>
      </c>
      <c r="D171" s="24">
        <v>289</v>
      </c>
      <c r="E171" s="25">
        <f t="shared" si="90"/>
        <v>-6.8728522336769758E-3</v>
      </c>
      <c r="F171" s="104">
        <f>IF(ISNUMBER(D171), $B172 * E171, "")</f>
        <v>-1030.9278350515465</v>
      </c>
      <c r="G171" s="102">
        <v>304</v>
      </c>
      <c r="H171" s="25">
        <f t="shared" si="91"/>
        <v>4.4673539518900345E-2</v>
      </c>
      <c r="I171" s="103">
        <f>IF(ISNUMBER(G171), $B172 * H171, "")</f>
        <v>6701.0309278350514</v>
      </c>
      <c r="J171" s="24">
        <v>316</v>
      </c>
      <c r="K171" s="25">
        <f t="shared" si="92"/>
        <v>8.5910652920962199E-2</v>
      </c>
      <c r="L171" s="104">
        <f>IF(ISNUMBER(J171), $B172 * K171, "")</f>
        <v>12886.59793814433</v>
      </c>
      <c r="M171" s="102">
        <v>295</v>
      </c>
      <c r="N171" s="25">
        <f t="shared" si="93"/>
        <v>1.3745704467353952E-2</v>
      </c>
      <c r="O171" s="104">
        <f>IF(ISNUMBER(M171), $B172 * N171, "")</f>
        <v>2061.855670103093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-5.2904252565752373E-3</v>
      </c>
      <c r="F172" s="28">
        <f>SUM(F152:F171)</f>
        <v>-15871.275769725715</v>
      </c>
      <c r="G172" s="26" t="s">
        <v>266</v>
      </c>
      <c r="H172" s="27">
        <f>IF(COUNT(H152:H171), SUM(H152:H171) / COUNT(H152:H171), 0)</f>
        <v>5.0416481270167098E-3</v>
      </c>
      <c r="I172" s="28">
        <f>SUM(I152:I171)</f>
        <v>15124.944381050129</v>
      </c>
      <c r="J172" s="26" t="s">
        <v>266</v>
      </c>
      <c r="K172" s="27">
        <f>IF(COUNT(K152:K171), SUM(K152:K171) / COUNT(K152:K171), 0)</f>
        <v>8.9499562320481067E-3</v>
      </c>
      <c r="L172" s="28">
        <f>SUM(L152:L171)</f>
        <v>26849.868696144316</v>
      </c>
      <c r="M172" s="26" t="s">
        <v>266</v>
      </c>
      <c r="N172" s="27">
        <f>IF(COUNT(N152:N171), SUM(N152:N171) / COUNT(N152:N171), 0)</f>
        <v>1.7887279976046277E-5</v>
      </c>
      <c r="O172" s="28">
        <f>SUM(O152:O171)</f>
        <v>53.661839928138988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70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2022-03-09(수) 오전 00:00</v>
      </c>
      <c r="C177" s="261"/>
      <c r="D177" s="233" t="str">
        <f>TEXT($G$1, "[$-ko-KR]yyyy-mm-dd(ddd) ") &amp; "오후 14:00"</f>
        <v>2022-03-09(수) 오후 14:00</v>
      </c>
      <c r="E177" s="234"/>
      <c r="F177" s="235"/>
      <c r="G177" s="233" t="str">
        <f>TEXT($G$1, "[$-ko-KR]yyyy-mm-dd(ddd) ") &amp; "오후 19:00"</f>
        <v>2022-03-09(수) 오후 19:00</v>
      </c>
      <c r="H177" s="234"/>
      <c r="I177" s="235"/>
      <c r="J177" s="233" t="str">
        <f>TEXT($G$1, "[$-ko-KR]yyyy-mm-dd(ddd) ") &amp; "오후 21:00"</f>
        <v>2022-03-09(수) 오후 21:00</v>
      </c>
      <c r="K177" s="234"/>
      <c r="L177" s="235"/>
      <c r="M177" s="233" t="str">
        <f>TEXT($G$1+1, "[$-ko-KR]yyyy-mm-dd(ddd) ") &amp; "오전 00:00"</f>
        <v>2022-03-10(목)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247</v>
      </c>
      <c r="B179" s="124">
        <v>736</v>
      </c>
      <c r="C179" s="76">
        <v>9.6021947999999999E-3</v>
      </c>
      <c r="D179" s="13">
        <v>732</v>
      </c>
      <c r="E179" s="14">
        <f>IF(ISNUMBER(D179), (D179 - $B179) / $B179, "")</f>
        <v>-5.434782608695652E-3</v>
      </c>
      <c r="F179" s="16">
        <f>IF(ISNUMBER(D179), $B199 * E179, "")</f>
        <v>-815.21739130434776</v>
      </c>
      <c r="G179" s="29">
        <v>742</v>
      </c>
      <c r="H179" s="14">
        <f>IF(ISNUMBER(G179), (G179 - $B179) / $B179, "")</f>
        <v>8.152173913043478E-3</v>
      </c>
      <c r="I179" s="100">
        <f>IF(ISNUMBER(G179), $B199 * H179, "")</f>
        <v>1222.8260869565217</v>
      </c>
      <c r="J179" s="13">
        <v>745</v>
      </c>
      <c r="K179" s="14">
        <f>IF(ISNUMBER(J179), (J179 - $B179) / $B179, "")</f>
        <v>1.2228260869565218E-2</v>
      </c>
      <c r="L179" s="16">
        <f>IF(ISNUMBER(J179), $B199 * K179, "")</f>
        <v>1834.2391304347827</v>
      </c>
      <c r="M179" s="29">
        <v>733</v>
      </c>
      <c r="N179" s="14">
        <f>IF(ISNUMBER(M179), (M179 - $B179) / $B179, "")</f>
        <v>-4.076086956521739E-3</v>
      </c>
      <c r="O179" s="16">
        <f>IF(ISNUMBER(M179), $B199 * N179, "")</f>
        <v>-611.41304347826087</v>
      </c>
      <c r="Q179" s="219"/>
      <c r="R179" s="219"/>
      <c r="S179" s="219"/>
    </row>
    <row r="180" spans="1:19" ht="17.25" thickBot="1">
      <c r="A180" s="125" t="s">
        <v>346</v>
      </c>
      <c r="B180" s="126">
        <v>9.68</v>
      </c>
      <c r="C180" s="77">
        <v>9.3847758E-3</v>
      </c>
      <c r="D180" s="15">
        <v>9.68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9.67</v>
      </c>
      <c r="H180" s="32">
        <f t="shared" ref="H180:H183" si="95">IF(ISNUMBER(G180), (G180 - $B180) / $B180, "")</f>
        <v>-1.0330578512396473E-3</v>
      </c>
      <c r="I180" s="101">
        <f>IF(ISNUMBER(G180), $B199 * H180, "")</f>
        <v>-154.95867768594709</v>
      </c>
      <c r="J180" s="15">
        <v>9.69</v>
      </c>
      <c r="K180" s="32">
        <f t="shared" ref="K180:K183" si="96">IF(ISNUMBER(J180), (J180 - $B180) / $B180, "")</f>
        <v>1.0330578512396473E-3</v>
      </c>
      <c r="L180" s="18">
        <f>IF(ISNUMBER(J180), $B199 * K180, "")</f>
        <v>154.95867768594709</v>
      </c>
      <c r="M180" s="31">
        <v>9.67</v>
      </c>
      <c r="N180" s="32">
        <f t="shared" ref="N180:N183" si="97">IF(ISNUMBER(M180), (M180 - $B180) / $B180, "")</f>
        <v>-1.0330578512396473E-3</v>
      </c>
      <c r="O180" s="18">
        <f>IF(ISNUMBER(M180), $B199 * N180, "")</f>
        <v>-154.95867768594709</v>
      </c>
      <c r="Q180" s="219"/>
      <c r="R180" s="219"/>
      <c r="S180" s="219"/>
    </row>
    <row r="181" spans="1:19" ht="17.25" thickBot="1">
      <c r="A181" s="125" t="s">
        <v>205</v>
      </c>
      <c r="B181" s="126">
        <v>11.9</v>
      </c>
      <c r="C181" s="77">
        <v>8.4745762999999998E-3</v>
      </c>
      <c r="D181" s="15">
        <v>11.9</v>
      </c>
      <c r="E181" s="32">
        <f t="shared" si="94"/>
        <v>0</v>
      </c>
      <c r="F181" s="18">
        <f>IF(ISNUMBER(D181), $B199 * E181, "")</f>
        <v>0</v>
      </c>
      <c r="G181" s="31">
        <v>11.9</v>
      </c>
      <c r="H181" s="32">
        <f t="shared" si="95"/>
        <v>0</v>
      </c>
      <c r="I181" s="101">
        <f>IF(ISNUMBER(G181), $B199 * H181, "")</f>
        <v>0</v>
      </c>
      <c r="J181" s="15">
        <v>11.9</v>
      </c>
      <c r="K181" s="32">
        <f t="shared" si="96"/>
        <v>0</v>
      </c>
      <c r="L181" s="18">
        <f>IF(ISNUMBER(J181), $B199 * K181, "")</f>
        <v>0</v>
      </c>
      <c r="M181" s="31">
        <v>11.9</v>
      </c>
      <c r="N181" s="32">
        <f t="shared" si="97"/>
        <v>0</v>
      </c>
      <c r="O181" s="18">
        <f>IF(ISNUMBER(M181), $B199 * N181, "")</f>
        <v>0</v>
      </c>
      <c r="Q181" s="209"/>
      <c r="R181" s="209"/>
      <c r="S181" s="209"/>
    </row>
    <row r="182" spans="1:19" ht="17.25" thickBot="1">
      <c r="A182" s="125" t="s">
        <v>249</v>
      </c>
      <c r="B182" s="126">
        <v>245</v>
      </c>
      <c r="C182" s="77">
        <v>8.2304526999999999E-3</v>
      </c>
      <c r="D182" s="15">
        <v>244</v>
      </c>
      <c r="E182" s="32">
        <f t="shared" si="94"/>
        <v>-4.0816326530612249E-3</v>
      </c>
      <c r="F182" s="18">
        <f>IF(ISNUMBER(D182), $B199 * E182, "")</f>
        <v>-612.24489795918373</v>
      </c>
      <c r="G182" s="31">
        <v>245</v>
      </c>
      <c r="H182" s="32">
        <f t="shared" si="95"/>
        <v>0</v>
      </c>
      <c r="I182" s="101">
        <f>IF(ISNUMBER(G182), $B199 * H182, "")</f>
        <v>0</v>
      </c>
      <c r="J182" s="15">
        <v>246</v>
      </c>
      <c r="K182" s="32">
        <f t="shared" si="96"/>
        <v>4.0816326530612249E-3</v>
      </c>
      <c r="L182" s="18">
        <f>IF(ISNUMBER(J182), $B199 * K182, "")</f>
        <v>612.24489795918373</v>
      </c>
      <c r="M182" s="31">
        <v>243</v>
      </c>
      <c r="N182" s="32">
        <f t="shared" si="97"/>
        <v>-8.1632653061224497E-3</v>
      </c>
      <c r="O182" s="18">
        <f>IF(ISNUMBER(M182), $B199 * N182, "")</f>
        <v>-1224.4897959183675</v>
      </c>
      <c r="Q182" s="209"/>
      <c r="R182" s="209"/>
      <c r="S182" s="209"/>
    </row>
    <row r="183" spans="1:19" ht="17.25" thickBot="1">
      <c r="A183" s="127" t="s">
        <v>219</v>
      </c>
      <c r="B183" s="128">
        <v>2810</v>
      </c>
      <c r="C183" s="78">
        <v>7.1684588000000002E-3</v>
      </c>
      <c r="D183" s="20">
        <v>2805</v>
      </c>
      <c r="E183" s="21">
        <f t="shared" si="94"/>
        <v>-1.7793594306049821E-3</v>
      </c>
      <c r="F183" s="22">
        <f>IF(ISNUMBER(D183), $B199 * E183, "")</f>
        <v>-266.90391459074732</v>
      </c>
      <c r="G183" s="30">
        <v>2815</v>
      </c>
      <c r="H183" s="21">
        <f t="shared" si="95"/>
        <v>1.7793594306049821E-3</v>
      </c>
      <c r="I183" s="105">
        <f>IF(ISNUMBER(G183), $B199 * H183, "")</f>
        <v>266.90391459074732</v>
      </c>
      <c r="J183" s="20">
        <v>2800</v>
      </c>
      <c r="K183" s="21">
        <f t="shared" si="96"/>
        <v>-3.5587188612099642E-3</v>
      </c>
      <c r="L183" s="22">
        <f>IF(ISNUMBER(J183), $B199 * K183, "")</f>
        <v>-533.80782918149464</v>
      </c>
      <c r="M183" s="30">
        <v>2805</v>
      </c>
      <c r="N183" s="21">
        <f t="shared" si="97"/>
        <v>-1.7793594306049821E-3</v>
      </c>
      <c r="O183" s="22">
        <f>IF(ISNUMBER(M183), $B199 * N183, "")</f>
        <v>-266.90391459074732</v>
      </c>
      <c r="Q183" s="209"/>
      <c r="R183" s="209"/>
      <c r="S183" s="209"/>
    </row>
    <row r="184" spans="1:19" ht="17.25" thickBot="1">
      <c r="A184" s="125" t="s">
        <v>168</v>
      </c>
      <c r="B184" s="129">
        <v>1920</v>
      </c>
      <c r="C184" s="80">
        <v>5.2356021000000003E-3</v>
      </c>
      <c r="D184" s="106">
        <v>1920</v>
      </c>
      <c r="E184" s="107">
        <f>IF(ISNUMBER(D184), (D184 - $B184) / $B184, "")</f>
        <v>0</v>
      </c>
      <c r="F184" s="108">
        <f>IF(ISNUMBER(D184), $B199 * E184, "")</f>
        <v>0</v>
      </c>
      <c r="G184" s="109">
        <v>1920</v>
      </c>
      <c r="H184" s="107">
        <f>IF(ISNUMBER(G184), (G184 - $B184) / $B184, "")</f>
        <v>0</v>
      </c>
      <c r="I184" s="110">
        <f>IF(ISNUMBER(G184), $B199 * H184, "")</f>
        <v>0</v>
      </c>
      <c r="J184" s="106">
        <v>1920</v>
      </c>
      <c r="K184" s="107">
        <f>IF(ISNUMBER(J184), (J184 - $B184) / $B184, "")</f>
        <v>0</v>
      </c>
      <c r="L184" s="108">
        <f>IF(ISNUMBER(J184), $B199 * K184, "")</f>
        <v>0</v>
      </c>
      <c r="M184" s="109">
        <v>1930</v>
      </c>
      <c r="N184" s="107">
        <f>IF(ISNUMBER(M184), (M184 - $B184) / $B184, "")</f>
        <v>5.208333333333333E-3</v>
      </c>
      <c r="O184" s="108">
        <f>IF(ISNUMBER(M184), $B199 * N184, "")</f>
        <v>781.25</v>
      </c>
      <c r="Q184" s="209"/>
      <c r="R184" s="209"/>
      <c r="S184" s="209"/>
    </row>
    <row r="185" spans="1:19" ht="17.25" thickBot="1">
      <c r="A185" s="125" t="s">
        <v>138</v>
      </c>
      <c r="B185" s="126">
        <v>5760</v>
      </c>
      <c r="C185" s="77">
        <v>5.2356021000000003E-3</v>
      </c>
      <c r="D185" s="15">
        <v>5745</v>
      </c>
      <c r="E185" s="32">
        <f t="shared" ref="E185:E188" si="98">IF(ISNUMBER(D185), (D185 - $B185) / $B185, "")</f>
        <v>-2.6041666666666665E-3</v>
      </c>
      <c r="F185" s="18">
        <f>IF(ISNUMBER(D185), $B199 * E185, "")</f>
        <v>-390.625</v>
      </c>
      <c r="G185" s="31">
        <v>5760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5775</v>
      </c>
      <c r="K185" s="32">
        <f t="shared" ref="K185:K188" si="100">IF(ISNUMBER(J185), (J185 - $B185) / $B185, "")</f>
        <v>2.6041666666666665E-3</v>
      </c>
      <c r="L185" s="18">
        <f>IF(ISNUMBER(J185), $B199 * K185, "")</f>
        <v>390.625</v>
      </c>
      <c r="M185" s="31">
        <v>5770</v>
      </c>
      <c r="N185" s="32">
        <f t="shared" ref="N185:N188" si="101">IF(ISNUMBER(M185), (M185 - $B185) / $B185, "")</f>
        <v>1.736111111111111E-3</v>
      </c>
      <c r="O185" s="18">
        <f>IF(ISNUMBER(M185), $B199 * N185, "")</f>
        <v>260.41666666666663</v>
      </c>
      <c r="Q185" s="209"/>
      <c r="R185" s="209"/>
      <c r="S185" s="209"/>
    </row>
    <row r="186" spans="1:19" ht="17.25" thickBot="1">
      <c r="A186" s="125" t="s">
        <v>97</v>
      </c>
      <c r="B186" s="126">
        <v>2.3E-3</v>
      </c>
      <c r="C186" s="77">
        <v>0</v>
      </c>
      <c r="D186" s="15">
        <v>2.3E-3</v>
      </c>
      <c r="E186" s="32">
        <f t="shared" si="98"/>
        <v>0</v>
      </c>
      <c r="F186" s="18">
        <f>IF(ISNUMBER(D186), $B199 * E186, "")</f>
        <v>0</v>
      </c>
      <c r="G186" s="31">
        <v>2.3999999999999998E-3</v>
      </c>
      <c r="H186" s="32">
        <f t="shared" si="99"/>
        <v>4.3478260869565147E-2</v>
      </c>
      <c r="I186" s="101">
        <f>IF(ISNUMBER(G186), $B199 * H186, "")</f>
        <v>6521.7391304347721</v>
      </c>
      <c r="J186" s="15">
        <v>2.3999999999999998E-3</v>
      </c>
      <c r="K186" s="32">
        <f t="shared" si="100"/>
        <v>4.3478260869565147E-2</v>
      </c>
      <c r="L186" s="18">
        <f>IF(ISNUMBER(J186), $B199 * K186, "")</f>
        <v>6521.7391304347721</v>
      </c>
      <c r="M186" s="31">
        <v>2.3999999999999998E-3</v>
      </c>
      <c r="N186" s="32">
        <f t="shared" si="101"/>
        <v>4.3478260869565147E-2</v>
      </c>
      <c r="O186" s="18">
        <f>IF(ISNUMBER(M186), $B199 * N186, "")</f>
        <v>6521.7391304347721</v>
      </c>
      <c r="Q186" s="209"/>
      <c r="R186" s="209"/>
      <c r="S186" s="209"/>
    </row>
    <row r="187" spans="1:19" ht="17.25" thickBot="1">
      <c r="A187" s="125" t="s">
        <v>223</v>
      </c>
      <c r="B187" s="126">
        <v>981</v>
      </c>
      <c r="C187" s="77">
        <v>0</v>
      </c>
      <c r="D187" s="15">
        <v>985</v>
      </c>
      <c r="E187" s="32">
        <f t="shared" si="98"/>
        <v>4.0774719673802246E-3</v>
      </c>
      <c r="F187" s="18">
        <f>IF(ISNUMBER(D187), $B199 * E187, "")</f>
        <v>611.6207951070337</v>
      </c>
      <c r="G187" s="31">
        <v>983</v>
      </c>
      <c r="H187" s="32">
        <f t="shared" si="99"/>
        <v>2.0387359836901123E-3</v>
      </c>
      <c r="I187" s="101">
        <f>IF(ISNUMBER(G187), $B199 * H187, "")</f>
        <v>305.81039755351685</v>
      </c>
      <c r="J187" s="15">
        <v>1000</v>
      </c>
      <c r="K187" s="32">
        <f t="shared" si="100"/>
        <v>1.9367991845056064E-2</v>
      </c>
      <c r="L187" s="18">
        <f>IF(ISNUMBER(J187), $B199 * K187, "")</f>
        <v>2905.1987767584096</v>
      </c>
      <c r="M187" s="31">
        <v>991</v>
      </c>
      <c r="N187" s="32">
        <f t="shared" si="101"/>
        <v>1.0193679918450561E-2</v>
      </c>
      <c r="O187" s="18">
        <f>IF(ISNUMBER(M187), $B199 * N187, "")</f>
        <v>1529.0519877675843</v>
      </c>
      <c r="Q187" s="33"/>
      <c r="R187" s="33"/>
    </row>
    <row r="188" spans="1:19" ht="17.25" thickBot="1">
      <c r="A188" s="130" t="s">
        <v>348</v>
      </c>
      <c r="B188" s="131">
        <v>170</v>
      </c>
      <c r="C188" s="79">
        <v>-5.8479532000000004E-3</v>
      </c>
      <c r="D188" s="24">
        <v>169</v>
      </c>
      <c r="E188" s="25">
        <f t="shared" si="98"/>
        <v>-5.8823529411764705E-3</v>
      </c>
      <c r="F188" s="104">
        <f>IF(ISNUMBER(D188), $B199 * E188, "")</f>
        <v>-882.35294117647061</v>
      </c>
      <c r="G188" s="102">
        <v>172</v>
      </c>
      <c r="H188" s="25">
        <f t="shared" si="99"/>
        <v>1.1764705882352941E-2</v>
      </c>
      <c r="I188" s="103">
        <f>IF(ISNUMBER(G188), $B199 * H188, "")</f>
        <v>1764.7058823529412</v>
      </c>
      <c r="J188" s="24">
        <v>171</v>
      </c>
      <c r="K188" s="25">
        <f t="shared" si="100"/>
        <v>5.8823529411764705E-3</v>
      </c>
      <c r="L188" s="104">
        <f>IF(ISNUMBER(J188), $B199 * K188, "")</f>
        <v>882.35294117647061</v>
      </c>
      <c r="M188" s="102">
        <v>170</v>
      </c>
      <c r="N188" s="25">
        <f t="shared" si="101"/>
        <v>0</v>
      </c>
      <c r="O188" s="104">
        <f>IF(ISNUMBER(M188), $B199 * N188, "")</f>
        <v>0</v>
      </c>
      <c r="Q188" s="210"/>
      <c r="R188" s="211"/>
      <c r="S188" s="212"/>
    </row>
    <row r="189" spans="1:19">
      <c r="A189" s="123" t="s">
        <v>178</v>
      </c>
      <c r="B189" s="124">
        <v>47950</v>
      </c>
      <c r="C189" s="76">
        <v>-8.6830680000000004E-3</v>
      </c>
      <c r="D189" s="13">
        <v>48100</v>
      </c>
      <c r="E189" s="14">
        <f>IF(ISNUMBER(D189), (D189 - $B189) / $B189, "")</f>
        <v>3.1282586027111575E-3</v>
      </c>
      <c r="F189" s="16">
        <f>IF(ISNUMBER(D189), $B199 * E189, "")</f>
        <v>469.23879040667362</v>
      </c>
      <c r="G189" s="29">
        <v>48600</v>
      </c>
      <c r="H189" s="14">
        <f>IF(ISNUMBER(G189), (G189 - $B189) / $B189, "")</f>
        <v>1.3555787278415016E-2</v>
      </c>
      <c r="I189" s="100">
        <f>IF(ISNUMBER(G189), $B199 * H189, "")</f>
        <v>2033.3680917622526</v>
      </c>
      <c r="J189" s="13">
        <v>48550</v>
      </c>
      <c r="K189" s="14">
        <f>IF(ISNUMBER(J189), (J189 - $B189) / $B189, "")</f>
        <v>1.251303441084463E-2</v>
      </c>
      <c r="L189" s="16">
        <f>IF(ISNUMBER(J189), $B199 * K189, "")</f>
        <v>1876.9551616266945</v>
      </c>
      <c r="M189" s="29">
        <v>48350</v>
      </c>
      <c r="N189" s="14">
        <f>IF(ISNUMBER(M189), (M189 - $B189) / $B189, "")</f>
        <v>8.3420229405630868E-3</v>
      </c>
      <c r="O189" s="16">
        <f>IF(ISNUMBER(M189), $B199 * N189, "")</f>
        <v>1251.303441084463</v>
      </c>
      <c r="Q189" s="213"/>
      <c r="R189" s="214"/>
      <c r="S189" s="215"/>
    </row>
    <row r="190" spans="1:19" ht="17.25" thickBot="1">
      <c r="A190" s="125" t="s">
        <v>327</v>
      </c>
      <c r="B190" s="126">
        <v>576</v>
      </c>
      <c r="C190" s="77">
        <v>-1.03092784E-2</v>
      </c>
      <c r="D190" s="15">
        <v>576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582</v>
      </c>
      <c r="H190" s="32">
        <f t="shared" ref="H190:H193" si="103">IF(ISNUMBER(G190), (G190 - $B190) / $B190, "")</f>
        <v>1.0416666666666666E-2</v>
      </c>
      <c r="I190" s="101">
        <f>IF(ISNUMBER(G190), $B199 * H190, "")</f>
        <v>1562.5</v>
      </c>
      <c r="J190" s="15">
        <v>592</v>
      </c>
      <c r="K190" s="32">
        <f t="shared" ref="K190:K193" si="104">IF(ISNUMBER(J190), (J190 - $B190) / $B190, "")</f>
        <v>2.7777777777777776E-2</v>
      </c>
      <c r="L190" s="18">
        <f>IF(ISNUMBER(J190), $B199 * K190, "")</f>
        <v>4166.6666666666661</v>
      </c>
      <c r="M190" s="31">
        <v>581</v>
      </c>
      <c r="N190" s="32">
        <f t="shared" ref="N190:N193" si="105">IF(ISNUMBER(M190), (M190 - $B190) / $B190, "")</f>
        <v>8.6805555555555559E-3</v>
      </c>
      <c r="O190" s="18">
        <f>IF(ISNUMBER(M190), $B199 * N190, "")</f>
        <v>1302.0833333333335</v>
      </c>
      <c r="Q190" s="216"/>
      <c r="R190" s="217"/>
      <c r="S190" s="218"/>
    </row>
    <row r="191" spans="1:19" ht="17.25" thickBot="1">
      <c r="A191" s="125" t="s">
        <v>146</v>
      </c>
      <c r="B191" s="126">
        <v>9.2799999999999994</v>
      </c>
      <c r="C191" s="77">
        <v>-2.2128556399999999E-2</v>
      </c>
      <c r="D191" s="15">
        <v>9.24</v>
      </c>
      <c r="E191" s="32">
        <f t="shared" si="102"/>
        <v>-4.3103448275861149E-3</v>
      </c>
      <c r="F191" s="18">
        <f>IF(ISNUMBER(D191), $B199 * E191, "")</f>
        <v>-646.55172413791729</v>
      </c>
      <c r="G191" s="31">
        <v>9.2100000000000009</v>
      </c>
      <c r="H191" s="32">
        <f t="shared" si="103"/>
        <v>-7.5431034482757019E-3</v>
      </c>
      <c r="I191" s="101">
        <f>IF(ISNUMBER(G191), $B199 * H191, "")</f>
        <v>-1131.4655172413552</v>
      </c>
      <c r="J191" s="15">
        <v>9.4</v>
      </c>
      <c r="K191" s="32">
        <f t="shared" si="104"/>
        <v>1.2931034482758728E-2</v>
      </c>
      <c r="L191" s="18">
        <f>IF(ISNUMBER(J191), $B199 * K191, "")</f>
        <v>1939.6551724138092</v>
      </c>
      <c r="M191" s="31">
        <v>9.2899999999999991</v>
      </c>
      <c r="N191" s="32">
        <f t="shared" si="105"/>
        <v>1.0775862068965287E-3</v>
      </c>
      <c r="O191" s="18">
        <f>IF(ISNUMBER(M191), $B199 * N191, "")</f>
        <v>161.63793103447932</v>
      </c>
      <c r="Q191" s="209"/>
      <c r="R191" s="209"/>
      <c r="S191" s="209"/>
    </row>
    <row r="192" spans="1:19" ht="17.25" thickBot="1">
      <c r="A192" s="125" t="s">
        <v>140</v>
      </c>
      <c r="B192" s="126">
        <v>94.3</v>
      </c>
      <c r="C192" s="77">
        <v>-2.3809523799999999E-2</v>
      </c>
      <c r="D192" s="15">
        <v>93</v>
      </c>
      <c r="E192" s="32">
        <f t="shared" si="102"/>
        <v>-1.3785790031813332E-2</v>
      </c>
      <c r="F192" s="18">
        <f>IF(ISNUMBER(D192), $B199 * E192, "")</f>
        <v>-2067.8685047720001</v>
      </c>
      <c r="G192" s="31">
        <v>92.6</v>
      </c>
      <c r="H192" s="32">
        <f t="shared" si="103"/>
        <v>-1.8027571580063656E-2</v>
      </c>
      <c r="I192" s="101">
        <f>IF(ISNUMBER(G192), $B199 * H192, "")</f>
        <v>-2704.1357370095484</v>
      </c>
      <c r="J192" s="15">
        <v>97</v>
      </c>
      <c r="K192" s="32">
        <f t="shared" si="104"/>
        <v>2.8632025450689321E-2</v>
      </c>
      <c r="L192" s="18">
        <f>IF(ISNUMBER(J192), $B199 * K192, "")</f>
        <v>4294.8038176033979</v>
      </c>
      <c r="M192" s="31">
        <v>94.3</v>
      </c>
      <c r="N192" s="32">
        <f t="shared" si="105"/>
        <v>0</v>
      </c>
      <c r="O192" s="18">
        <f>IF(ISNUMBER(M192), $B199 * N192, "")</f>
        <v>0</v>
      </c>
      <c r="Q192" s="219"/>
      <c r="R192" s="219"/>
      <c r="S192" s="219"/>
    </row>
    <row r="193" spans="1:19" ht="17.25" thickBot="1">
      <c r="A193" s="127" t="s">
        <v>237</v>
      </c>
      <c r="B193" s="128">
        <v>614</v>
      </c>
      <c r="C193" s="78">
        <v>-2.53968254E-2</v>
      </c>
      <c r="D193" s="20">
        <v>610</v>
      </c>
      <c r="E193" s="21">
        <f t="shared" si="102"/>
        <v>-6.5146579804560263E-3</v>
      </c>
      <c r="F193" s="22">
        <f>IF(ISNUMBER(D193), $B199 * E193, "")</f>
        <v>-977.19869706840393</v>
      </c>
      <c r="G193" s="30">
        <v>628</v>
      </c>
      <c r="H193" s="21">
        <f t="shared" si="103"/>
        <v>2.2801302931596091E-2</v>
      </c>
      <c r="I193" s="105">
        <f>IF(ISNUMBER(G193), $B199 * H193, "")</f>
        <v>3420.1954397394138</v>
      </c>
      <c r="J193" s="20">
        <v>640</v>
      </c>
      <c r="K193" s="21">
        <f t="shared" si="104"/>
        <v>4.2345276872964167E-2</v>
      </c>
      <c r="L193" s="22">
        <f>IF(ISNUMBER(J193), $B199 * K193, "")</f>
        <v>6351.7915309446253</v>
      </c>
      <c r="M193" s="30">
        <v>611</v>
      </c>
      <c r="N193" s="21">
        <f t="shared" si="105"/>
        <v>-4.8859934853420191E-3</v>
      </c>
      <c r="O193" s="22">
        <f>IF(ISNUMBER(M193), $B199 * N193, "")</f>
        <v>-732.89902280130286</v>
      </c>
      <c r="Q193" s="219"/>
      <c r="R193" s="219"/>
      <c r="S193" s="219"/>
    </row>
    <row r="194" spans="1:19" ht="17.25" thickBot="1">
      <c r="A194" s="125" t="s">
        <v>203</v>
      </c>
      <c r="B194" s="129">
        <v>8.6199999999999992</v>
      </c>
      <c r="C194" s="80">
        <v>-2.8184892900000001E-2</v>
      </c>
      <c r="D194" s="106">
        <v>8.6</v>
      </c>
      <c r="E194" s="107">
        <f>IF(ISNUMBER(D194), (D194 - $B194) / $B194, "")</f>
        <v>-2.3201856148491388E-3</v>
      </c>
      <c r="F194" s="108">
        <f>IF(ISNUMBER(D194), $B199 * E194, "")</f>
        <v>-348.0278422273708</v>
      </c>
      <c r="G194" s="109">
        <v>8.6</v>
      </c>
      <c r="H194" s="107">
        <f>IF(ISNUMBER(G194), (G194 - $B194) / $B194, "")</f>
        <v>-2.3201856148491388E-3</v>
      </c>
      <c r="I194" s="110">
        <f>IF(ISNUMBER(G194), $B199 * H194, "")</f>
        <v>-348.0278422273708</v>
      </c>
      <c r="J194" s="106">
        <v>8.75</v>
      </c>
      <c r="K194" s="107">
        <f>IF(ISNUMBER(J194), (J194 - $B194) / $B194, "")</f>
        <v>1.5081206496519813E-2</v>
      </c>
      <c r="L194" s="108">
        <f>IF(ISNUMBER(J194), $B199 * K194, "")</f>
        <v>2262.1809744779721</v>
      </c>
      <c r="M194" s="109">
        <v>8.7899999999999991</v>
      </c>
      <c r="N194" s="107">
        <f>IF(ISNUMBER(M194), (M194 - $B194) / $B194, "")</f>
        <v>1.972157772621809E-2</v>
      </c>
      <c r="O194" s="108">
        <f>IF(ISNUMBER(M194), $B199 * N194, "")</f>
        <v>2958.2366589327135</v>
      </c>
      <c r="Q194" s="209"/>
      <c r="R194" s="209"/>
      <c r="S194" s="209"/>
    </row>
    <row r="195" spans="1:19" ht="17.25" thickBot="1">
      <c r="A195" s="125" t="s">
        <v>154</v>
      </c>
      <c r="B195" s="126">
        <v>26850</v>
      </c>
      <c r="C195" s="77">
        <v>-3.5213798099999999E-2</v>
      </c>
      <c r="D195" s="15">
        <v>27000</v>
      </c>
      <c r="E195" s="32">
        <f t="shared" ref="E195:E198" si="106">IF(ISNUMBER(D195), (D195 - $B195) / $B195, "")</f>
        <v>5.5865921787709499E-3</v>
      </c>
      <c r="F195" s="18">
        <f>IF(ISNUMBER(D195), $B199 * E195, "")</f>
        <v>837.98882681564248</v>
      </c>
      <c r="G195" s="31">
        <v>28220</v>
      </c>
      <c r="H195" s="32">
        <f t="shared" ref="H195:H198" si="107">IF(ISNUMBER(G195), (G195 - $B195) / $B195, "")</f>
        <v>5.1024208566108009E-2</v>
      </c>
      <c r="I195" s="101">
        <f>IF(ISNUMBER(G195), $B199 * H195, "")</f>
        <v>7653.6312849162014</v>
      </c>
      <c r="J195" s="15">
        <v>31410</v>
      </c>
      <c r="K195" s="32">
        <f t="shared" ref="K195:K198" si="108">IF(ISNUMBER(J195), (J195 - $B195) / $B195, "")</f>
        <v>0.16983240223463686</v>
      </c>
      <c r="L195" s="18">
        <f>IF(ISNUMBER(J195), $B199 * K195, "")</f>
        <v>25474.860335195528</v>
      </c>
      <c r="M195" s="31">
        <v>33200</v>
      </c>
      <c r="N195" s="32">
        <f t="shared" ref="N195:N198" si="109">IF(ISNUMBER(M195), (M195 - $B195) / $B195, "")</f>
        <v>0.23649906890130354</v>
      </c>
      <c r="O195" s="18">
        <f>IF(ISNUMBER(M195), $B199 * N195, "")</f>
        <v>35474.860335195532</v>
      </c>
      <c r="Q195" s="209"/>
      <c r="R195" s="209"/>
      <c r="S195" s="209"/>
    </row>
    <row r="196" spans="1:19" ht="17.25" thickBot="1">
      <c r="A196" s="125" t="s">
        <v>211</v>
      </c>
      <c r="B196" s="126">
        <v>9.58</v>
      </c>
      <c r="C196" s="77">
        <v>-4.1041041E-2</v>
      </c>
      <c r="D196" s="15">
        <v>9.89</v>
      </c>
      <c r="E196" s="32">
        <f t="shared" si="106"/>
        <v>3.2359081419624271E-2</v>
      </c>
      <c r="F196" s="18">
        <f>IF(ISNUMBER(D196), $B199 * E196, "")</f>
        <v>4853.8622129436408</v>
      </c>
      <c r="G196" s="31">
        <v>9.64</v>
      </c>
      <c r="H196" s="32">
        <f t="shared" si="107"/>
        <v>6.2630480167015137E-3</v>
      </c>
      <c r="I196" s="101">
        <f>IF(ISNUMBER(G196), $B199 * H196, "")</f>
        <v>939.45720250522709</v>
      </c>
      <c r="J196" s="15">
        <v>9.99</v>
      </c>
      <c r="K196" s="32">
        <f t="shared" si="108"/>
        <v>4.2797494780793331E-2</v>
      </c>
      <c r="L196" s="18">
        <f>IF(ISNUMBER(J196), $B199 * K196, "")</f>
        <v>6419.6242171189997</v>
      </c>
      <c r="M196" s="31">
        <v>9.49</v>
      </c>
      <c r="N196" s="32">
        <f t="shared" si="109"/>
        <v>-9.3945720250521777E-3</v>
      </c>
      <c r="O196" s="18">
        <f>IF(ISNUMBER(M196), $B199 * N196, "")</f>
        <v>-1409.1858037578268</v>
      </c>
      <c r="Q196" s="209"/>
      <c r="R196" s="209"/>
      <c r="S196" s="209"/>
    </row>
    <row r="197" spans="1:19">
      <c r="A197" s="125" t="s">
        <v>132</v>
      </c>
      <c r="B197" s="126">
        <v>3620</v>
      </c>
      <c r="C197" s="77">
        <v>-5.4830287200000001E-2</v>
      </c>
      <c r="D197" s="15">
        <v>3590</v>
      </c>
      <c r="E197" s="32">
        <f t="shared" si="106"/>
        <v>-8.2872928176795577E-3</v>
      </c>
      <c r="F197" s="18">
        <f>IF(ISNUMBER(D197), $B199 * E197, "")</f>
        <v>-1243.0939226519336</v>
      </c>
      <c r="G197" s="31">
        <v>3610</v>
      </c>
      <c r="H197" s="32">
        <f t="shared" si="107"/>
        <v>-2.7624309392265192E-3</v>
      </c>
      <c r="I197" s="101">
        <f>IF(ISNUMBER(G197), $B199 * H197, "")</f>
        <v>-414.36464088397787</v>
      </c>
      <c r="J197" s="15">
        <v>3980</v>
      </c>
      <c r="K197" s="32">
        <f t="shared" si="108"/>
        <v>9.9447513812154692E-2</v>
      </c>
      <c r="L197" s="18">
        <f>IF(ISNUMBER(J197), $B199 * K197, "")</f>
        <v>14917.127071823204</v>
      </c>
      <c r="M197" s="31">
        <v>3705</v>
      </c>
      <c r="N197" s="32">
        <f t="shared" si="109"/>
        <v>2.3480662983425413E-2</v>
      </c>
      <c r="O197" s="18">
        <f>IF(ISNUMBER(M197), $B199 * N197, "")</f>
        <v>3522.0994475138118</v>
      </c>
      <c r="Q197" s="198"/>
      <c r="R197" s="199"/>
      <c r="S197" s="200"/>
    </row>
    <row r="198" spans="1:19" ht="17.25" thickBot="1">
      <c r="A198" s="130" t="s">
        <v>187</v>
      </c>
      <c r="B198" s="131">
        <v>291</v>
      </c>
      <c r="C198" s="79">
        <v>-5.5194805200000002E-2</v>
      </c>
      <c r="D198" s="24">
        <v>289</v>
      </c>
      <c r="E198" s="25">
        <f t="shared" si="106"/>
        <v>-6.8728522336769758E-3</v>
      </c>
      <c r="F198" s="104">
        <f>IF(ISNUMBER(D198), $B199 * E198, "")</f>
        <v>-1030.9278350515465</v>
      </c>
      <c r="G198" s="102">
        <v>304</v>
      </c>
      <c r="H198" s="25">
        <f t="shared" si="107"/>
        <v>4.4673539518900345E-2</v>
      </c>
      <c r="I198" s="103">
        <f>IF(ISNUMBER(G198), $B199 * H198, "")</f>
        <v>6701.0309278350514</v>
      </c>
      <c r="J198" s="24">
        <v>316</v>
      </c>
      <c r="K198" s="25">
        <f t="shared" si="108"/>
        <v>8.5910652920962199E-2</v>
      </c>
      <c r="L198" s="104">
        <f>IF(ISNUMBER(J198), $B199 * K198, "")</f>
        <v>12886.59793814433</v>
      </c>
      <c r="M198" s="102">
        <v>295</v>
      </c>
      <c r="N198" s="25">
        <f t="shared" si="109"/>
        <v>1.3745704467353952E-2</v>
      </c>
      <c r="O198" s="104">
        <f>IF(ISNUMBER(M198), $B199 * N198, "")</f>
        <v>2061.855670103093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-8.3610068188897714E-4</v>
      </c>
      <c r="F199" s="28">
        <f>SUM(F179:F198)</f>
        <v>-2508.3020456669301</v>
      </c>
      <c r="G199" s="26" t="s">
        <v>266</v>
      </c>
      <c r="H199" s="27">
        <f>IF(COUNT(H179:H198), SUM(H179:H198) / COUNT(H179:H198), 0)</f>
        <v>9.2130719811994825E-3</v>
      </c>
      <c r="I199" s="28">
        <f>SUM(I179:I198)</f>
        <v>27639.215943598443</v>
      </c>
      <c r="J199" s="26" t="s">
        <v>266</v>
      </c>
      <c r="K199" s="27">
        <f>IF(COUNT(K179:K198), SUM(K179:K198) / COUNT(K179:K198), 0)</f>
        <v>3.1119271203761102E-2</v>
      </c>
      <c r="L199" s="28">
        <f>SUM(L179:L198)</f>
        <v>93357.813611283302</v>
      </c>
      <c r="M199" s="26" t="s">
        <v>266</v>
      </c>
      <c r="N199" s="27">
        <f>IF(COUNT(N179:N198), SUM(N179:N198) / COUNT(N179:N198), 0)</f>
        <v>1.7141561447944667E-2</v>
      </c>
      <c r="O199" s="28">
        <f>SUM(O179:O198)</f>
        <v>51424.684343833993</v>
      </c>
      <c r="Q199" s="204"/>
      <c r="R199" s="205"/>
      <c r="S199" s="20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AC176-644F-4582-853E-8CEF16CDA277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44630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-78,332 KRW (-2.61%)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-106,480 KRW (-3.55%)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-63,832 KRW (-2.13%)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-107,908 KRW (-3.60%)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74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2022-03-10(목) 오전 00:00</v>
      </c>
      <c r="C15" s="259"/>
      <c r="D15" s="233" t="str">
        <f>TEXT($G$1, "[$-ko-KR]yyyy-mm-dd(ddd) ") &amp; "오후 14:00"</f>
        <v>2022-03-10(목) 오후 14:00</v>
      </c>
      <c r="E15" s="234"/>
      <c r="F15" s="235"/>
      <c r="G15" s="233" t="str">
        <f>TEXT($G$1, "[$-ko-KR]yyyy-mm-dd(ddd) ") &amp; "오후 19:00"</f>
        <v>2022-03-10(목) 오후 19:00</v>
      </c>
      <c r="H15" s="234"/>
      <c r="I15" s="235"/>
      <c r="J15" s="233" t="str">
        <f>TEXT($G$1, "[$-ko-KR]yyyy-mm-dd(ddd) ") &amp; "오후 21:00"</f>
        <v>2022-03-10(목) 오후 21:00</v>
      </c>
      <c r="K15" s="234"/>
      <c r="L15" s="235"/>
      <c r="M15" s="233" t="str">
        <f>TEXT($G$1+1, "[$-ko-KR]yyyy-mm-dd(ddd) ") &amp; "오전 00:00"</f>
        <v>2022-03-11(금)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74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2022-03-10(목) 오전 00:00</v>
      </c>
      <c r="C42" s="261"/>
      <c r="D42" s="233" t="str">
        <f>TEXT($G$1, "[$-ko-KR]yyyy-mm-dd(ddd) ") &amp; "오후 14:00"</f>
        <v>2022-03-10(목) 오후 14:00</v>
      </c>
      <c r="E42" s="234"/>
      <c r="F42" s="235"/>
      <c r="G42" s="233" t="str">
        <f>TEXT($G$1, "[$-ko-KR]yyyy-mm-dd(ddd) ") &amp; "오후 19:00"</f>
        <v>2022-03-10(목) 오후 19:00</v>
      </c>
      <c r="H42" s="234"/>
      <c r="I42" s="235"/>
      <c r="J42" s="233" t="str">
        <f>TEXT($G$1, "[$-ko-KR]yyyy-mm-dd(ddd) ") &amp; "오후 21:00"</f>
        <v>2022-03-10(목) 오후 21:00</v>
      </c>
      <c r="K42" s="234"/>
      <c r="L42" s="235"/>
      <c r="M42" s="233" t="str">
        <f>TEXT($G$1+1, "[$-ko-KR]yyyy-mm-dd(ddd) ") &amp; "오전 00:00"</f>
        <v>2022-03-11(금)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341</v>
      </c>
      <c r="B44" s="124">
        <v>9.5600000000000004E-2</v>
      </c>
      <c r="C44" s="76">
        <v>0.10904872390000001</v>
      </c>
      <c r="D44" s="13">
        <v>8.9200000000000002E-2</v>
      </c>
      <c r="E44" s="14">
        <f>IF(ISNUMBER(D44), (D44 - $B44) / $B44, "")</f>
        <v>-6.6945606694560691E-2</v>
      </c>
      <c r="F44" s="16">
        <f>IF(ISNUMBER(D44), $B64 * E44, "")</f>
        <v>-10041.841004184103</v>
      </c>
      <c r="G44" s="29">
        <v>9.0899999999999995E-2</v>
      </c>
      <c r="H44" s="14">
        <f>IF(ISNUMBER(G44), (G44 - $B44) / $B44, "")</f>
        <v>-4.9163179916318092E-2</v>
      </c>
      <c r="I44" s="100">
        <f>IF(ISNUMBER(G44), $B64 * H44, "")</f>
        <v>-7374.4769874477142</v>
      </c>
      <c r="J44" s="13">
        <v>0.10100000000000001</v>
      </c>
      <c r="K44" s="14">
        <f>IF(ISNUMBER(J44), (J44 - $B44) / $B44, "")</f>
        <v>5.648535564853558E-2</v>
      </c>
      <c r="L44" s="16">
        <f>IF(ISNUMBER(J44), $B64 * K44, "")</f>
        <v>8472.8033472803363</v>
      </c>
      <c r="M44" s="29">
        <v>9.6100000000000005E-2</v>
      </c>
      <c r="N44" s="14">
        <f>IF(ISNUMBER(M44), (M44 - $B44) / $B44, "")</f>
        <v>5.2301255230125564E-3</v>
      </c>
      <c r="O44" s="16">
        <f>IF(ISNUMBER(M44), $B64 * N44, "")</f>
        <v>784.51882845188345</v>
      </c>
      <c r="Q44" s="219"/>
      <c r="R44" s="219"/>
      <c r="S44" s="219"/>
    </row>
    <row r="45" spans="1:19" ht="17.25" customHeight="1" thickBot="1">
      <c r="A45" s="125" t="s">
        <v>245</v>
      </c>
      <c r="B45" s="126">
        <v>64.2</v>
      </c>
      <c r="C45" s="77">
        <v>8.2630691399999998E-2</v>
      </c>
      <c r="D45" s="15">
        <v>60.7</v>
      </c>
      <c r="E45" s="32">
        <f t="shared" ref="E45:E48" si="14">IF(ISNUMBER(D45), (D45 - $B45) / $B45, "")</f>
        <v>-5.4517133956386292E-2</v>
      </c>
      <c r="F45" s="18">
        <f>IF(ISNUMBER(D45), $B64 * E45, "")</f>
        <v>-8177.5700934579436</v>
      </c>
      <c r="G45" s="31">
        <v>60.6</v>
      </c>
      <c r="H45" s="32">
        <f t="shared" ref="H45:H48" si="15">IF(ISNUMBER(G45), (G45 - $B45) / $B45, "")</f>
        <v>-5.6074766355140207E-2</v>
      </c>
      <c r="I45" s="101">
        <f>IF(ISNUMBER(G45), $B64 * H45, "")</f>
        <v>-8411.2149532710318</v>
      </c>
      <c r="J45" s="15">
        <v>60.3</v>
      </c>
      <c r="K45" s="32">
        <f t="shared" ref="K45:K48" si="16">IF(ISNUMBER(J45), (J45 - $B45) / $B45, "")</f>
        <v>-6.0747663551401952E-2</v>
      </c>
      <c r="L45" s="18">
        <f>IF(ISNUMBER(J45), $B64 * K45, "")</f>
        <v>-9112.149532710293</v>
      </c>
      <c r="M45" s="31">
        <v>60.3</v>
      </c>
      <c r="N45" s="32">
        <f t="shared" ref="N45:N48" si="17">IF(ISNUMBER(M45), (M45 - $B45) / $B45, "")</f>
        <v>-6.0747663551401952E-2</v>
      </c>
      <c r="O45" s="18">
        <f>IF(ISNUMBER(M45), $B64 * N45, "")</f>
        <v>-9112.149532710293</v>
      </c>
      <c r="Q45" s="219"/>
      <c r="R45" s="219"/>
      <c r="S45" s="219"/>
    </row>
    <row r="46" spans="1:19" ht="17.25" customHeight="1" thickBot="1">
      <c r="A46" s="125" t="s">
        <v>118</v>
      </c>
      <c r="B46" s="126">
        <v>18.5</v>
      </c>
      <c r="C46" s="77">
        <v>6.3218390799999996E-2</v>
      </c>
      <c r="D46" s="15">
        <v>17.899999999999999</v>
      </c>
      <c r="E46" s="32">
        <f t="shared" si="14"/>
        <v>-3.2432432432432511E-2</v>
      </c>
      <c r="F46" s="18">
        <f>IF(ISNUMBER(D46), $B64 * E46, "")</f>
        <v>-4864.8648648648768</v>
      </c>
      <c r="G46" s="31">
        <v>17.8</v>
      </c>
      <c r="H46" s="32">
        <f t="shared" si="15"/>
        <v>-3.7837837837837798E-2</v>
      </c>
      <c r="I46" s="101">
        <f>IF(ISNUMBER(G46), $B64 * H46, "")</f>
        <v>-5675.6756756756695</v>
      </c>
      <c r="J46" s="15">
        <v>17.600000000000001</v>
      </c>
      <c r="K46" s="32">
        <f t="shared" si="16"/>
        <v>-4.8648648648648575E-2</v>
      </c>
      <c r="L46" s="18">
        <f>IF(ISNUMBER(J46), $B64 * K46, "")</f>
        <v>-7297.2972972972866</v>
      </c>
      <c r="M46" s="31">
        <v>17.600000000000001</v>
      </c>
      <c r="N46" s="32">
        <f t="shared" si="17"/>
        <v>-4.8648648648648575E-2</v>
      </c>
      <c r="O46" s="18">
        <f>IF(ISNUMBER(M46), $B64 * N46, "")</f>
        <v>-7297.2972972972866</v>
      </c>
      <c r="Q46" s="209"/>
      <c r="R46" s="209"/>
      <c r="S46" s="209"/>
    </row>
    <row r="47" spans="1:19" ht="17.25" customHeight="1" thickBot="1">
      <c r="A47" s="125" t="s">
        <v>128</v>
      </c>
      <c r="B47" s="126">
        <v>51.1</v>
      </c>
      <c r="C47" s="77">
        <v>4.9281314200000002E-2</v>
      </c>
      <c r="D47" s="15">
        <v>49.9</v>
      </c>
      <c r="E47" s="32">
        <f t="shared" si="14"/>
        <v>-2.3483365949119428E-2</v>
      </c>
      <c r="F47" s="18">
        <f>IF(ISNUMBER(D47), $B64 * E47, "")</f>
        <v>-3522.5048923679142</v>
      </c>
      <c r="G47" s="31">
        <v>49.1</v>
      </c>
      <c r="H47" s="32">
        <f t="shared" si="15"/>
        <v>-3.9138943248532287E-2</v>
      </c>
      <c r="I47" s="101">
        <f>IF(ISNUMBER(G47), $B64 * H47, "")</f>
        <v>-5870.841487279843</v>
      </c>
      <c r="J47" s="15">
        <v>50.6</v>
      </c>
      <c r="K47" s="32">
        <f t="shared" si="16"/>
        <v>-9.7847358121330719E-3</v>
      </c>
      <c r="L47" s="18">
        <f>IF(ISNUMBER(J47), $B64 * K47, "")</f>
        <v>-1467.7103718199608</v>
      </c>
      <c r="M47" s="31">
        <v>50.8</v>
      </c>
      <c r="N47" s="32">
        <f t="shared" si="17"/>
        <v>-5.8708414872799264E-3</v>
      </c>
      <c r="O47" s="18">
        <f>IF(ISNUMBER(M47), $B64 * N47, "")</f>
        <v>-880.626223091989</v>
      </c>
      <c r="Q47" s="209"/>
      <c r="R47" s="209"/>
      <c r="S47" s="209"/>
    </row>
    <row r="48" spans="1:19" ht="17.25" customHeight="1" thickBot="1">
      <c r="A48" s="127" t="s">
        <v>97</v>
      </c>
      <c r="B48" s="128">
        <v>2.3999999999999998E-3</v>
      </c>
      <c r="C48" s="78">
        <v>4.3478260900000003E-2</v>
      </c>
      <c r="D48" s="20">
        <v>2.3E-3</v>
      </c>
      <c r="E48" s="21">
        <f t="shared" si="14"/>
        <v>-4.1666666666666602E-2</v>
      </c>
      <c r="F48" s="22">
        <f>IF(ISNUMBER(D48), $B64 * E48, "")</f>
        <v>-6249.99999999999</v>
      </c>
      <c r="G48" s="30">
        <v>2.3E-3</v>
      </c>
      <c r="H48" s="21">
        <f t="shared" si="15"/>
        <v>-4.1666666666666602E-2</v>
      </c>
      <c r="I48" s="105">
        <f>IF(ISNUMBER(G48), $B64 * H48, "")</f>
        <v>-6249.99999999999</v>
      </c>
      <c r="J48" s="20">
        <v>2.3E-3</v>
      </c>
      <c r="K48" s="21">
        <f t="shared" si="16"/>
        <v>-4.1666666666666602E-2</v>
      </c>
      <c r="L48" s="22">
        <f>IF(ISNUMBER(J48), $B64 * K48, "")</f>
        <v>-6249.99999999999</v>
      </c>
      <c r="M48" s="30">
        <v>2.3E-3</v>
      </c>
      <c r="N48" s="21">
        <f t="shared" si="17"/>
        <v>-4.1666666666666602E-2</v>
      </c>
      <c r="O48" s="22">
        <f>IF(ISNUMBER(M48), $B64 * N48, "")</f>
        <v>-6249.99999999999</v>
      </c>
      <c r="Q48" s="209"/>
      <c r="R48" s="209"/>
      <c r="S48" s="209"/>
    </row>
    <row r="49" spans="1:19" ht="17.25" customHeight="1" thickBot="1">
      <c r="A49" s="125" t="s">
        <v>124</v>
      </c>
      <c r="B49" s="129">
        <v>60.3</v>
      </c>
      <c r="C49" s="80">
        <v>4.1450777199999997E-2</v>
      </c>
      <c r="D49" s="106">
        <v>57.3</v>
      </c>
      <c r="E49" s="107">
        <f>IF(ISNUMBER(D49), (D49 - $B49) / $B49, "")</f>
        <v>-4.975124378109453E-2</v>
      </c>
      <c r="F49" s="108">
        <f>IF(ISNUMBER(D49), $B64 * E49, "")</f>
        <v>-7462.6865671641799</v>
      </c>
      <c r="G49" s="109">
        <v>57.1</v>
      </c>
      <c r="H49" s="107">
        <f>IF(ISNUMBER(G49), (G49 - $B49) / $B49, "")</f>
        <v>-5.3067993366500761E-2</v>
      </c>
      <c r="I49" s="110">
        <f>IF(ISNUMBER(G49), $B64 * H49, "")</f>
        <v>-7960.1990049751139</v>
      </c>
      <c r="J49" s="106">
        <v>57.3</v>
      </c>
      <c r="K49" s="107">
        <f>IF(ISNUMBER(J49), (J49 - $B49) / $B49, "")</f>
        <v>-4.975124378109453E-2</v>
      </c>
      <c r="L49" s="108">
        <f>IF(ISNUMBER(J49), $B64 * K49, "")</f>
        <v>-7462.6865671641799</v>
      </c>
      <c r="M49" s="109">
        <v>58</v>
      </c>
      <c r="N49" s="107">
        <f>IF(ISNUMBER(M49), (M49 - $B49) / $B49, "")</f>
        <v>-3.8142620232172422E-2</v>
      </c>
      <c r="O49" s="108">
        <f>IF(ISNUMBER(M49), $B64 * N49, "")</f>
        <v>-5721.3930348258637</v>
      </c>
      <c r="Q49" s="209"/>
      <c r="R49" s="209"/>
      <c r="S49" s="209"/>
    </row>
    <row r="50" spans="1:19" ht="17.25" customHeight="1" thickBot="1">
      <c r="A50" s="125" t="s">
        <v>64</v>
      </c>
      <c r="B50" s="126">
        <v>28.8</v>
      </c>
      <c r="C50" s="77">
        <v>3.5971222999999997E-2</v>
      </c>
      <c r="D50" s="15">
        <v>27.5</v>
      </c>
      <c r="E50" s="32">
        <f t="shared" ref="E50:E53" si="18">IF(ISNUMBER(D50), (D50 - $B50) / $B50, "")</f>
        <v>-4.5138888888888916E-2</v>
      </c>
      <c r="F50" s="18">
        <f>IF(ISNUMBER(D50), $B64 * E50, "")</f>
        <v>-6770.8333333333376</v>
      </c>
      <c r="G50" s="31">
        <v>27.4</v>
      </c>
      <c r="H50" s="32">
        <f t="shared" ref="H50:H53" si="19">IF(ISNUMBER(G50), (G50 - $B50) / $B50, "")</f>
        <v>-4.8611111111111181E-2</v>
      </c>
      <c r="I50" s="101">
        <f>IF(ISNUMBER(G50), $B64 * H50, "")</f>
        <v>-7291.666666666677</v>
      </c>
      <c r="J50" s="15">
        <v>27.4</v>
      </c>
      <c r="K50" s="32">
        <f t="shared" ref="K50:K53" si="20">IF(ISNUMBER(J50), (J50 - $B50) / $B50, "")</f>
        <v>-4.8611111111111181E-2</v>
      </c>
      <c r="L50" s="18">
        <f>IF(ISNUMBER(J50), $B64 * K50, "")</f>
        <v>-7291.666666666677</v>
      </c>
      <c r="M50" s="31">
        <v>27.7</v>
      </c>
      <c r="N50" s="32">
        <f t="shared" ref="N50:N53" si="21">IF(ISNUMBER(M50), (M50 - $B50) / $B50, "")</f>
        <v>-3.8194444444444496E-2</v>
      </c>
      <c r="O50" s="18">
        <f>IF(ISNUMBER(M50), $B64 * N50, "")</f>
        <v>-5729.1666666666742</v>
      </c>
      <c r="Q50" s="209"/>
      <c r="R50" s="209"/>
      <c r="S50" s="209"/>
    </row>
    <row r="51" spans="1:19" ht="17.25" customHeight="1" thickBot="1">
      <c r="A51" s="125" t="s">
        <v>158</v>
      </c>
      <c r="B51" s="126">
        <v>75.2</v>
      </c>
      <c r="C51" s="77">
        <v>3.5812672199999999E-2</v>
      </c>
      <c r="D51" s="15">
        <v>72.2</v>
      </c>
      <c r="E51" s="32">
        <f t="shared" si="18"/>
        <v>-3.9893617021276591E-2</v>
      </c>
      <c r="F51" s="18">
        <f>IF(ISNUMBER(D51), $B64 * E51, "")</f>
        <v>-5984.0425531914889</v>
      </c>
      <c r="G51" s="31">
        <v>70.7</v>
      </c>
      <c r="H51" s="32">
        <f t="shared" si="19"/>
        <v>-5.984042553191489E-2</v>
      </c>
      <c r="I51" s="101">
        <f>IF(ISNUMBER(G51), $B64 * H51, "")</f>
        <v>-8976.0638297872338</v>
      </c>
      <c r="J51" s="15">
        <v>70.3</v>
      </c>
      <c r="K51" s="32">
        <f t="shared" si="20"/>
        <v>-6.515957446808518E-2</v>
      </c>
      <c r="L51" s="18">
        <f>IF(ISNUMBER(J51), $B64 * K51, "")</f>
        <v>-9773.9361702127771</v>
      </c>
      <c r="M51" s="31">
        <v>70.900000000000006</v>
      </c>
      <c r="N51" s="32">
        <f t="shared" si="21"/>
        <v>-5.7180851063829745E-2</v>
      </c>
      <c r="O51" s="18">
        <f>IF(ISNUMBER(M51), $B64 * N51, "")</f>
        <v>-8577.1276595744621</v>
      </c>
      <c r="Q51" s="209"/>
      <c r="R51" s="209"/>
      <c r="S51" s="209"/>
    </row>
    <row r="52" spans="1:19" ht="17.25" customHeight="1" thickBot="1">
      <c r="A52" s="125" t="s">
        <v>197</v>
      </c>
      <c r="B52" s="126">
        <v>49.8</v>
      </c>
      <c r="C52" s="77">
        <v>2.89256198E-2</v>
      </c>
      <c r="D52" s="15">
        <v>47.9</v>
      </c>
      <c r="E52" s="32">
        <f t="shared" si="18"/>
        <v>-3.8152610441767043E-2</v>
      </c>
      <c r="F52" s="18">
        <f>IF(ISNUMBER(D52), $B64 * E52, "")</f>
        <v>-5722.8915662650561</v>
      </c>
      <c r="G52" s="31">
        <v>48</v>
      </c>
      <c r="H52" s="32">
        <f t="shared" si="19"/>
        <v>-3.6144578313252955E-2</v>
      </c>
      <c r="I52" s="101">
        <f>IF(ISNUMBER(G52), $B64 * H52, "")</f>
        <v>-5421.6867469879435</v>
      </c>
      <c r="J52" s="15">
        <v>47.8</v>
      </c>
      <c r="K52" s="32">
        <f t="shared" si="20"/>
        <v>-4.0160642570281124E-2</v>
      </c>
      <c r="L52" s="18">
        <f>IF(ISNUMBER(J52), $B64 * K52, "")</f>
        <v>-6024.0963855421687</v>
      </c>
      <c r="M52" s="31">
        <v>48.1</v>
      </c>
      <c r="N52" s="32">
        <f t="shared" si="21"/>
        <v>-3.4136546184738874E-2</v>
      </c>
      <c r="O52" s="18">
        <f>IF(ISNUMBER(M52), $B64 * N52, "")</f>
        <v>-5120.4819277108309</v>
      </c>
      <c r="Q52" s="33"/>
      <c r="R52" s="33"/>
    </row>
    <row r="53" spans="1:19" ht="17.25" customHeight="1" thickBot="1">
      <c r="A53" s="130" t="s">
        <v>144</v>
      </c>
      <c r="B53" s="131">
        <v>11.4</v>
      </c>
      <c r="C53" s="79">
        <v>2.7027026999999999E-2</v>
      </c>
      <c r="D53" s="24">
        <v>11</v>
      </c>
      <c r="E53" s="25">
        <f t="shared" si="18"/>
        <v>-3.5087719298245647E-2</v>
      </c>
      <c r="F53" s="104">
        <f>IF(ISNUMBER(D53), $B64 * E53, "")</f>
        <v>-5263.1578947368471</v>
      </c>
      <c r="G53" s="102">
        <v>11</v>
      </c>
      <c r="H53" s="25">
        <f t="shared" si="19"/>
        <v>-3.5087719298245647E-2</v>
      </c>
      <c r="I53" s="103">
        <f>IF(ISNUMBER(G53), $B64 * H53, "")</f>
        <v>-5263.1578947368471</v>
      </c>
      <c r="J53" s="24">
        <v>11</v>
      </c>
      <c r="K53" s="25">
        <f t="shared" si="20"/>
        <v>-3.5087719298245647E-2</v>
      </c>
      <c r="L53" s="104">
        <f>IF(ISNUMBER(J53), $B64 * K53, "")</f>
        <v>-5263.1578947368471</v>
      </c>
      <c r="M53" s="102">
        <v>11.1</v>
      </c>
      <c r="N53" s="25">
        <f t="shared" si="21"/>
        <v>-2.6315789473684272E-2</v>
      </c>
      <c r="O53" s="104">
        <f>IF(ISNUMBER(M53), $B64 * N53, "")</f>
        <v>-3947.3684210526408</v>
      </c>
      <c r="Q53" s="210"/>
      <c r="R53" s="211"/>
      <c r="S53" s="212"/>
    </row>
    <row r="54" spans="1:19" ht="17.25" customHeight="1">
      <c r="A54" s="123" t="s">
        <v>229</v>
      </c>
      <c r="B54" s="124">
        <v>53.9</v>
      </c>
      <c r="C54" s="76">
        <v>2.27703985E-2</v>
      </c>
      <c r="D54" s="13">
        <v>52</v>
      </c>
      <c r="E54" s="14">
        <f>IF(ISNUMBER(D54), (D54 - $B54) / $B54, "")</f>
        <v>-3.5250463821892369E-2</v>
      </c>
      <c r="F54" s="16">
        <f>IF(ISNUMBER(D54), $B64 * E54, "")</f>
        <v>-5287.5695732838558</v>
      </c>
      <c r="G54" s="29">
        <v>51.8</v>
      </c>
      <c r="H54" s="14">
        <f>IF(ISNUMBER(G54), (G54 - $B54) / $B54, "")</f>
        <v>-3.8961038961038988E-2</v>
      </c>
      <c r="I54" s="100">
        <f>IF(ISNUMBER(G54), $B64 * H54, "")</f>
        <v>-5844.1558441558482</v>
      </c>
      <c r="J54" s="13">
        <v>51.5</v>
      </c>
      <c r="K54" s="14">
        <f>IF(ISNUMBER(J54), (J54 - $B54) / $B54, "")</f>
        <v>-4.4526901669758791E-2</v>
      </c>
      <c r="L54" s="16">
        <f>IF(ISNUMBER(J54), $B64 * K54, "")</f>
        <v>-6679.0352504638186</v>
      </c>
      <c r="M54" s="29">
        <v>52.1</v>
      </c>
      <c r="N54" s="14">
        <f>IF(ISNUMBER(M54), (M54 - $B54) / $B54, "")</f>
        <v>-3.339517625231906E-2</v>
      </c>
      <c r="O54" s="16">
        <f>IF(ISNUMBER(M54), $B64 * N54, "")</f>
        <v>-5009.2764378478587</v>
      </c>
      <c r="Q54" s="213"/>
      <c r="R54" s="214"/>
      <c r="S54" s="215"/>
    </row>
    <row r="55" spans="1:19" ht="17.25" customHeight="1" thickBot="1">
      <c r="A55" s="125" t="s">
        <v>126</v>
      </c>
      <c r="B55" s="126">
        <v>88.6</v>
      </c>
      <c r="C55" s="77">
        <v>1.72215844E-2</v>
      </c>
      <c r="D55" s="15">
        <v>88.2</v>
      </c>
      <c r="E55" s="32">
        <f t="shared" ref="E55:E58" si="22">IF(ISNUMBER(D55), (D55 - $B55) / $B55, "")</f>
        <v>-4.5146726862301525E-3</v>
      </c>
      <c r="F55" s="18">
        <f>IF(ISNUMBER(D55), $B64 * E55, "")</f>
        <v>-677.2009029345229</v>
      </c>
      <c r="G55" s="31">
        <v>85.7</v>
      </c>
      <c r="H55" s="32">
        <f t="shared" ref="H55:H58" si="23">IF(ISNUMBER(G55), (G55 - $B55) / $B55, "")</f>
        <v>-3.2731376975169209E-2</v>
      </c>
      <c r="I55" s="101">
        <f>IF(ISNUMBER(G55), $B64 * H55, "")</f>
        <v>-4909.7065462753817</v>
      </c>
      <c r="J55" s="15">
        <v>86.2</v>
      </c>
      <c r="K55" s="32">
        <f t="shared" ref="K55:K58" si="24">IF(ISNUMBER(J55), (J55 - $B55) / $B55, "")</f>
        <v>-2.7088036117381396E-2</v>
      </c>
      <c r="L55" s="18">
        <f>IF(ISNUMBER(J55), $B64 * K55, "")</f>
        <v>-4063.2054176072093</v>
      </c>
      <c r="M55" s="31">
        <v>86.4</v>
      </c>
      <c r="N55" s="32">
        <f t="shared" ref="N55:N58" si="25">IF(ISNUMBER(M55), (M55 - $B55) / $B55, "")</f>
        <v>-2.4830699774266239E-2</v>
      </c>
      <c r="O55" s="18">
        <f>IF(ISNUMBER(M55), $B64 * N55, "")</f>
        <v>-3724.6049661399361</v>
      </c>
      <c r="Q55" s="216"/>
      <c r="R55" s="217"/>
      <c r="S55" s="218"/>
    </row>
    <row r="56" spans="1:19" ht="17.25" customHeight="1" thickBot="1">
      <c r="A56" s="125" t="s">
        <v>71</v>
      </c>
      <c r="B56" s="126">
        <v>20.100000000000001</v>
      </c>
      <c r="C56" s="77">
        <v>1.51515152E-2</v>
      </c>
      <c r="D56" s="15">
        <v>19.2</v>
      </c>
      <c r="E56" s="32">
        <f t="shared" si="22"/>
        <v>-4.4776119402985176E-2</v>
      </c>
      <c r="F56" s="18">
        <f>IF(ISNUMBER(D56), $B64 * E56, "")</f>
        <v>-6716.4179104477762</v>
      </c>
      <c r="G56" s="31">
        <v>19.100000000000001</v>
      </c>
      <c r="H56" s="32">
        <f t="shared" si="23"/>
        <v>-4.9751243781094523E-2</v>
      </c>
      <c r="I56" s="101">
        <f>IF(ISNUMBER(G56), $B64 * H56, "")</f>
        <v>-7462.6865671641781</v>
      </c>
      <c r="J56" s="15">
        <v>19</v>
      </c>
      <c r="K56" s="32">
        <f t="shared" si="24"/>
        <v>-5.472636815920405E-2</v>
      </c>
      <c r="L56" s="18">
        <f>IF(ISNUMBER(J56), $B64 * K56, "")</f>
        <v>-8208.9552238806082</v>
      </c>
      <c r="M56" s="31">
        <v>19.100000000000001</v>
      </c>
      <c r="N56" s="32">
        <f t="shared" si="25"/>
        <v>-4.9751243781094523E-2</v>
      </c>
      <c r="O56" s="18">
        <f>IF(ISNUMBER(M56), $B64 * N56, "")</f>
        <v>-7462.6865671641781</v>
      </c>
      <c r="Q56" s="209"/>
      <c r="R56" s="209"/>
      <c r="S56" s="209"/>
    </row>
    <row r="57" spans="1:19" ht="17.25" customHeight="1" thickBot="1">
      <c r="A57" s="125" t="s">
        <v>233</v>
      </c>
      <c r="B57" s="126">
        <v>98.6</v>
      </c>
      <c r="C57" s="77">
        <v>1.12820513E-2</v>
      </c>
      <c r="D57" s="15">
        <v>95.7</v>
      </c>
      <c r="E57" s="32">
        <f t="shared" si="22"/>
        <v>-2.9411764705882269E-2</v>
      </c>
      <c r="F57" s="18">
        <f>IF(ISNUMBER(D57), $B64 * E57, "")</f>
        <v>-4411.7647058823404</v>
      </c>
      <c r="G57" s="31">
        <v>95.1</v>
      </c>
      <c r="H57" s="32">
        <f t="shared" si="23"/>
        <v>-3.5496957403651115E-2</v>
      </c>
      <c r="I57" s="101">
        <f>IF(ISNUMBER(G57), $B64 * H57, "")</f>
        <v>-5324.5436105476674</v>
      </c>
      <c r="J57" s="15">
        <v>95.1</v>
      </c>
      <c r="K57" s="32">
        <f t="shared" si="24"/>
        <v>-3.5496957403651115E-2</v>
      </c>
      <c r="L57" s="18">
        <f>IF(ISNUMBER(J57), $B64 * K57, "")</f>
        <v>-5324.5436105476674</v>
      </c>
      <c r="M57" s="31">
        <v>95.7</v>
      </c>
      <c r="N57" s="32">
        <f t="shared" si="25"/>
        <v>-2.9411764705882269E-2</v>
      </c>
      <c r="O57" s="18">
        <f>IF(ISNUMBER(M57), $B64 * N57, "")</f>
        <v>-4411.7647058823404</v>
      </c>
      <c r="Q57" s="219"/>
      <c r="R57" s="219"/>
      <c r="S57" s="219"/>
    </row>
    <row r="58" spans="1:19" ht="17.25" customHeight="1" thickBot="1">
      <c r="A58" s="127" t="s">
        <v>189</v>
      </c>
      <c r="B58" s="128">
        <v>92.2</v>
      </c>
      <c r="C58" s="78">
        <v>1.0964912300000001E-2</v>
      </c>
      <c r="D58" s="20">
        <v>88.9</v>
      </c>
      <c r="E58" s="21">
        <f t="shared" si="22"/>
        <v>-3.5791757049891508E-2</v>
      </c>
      <c r="F58" s="22">
        <f>IF(ISNUMBER(D58), $B64 * E58, "")</f>
        <v>-5368.7635574837259</v>
      </c>
      <c r="G58" s="30">
        <v>87.9</v>
      </c>
      <c r="H58" s="21">
        <f t="shared" si="23"/>
        <v>-4.6637744034707128E-2</v>
      </c>
      <c r="I58" s="105">
        <f>IF(ISNUMBER(G58), $B64 * H58, "")</f>
        <v>-6995.661605206069</v>
      </c>
      <c r="J58" s="20">
        <v>87.9</v>
      </c>
      <c r="K58" s="21">
        <f t="shared" si="24"/>
        <v>-4.6637744034707128E-2</v>
      </c>
      <c r="L58" s="22">
        <f>IF(ISNUMBER(J58), $B64 * K58, "")</f>
        <v>-6995.661605206069</v>
      </c>
      <c r="M58" s="30">
        <v>88.1</v>
      </c>
      <c r="N58" s="21">
        <f t="shared" si="25"/>
        <v>-4.4468546637744126E-2</v>
      </c>
      <c r="O58" s="22">
        <f>IF(ISNUMBER(M58), $B64 * N58, "")</f>
        <v>-6670.2819956616186</v>
      </c>
      <c r="Q58" s="219"/>
      <c r="R58" s="219"/>
      <c r="S58" s="219"/>
    </row>
    <row r="59" spans="1:19" ht="17.25" customHeight="1" thickBot="1">
      <c r="A59" s="125" t="s">
        <v>185</v>
      </c>
      <c r="B59" s="129">
        <v>10.3</v>
      </c>
      <c r="C59" s="80">
        <v>9.8039215999999995E-3</v>
      </c>
      <c r="D59" s="106">
        <v>10</v>
      </c>
      <c r="E59" s="107">
        <f>IF(ISNUMBER(D59), (D59 - $B59) / $B59, "")</f>
        <v>-2.9126213592233077E-2</v>
      </c>
      <c r="F59" s="108">
        <f>IF(ISNUMBER(D59), $B64 * E59, "")</f>
        <v>-4368.9320388349615</v>
      </c>
      <c r="G59" s="109">
        <v>9.9700000000000006</v>
      </c>
      <c r="H59" s="107">
        <f>IF(ISNUMBER(G59), (G59 - $B59) / $B59, "")</f>
        <v>-3.2038834951456319E-2</v>
      </c>
      <c r="I59" s="110">
        <f>IF(ISNUMBER(G59), $B64 * H59, "")</f>
        <v>-4805.825242718448</v>
      </c>
      <c r="J59" s="106">
        <v>9.9700000000000006</v>
      </c>
      <c r="K59" s="107">
        <f>IF(ISNUMBER(J59), (J59 - $B59) / $B59, "")</f>
        <v>-3.2038834951456319E-2</v>
      </c>
      <c r="L59" s="108">
        <f>IF(ISNUMBER(J59), $B64 * K59, "")</f>
        <v>-4805.825242718448</v>
      </c>
      <c r="M59" s="109">
        <v>9.99</v>
      </c>
      <c r="N59" s="107">
        <f>IF(ISNUMBER(M59), (M59 - $B59) / $B59, "")</f>
        <v>-3.0097087378640822E-2</v>
      </c>
      <c r="O59" s="108">
        <f>IF(ISNUMBER(M59), $B64 * N59, "")</f>
        <v>-4514.5631067961231</v>
      </c>
      <c r="Q59" s="209"/>
      <c r="R59" s="209"/>
      <c r="S59" s="209"/>
    </row>
    <row r="60" spans="1:19" ht="17.25" customHeight="1" thickBot="1">
      <c r="A60" s="125" t="s">
        <v>174</v>
      </c>
      <c r="B60" s="126">
        <v>11</v>
      </c>
      <c r="C60" s="77">
        <v>9.1743119000000008E-3</v>
      </c>
      <c r="D60" s="15">
        <v>10.5</v>
      </c>
      <c r="E60" s="32">
        <f t="shared" ref="E60:E63" si="26">IF(ISNUMBER(D60), (D60 - $B60) / $B60, "")</f>
        <v>-4.5454545454545456E-2</v>
      </c>
      <c r="F60" s="18">
        <f>IF(ISNUMBER(D60), $B64 * E60, "")</f>
        <v>-6818.181818181818</v>
      </c>
      <c r="G60" s="31">
        <v>10.5</v>
      </c>
      <c r="H60" s="32">
        <f t="shared" ref="H60:H63" si="27">IF(ISNUMBER(G60), (G60 - $B60) / $B60, "")</f>
        <v>-4.5454545454545456E-2</v>
      </c>
      <c r="I60" s="101">
        <f>IF(ISNUMBER(G60), $B64 * H60, "")</f>
        <v>-6818.181818181818</v>
      </c>
      <c r="J60" s="15">
        <v>10.5</v>
      </c>
      <c r="K60" s="32">
        <f t="shared" ref="K60:K63" si="28">IF(ISNUMBER(J60), (J60 - $B60) / $B60, "")</f>
        <v>-4.5454545454545456E-2</v>
      </c>
      <c r="L60" s="18">
        <f>IF(ISNUMBER(J60), $B64 * K60, "")</f>
        <v>-6818.181818181818</v>
      </c>
      <c r="M60" s="31">
        <v>10.5</v>
      </c>
      <c r="N60" s="32">
        <f t="shared" ref="N60:N63" si="29">IF(ISNUMBER(M60), (M60 - $B60) / $B60, "")</f>
        <v>-4.5454545454545456E-2</v>
      </c>
      <c r="O60" s="18">
        <f>IF(ISNUMBER(M60), $B64 * N60, "")</f>
        <v>-6818.181818181818</v>
      </c>
      <c r="Q60" s="209"/>
      <c r="R60" s="209"/>
      <c r="S60" s="209"/>
    </row>
    <row r="61" spans="1:19" ht="17.25" customHeight="1" thickBot="1">
      <c r="A61" s="125" t="s">
        <v>199</v>
      </c>
      <c r="B61" s="126">
        <v>11.9</v>
      </c>
      <c r="C61" s="77">
        <v>8.4745762999999998E-3</v>
      </c>
      <c r="D61" s="15">
        <v>11.4</v>
      </c>
      <c r="E61" s="32">
        <f t="shared" si="26"/>
        <v>-4.2016806722689072E-2</v>
      </c>
      <c r="F61" s="18">
        <f>IF(ISNUMBER(D61), $B64 * E61, "")</f>
        <v>-6302.5210084033606</v>
      </c>
      <c r="G61" s="31">
        <v>11.3</v>
      </c>
      <c r="H61" s="32">
        <f t="shared" si="27"/>
        <v>-5.0420168067226857E-2</v>
      </c>
      <c r="I61" s="101">
        <f>IF(ISNUMBER(G61), $B64 * H61, "")</f>
        <v>-7563.0252100840289</v>
      </c>
      <c r="J61" s="15">
        <v>11.4</v>
      </c>
      <c r="K61" s="32">
        <f t="shared" si="28"/>
        <v>-4.2016806722689072E-2</v>
      </c>
      <c r="L61" s="18">
        <f>IF(ISNUMBER(J61), $B64 * K61, "")</f>
        <v>-6302.5210084033606</v>
      </c>
      <c r="M61" s="31">
        <v>11.3</v>
      </c>
      <c r="N61" s="32">
        <f t="shared" si="29"/>
        <v>-5.0420168067226857E-2</v>
      </c>
      <c r="O61" s="18">
        <f>IF(ISNUMBER(M61), $B64 * N61, "")</f>
        <v>-7563.0252100840289</v>
      </c>
      <c r="Q61" s="209"/>
      <c r="R61" s="209"/>
      <c r="S61" s="209"/>
    </row>
    <row r="62" spans="1:19" ht="17.25" customHeight="1">
      <c r="A62" s="125" t="s">
        <v>205</v>
      </c>
      <c r="B62" s="126">
        <v>11.9</v>
      </c>
      <c r="C62" s="77">
        <v>8.4745762999999998E-3</v>
      </c>
      <c r="D62" s="15">
        <v>11.4</v>
      </c>
      <c r="E62" s="32">
        <f t="shared" si="26"/>
        <v>-4.2016806722689072E-2</v>
      </c>
      <c r="F62" s="18">
        <f>IF(ISNUMBER(D62), $B64 * E62, "")</f>
        <v>-6302.5210084033606</v>
      </c>
      <c r="G62" s="31">
        <v>11.4</v>
      </c>
      <c r="H62" s="32">
        <f t="shared" si="27"/>
        <v>-4.2016806722689072E-2</v>
      </c>
      <c r="I62" s="101">
        <f>IF(ISNUMBER(G62), $B64 * H62, "")</f>
        <v>-6302.5210084033606</v>
      </c>
      <c r="J62" s="15">
        <v>11.3</v>
      </c>
      <c r="K62" s="32">
        <f t="shared" si="28"/>
        <v>-5.0420168067226857E-2</v>
      </c>
      <c r="L62" s="18">
        <f>IF(ISNUMBER(J62), $B64 * K62, "")</f>
        <v>-7563.0252100840289</v>
      </c>
      <c r="M62" s="31">
        <v>11.5</v>
      </c>
      <c r="N62" s="32">
        <f t="shared" si="29"/>
        <v>-3.3613445378151287E-2</v>
      </c>
      <c r="O62" s="18">
        <f>IF(ISNUMBER(M62), $B64 * N62, "")</f>
        <v>-5042.0168067226932</v>
      </c>
      <c r="Q62" s="198"/>
      <c r="R62" s="199"/>
      <c r="S62" s="200"/>
    </row>
    <row r="63" spans="1:19" ht="17.25" customHeight="1" thickBot="1">
      <c r="A63" s="130" t="s">
        <v>346</v>
      </c>
      <c r="B63" s="131">
        <v>9.67</v>
      </c>
      <c r="C63" s="79">
        <v>8.3420228999999992E-3</v>
      </c>
      <c r="D63" s="24">
        <v>9.34</v>
      </c>
      <c r="E63" s="25">
        <f t="shared" si="26"/>
        <v>-3.4126163391933827E-2</v>
      </c>
      <c r="F63" s="104">
        <f>IF(ISNUMBER(D63), $B64 * E63, "")</f>
        <v>-5118.9245087900736</v>
      </c>
      <c r="G63" s="102">
        <v>9.3699999999999992</v>
      </c>
      <c r="H63" s="25">
        <f t="shared" si="27"/>
        <v>-3.1023784901758087E-2</v>
      </c>
      <c r="I63" s="103">
        <f>IF(ISNUMBER(G63), $B64 * H63, "")</f>
        <v>-4653.5677352637131</v>
      </c>
      <c r="J63" s="24">
        <v>9.36</v>
      </c>
      <c r="K63" s="25">
        <f t="shared" si="28"/>
        <v>-3.2057911065149998E-2</v>
      </c>
      <c r="L63" s="104">
        <f>IF(ISNUMBER(J63), $B64 * K63, "")</f>
        <v>-4808.6866597724993</v>
      </c>
      <c r="M63" s="102">
        <v>9.4499999999999993</v>
      </c>
      <c r="N63" s="25">
        <f t="shared" si="29"/>
        <v>-2.2750775594622609E-2</v>
      </c>
      <c r="O63" s="104">
        <f>IF(ISNUMBER(M63), $B64 * N63, "")</f>
        <v>-3412.6163391933915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-3.8477729934070504E-2</v>
      </c>
      <c r="F64" s="28">
        <f>SUM(F44:F63)</f>
        <v>-115433.18980221153</v>
      </c>
      <c r="G64" s="26" t="s">
        <v>266</v>
      </c>
      <c r="H64" s="27">
        <f>IF(COUNT(H44:H63), SUM(H44:H63) / COUNT(H44:H63), 0)</f>
        <v>-4.3058286144942851E-2</v>
      </c>
      <c r="I64" s="28">
        <f>SUM(I44:I63)</f>
        <v>-129174.85843482858</v>
      </c>
      <c r="J64" s="26" t="s">
        <v>266</v>
      </c>
      <c r="K64" s="27">
        <f>IF(COUNT(K44:K63), SUM(K44:K63) / COUNT(K44:K63), 0)</f>
        <v>-3.7679846195245122E-2</v>
      </c>
      <c r="L64" s="28">
        <f>SUM(L44:L63)</f>
        <v>-113039.53858573538</v>
      </c>
      <c r="M64" s="26" t="s">
        <v>266</v>
      </c>
      <c r="N64" s="27">
        <f>IF(COUNT(N44:N63), SUM(N44:N63) / COUNT(N44:N63), 0)</f>
        <v>-3.5493369962717368E-2</v>
      </c>
      <c r="O64" s="28">
        <f>SUM(O44:O63)</f>
        <v>-106480.10988815213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74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2022-03-10(목) 오전 00:00</v>
      </c>
      <c r="C69" s="261"/>
      <c r="D69" s="233" t="str">
        <f>TEXT($G$1, "[$-ko-KR]yyyy-mm-dd(ddd) ") &amp; "오후 14:00"</f>
        <v>2022-03-10(목) 오후 14:00</v>
      </c>
      <c r="E69" s="234"/>
      <c r="F69" s="235"/>
      <c r="G69" s="233" t="str">
        <f>TEXT($G$1, "[$-ko-KR]yyyy-mm-dd(ddd) ") &amp; "오후 19:00"</f>
        <v>2022-03-10(목) 오후 19:00</v>
      </c>
      <c r="H69" s="234"/>
      <c r="I69" s="235"/>
      <c r="J69" s="233" t="str">
        <f>TEXT($G$1, "[$-ko-KR]yyyy-mm-dd(ddd) ") &amp; "오후 21:00"</f>
        <v>2022-03-10(목) 오후 21:00</v>
      </c>
      <c r="K69" s="234"/>
      <c r="L69" s="235"/>
      <c r="M69" s="233" t="str">
        <f>TEXT($G$1+1, "[$-ko-KR]yyyy-mm-dd(ddd) ") &amp; "오전 00:00"</f>
        <v>2022-03-11(금)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105</v>
      </c>
      <c r="B71" s="124">
        <v>981</v>
      </c>
      <c r="C71" s="76">
        <v>0.26580645159999999</v>
      </c>
      <c r="D71" s="13">
        <v>1195</v>
      </c>
      <c r="E71" s="14">
        <f>IF(ISNUMBER(D71), (D71 - $B71) / $B71, "")</f>
        <v>0.21814475025484201</v>
      </c>
      <c r="F71" s="16">
        <f>IF(ISNUMBER(D71), $B91 * E71, "")</f>
        <v>32721.7125382263</v>
      </c>
      <c r="G71" s="29">
        <v>1095</v>
      </c>
      <c r="H71" s="14">
        <f>IF(ISNUMBER(G71), (G71 - $B71) / $B71, "")</f>
        <v>0.11620795107033639</v>
      </c>
      <c r="I71" s="100">
        <f>IF(ISNUMBER(G71), $B91 * H71, "")</f>
        <v>17431.19266055046</v>
      </c>
      <c r="J71" s="13">
        <v>1070</v>
      </c>
      <c r="K71" s="14">
        <f>IF(ISNUMBER(J71), (J71 - $B71) / $B71, "")</f>
        <v>9.0723751274209993E-2</v>
      </c>
      <c r="L71" s="16">
        <f>IF(ISNUMBER(J71), $B91 * K71, "")</f>
        <v>13608.562691131499</v>
      </c>
      <c r="M71" s="29">
        <v>1125</v>
      </c>
      <c r="N71" s="14">
        <f>IF(ISNUMBER(M71), (M71 - $B71) / $B71, "")</f>
        <v>0.14678899082568808</v>
      </c>
      <c r="O71" s="16">
        <f>IF(ISNUMBER(M71), $B91 * N71, "")</f>
        <v>22018.348623853213</v>
      </c>
      <c r="Q71" s="219"/>
      <c r="R71" s="219"/>
      <c r="S71" s="219"/>
    </row>
    <row r="72" spans="1:19" ht="17.25" thickBot="1">
      <c r="A72" s="125" t="s">
        <v>51</v>
      </c>
      <c r="B72" s="126">
        <v>230</v>
      </c>
      <c r="C72" s="77">
        <v>6.4814814799999995E-2</v>
      </c>
      <c r="D72" s="15">
        <v>222</v>
      </c>
      <c r="E72" s="32">
        <f t="shared" ref="E72:E75" si="30">IF(ISNUMBER(D72), (D72 - $B72) / $B72, "")</f>
        <v>-3.4782608695652174E-2</v>
      </c>
      <c r="F72" s="18">
        <f>IF(ISNUMBER(D72), $B91 * E72, "")</f>
        <v>-5217.391304347826</v>
      </c>
      <c r="G72" s="31">
        <v>219</v>
      </c>
      <c r="H72" s="32">
        <f t="shared" ref="H72:H75" si="31">IF(ISNUMBER(G72), (G72 - $B72) / $B72, "")</f>
        <v>-4.7826086956521741E-2</v>
      </c>
      <c r="I72" s="101">
        <f>IF(ISNUMBER(G72), $B91 * H72, "")</f>
        <v>-7173.913043478261</v>
      </c>
      <c r="J72" s="15">
        <v>220</v>
      </c>
      <c r="K72" s="32">
        <f t="shared" ref="K72:K75" si="32">IF(ISNUMBER(J72), (J72 - $B72) / $B72, "")</f>
        <v>-4.3478260869565216E-2</v>
      </c>
      <c r="L72" s="18">
        <f>IF(ISNUMBER(J72), $B91 * K72, "")</f>
        <v>-6521.7391304347821</v>
      </c>
      <c r="M72" s="31">
        <v>221</v>
      </c>
      <c r="N72" s="32">
        <f t="shared" ref="N72:N75" si="33">IF(ISNUMBER(M72), (M72 - $B72) / $B72, "")</f>
        <v>-3.9130434782608699E-2</v>
      </c>
      <c r="O72" s="18">
        <f>IF(ISNUMBER(M72), $B91 * N72, "")</f>
        <v>-5869.5652173913049</v>
      </c>
      <c r="Q72" s="219"/>
      <c r="R72" s="219"/>
      <c r="S72" s="219"/>
    </row>
    <row r="73" spans="1:19" ht="17.25" thickBot="1">
      <c r="A73" s="125" t="s">
        <v>56</v>
      </c>
      <c r="B73" s="126">
        <v>125</v>
      </c>
      <c r="C73" s="77">
        <v>5.0420168100000003E-2</v>
      </c>
      <c r="D73" s="15">
        <v>120</v>
      </c>
      <c r="E73" s="32">
        <f t="shared" si="30"/>
        <v>-0.04</v>
      </c>
      <c r="F73" s="18">
        <f>IF(ISNUMBER(D73), $B91 * E73, "")</f>
        <v>-6000</v>
      </c>
      <c r="G73" s="31">
        <v>118</v>
      </c>
      <c r="H73" s="32">
        <f t="shared" si="31"/>
        <v>-5.6000000000000001E-2</v>
      </c>
      <c r="I73" s="101">
        <f>IF(ISNUMBER(G73), $B91 * H73, "")</f>
        <v>-8400</v>
      </c>
      <c r="J73" s="15">
        <v>118</v>
      </c>
      <c r="K73" s="32">
        <f t="shared" si="32"/>
        <v>-5.6000000000000001E-2</v>
      </c>
      <c r="L73" s="18">
        <f>IF(ISNUMBER(J73), $B91 * K73, "")</f>
        <v>-8400</v>
      </c>
      <c r="M73" s="31">
        <v>119</v>
      </c>
      <c r="N73" s="32">
        <f t="shared" si="33"/>
        <v>-4.8000000000000001E-2</v>
      </c>
      <c r="O73" s="18">
        <f>IF(ISNUMBER(M73), $B91 * N73, "")</f>
        <v>-7200</v>
      </c>
      <c r="Q73" s="209"/>
      <c r="R73" s="209"/>
      <c r="S73" s="209"/>
    </row>
    <row r="74" spans="1:19" ht="17.25" thickBot="1">
      <c r="A74" s="125" t="s">
        <v>103</v>
      </c>
      <c r="B74" s="126">
        <v>649</v>
      </c>
      <c r="C74" s="77">
        <v>4.50885668E-2</v>
      </c>
      <c r="D74" s="15">
        <v>616</v>
      </c>
      <c r="E74" s="32">
        <f t="shared" si="30"/>
        <v>-5.0847457627118647E-2</v>
      </c>
      <c r="F74" s="18">
        <f>IF(ISNUMBER(D74), $B91 * E74, "")</f>
        <v>-7627.1186440677975</v>
      </c>
      <c r="G74" s="31">
        <v>616</v>
      </c>
      <c r="H74" s="32">
        <f t="shared" si="31"/>
        <v>-5.0847457627118647E-2</v>
      </c>
      <c r="I74" s="101">
        <f>IF(ISNUMBER(G74), $B91 * H74, "")</f>
        <v>-7627.1186440677975</v>
      </c>
      <c r="J74" s="15">
        <v>617</v>
      </c>
      <c r="K74" s="32">
        <f t="shared" si="32"/>
        <v>-4.930662557781202E-2</v>
      </c>
      <c r="L74" s="18">
        <f>IF(ISNUMBER(J74), $B91 * K74, "")</f>
        <v>-7395.9938366718034</v>
      </c>
      <c r="M74" s="31">
        <v>622</v>
      </c>
      <c r="N74" s="32">
        <f t="shared" si="33"/>
        <v>-4.1602465331278891E-2</v>
      </c>
      <c r="O74" s="18">
        <f>IF(ISNUMBER(M74), $B91 * N74, "")</f>
        <v>-6240.3697996918336</v>
      </c>
      <c r="Q74" s="209"/>
      <c r="R74" s="209"/>
      <c r="S74" s="209"/>
    </row>
    <row r="75" spans="1:19" ht="17.25" thickBot="1">
      <c r="A75" s="127" t="s">
        <v>89</v>
      </c>
      <c r="B75" s="128">
        <v>938</v>
      </c>
      <c r="C75" s="78">
        <v>4.4543429799999999E-2</v>
      </c>
      <c r="D75" s="20">
        <v>918</v>
      </c>
      <c r="E75" s="21">
        <f t="shared" si="30"/>
        <v>-2.1321961620469083E-2</v>
      </c>
      <c r="F75" s="22">
        <f>IF(ISNUMBER(D75), $B91 * E75, "")</f>
        <v>-3198.2942430703624</v>
      </c>
      <c r="G75" s="30">
        <v>910</v>
      </c>
      <c r="H75" s="21">
        <f t="shared" si="31"/>
        <v>-2.9850746268656716E-2</v>
      </c>
      <c r="I75" s="105">
        <f>IF(ISNUMBER(G75), $B91 * H75, "")</f>
        <v>-4477.6119402985078</v>
      </c>
      <c r="J75" s="20">
        <v>912</v>
      </c>
      <c r="K75" s="21">
        <f t="shared" si="32"/>
        <v>-2.7718550106609809E-2</v>
      </c>
      <c r="L75" s="22">
        <f>IF(ISNUMBER(J75), $B91 * K75, "")</f>
        <v>-4157.782515991471</v>
      </c>
      <c r="M75" s="30">
        <v>908</v>
      </c>
      <c r="N75" s="21">
        <f t="shared" si="33"/>
        <v>-3.1982942430703626E-2</v>
      </c>
      <c r="O75" s="22">
        <f>IF(ISNUMBER(M75), $B91 * N75, "")</f>
        <v>-4797.4413646055436</v>
      </c>
      <c r="Q75" s="209"/>
      <c r="R75" s="209"/>
      <c r="S75" s="209"/>
    </row>
    <row r="76" spans="1:19" ht="17.25" thickBot="1">
      <c r="A76" s="125" t="s">
        <v>134</v>
      </c>
      <c r="B76" s="129">
        <v>197</v>
      </c>
      <c r="C76" s="80">
        <v>4.23280423E-2</v>
      </c>
      <c r="D76" s="106">
        <v>190</v>
      </c>
      <c r="E76" s="107">
        <f>IF(ISNUMBER(D76), (D76 - $B76) / $B76, "")</f>
        <v>-3.553299492385787E-2</v>
      </c>
      <c r="F76" s="108">
        <f>IF(ISNUMBER(D76), $B91 * E76, "")</f>
        <v>-5329.9492385786807</v>
      </c>
      <c r="G76" s="109">
        <v>190</v>
      </c>
      <c r="H76" s="107">
        <f>IF(ISNUMBER(G76), (G76 - $B76) / $B76, "")</f>
        <v>-3.553299492385787E-2</v>
      </c>
      <c r="I76" s="110">
        <f>IF(ISNUMBER(G76), $B91 * H76, "")</f>
        <v>-5329.9492385786807</v>
      </c>
      <c r="J76" s="106">
        <v>189</v>
      </c>
      <c r="K76" s="107">
        <f>IF(ISNUMBER(J76), (J76 - $B76) / $B76, "")</f>
        <v>-4.060913705583756E-2</v>
      </c>
      <c r="L76" s="108">
        <f>IF(ISNUMBER(J76), $B91 * K76, "")</f>
        <v>-6091.3705583756337</v>
      </c>
      <c r="M76" s="109">
        <v>188</v>
      </c>
      <c r="N76" s="107">
        <f>IF(ISNUMBER(M76), (M76 - $B76) / $B76, "")</f>
        <v>-4.5685279187817257E-2</v>
      </c>
      <c r="O76" s="108">
        <f>IF(ISNUMBER(M76), $B91 * N76, "")</f>
        <v>-6852.7918781725884</v>
      </c>
      <c r="Q76" s="209"/>
      <c r="R76" s="209"/>
      <c r="S76" s="209"/>
    </row>
    <row r="77" spans="1:19" ht="17.25" thickBot="1">
      <c r="A77" s="125" t="s">
        <v>339</v>
      </c>
      <c r="B77" s="126">
        <v>502</v>
      </c>
      <c r="C77" s="77">
        <v>4.1493775900000002E-2</v>
      </c>
      <c r="D77" s="15">
        <v>480</v>
      </c>
      <c r="E77" s="32">
        <f t="shared" ref="E77:E80" si="34">IF(ISNUMBER(D77), (D77 - $B77) / $B77, "")</f>
        <v>-4.3824701195219126E-2</v>
      </c>
      <c r="F77" s="18">
        <f>IF(ISNUMBER(D77), $B91 * E77, "")</f>
        <v>-6573.7051792828688</v>
      </c>
      <c r="G77" s="31">
        <v>479</v>
      </c>
      <c r="H77" s="32">
        <f t="shared" ref="H77:H80" si="35">IF(ISNUMBER(G77), (G77 - $B77) / $B77, "")</f>
        <v>-4.5816733067729085E-2</v>
      </c>
      <c r="I77" s="101">
        <f>IF(ISNUMBER(G77), $B91 * H77, "")</f>
        <v>-6872.5099601593629</v>
      </c>
      <c r="J77" s="15">
        <v>477</v>
      </c>
      <c r="K77" s="32">
        <f t="shared" ref="K77:K80" si="36">IF(ISNUMBER(J77), (J77 - $B77) / $B77, "")</f>
        <v>-4.9800796812749001E-2</v>
      </c>
      <c r="L77" s="18">
        <f>IF(ISNUMBER(J77), $B91 * K77, "")</f>
        <v>-7470.1195219123501</v>
      </c>
      <c r="M77" s="31">
        <v>481</v>
      </c>
      <c r="N77" s="32">
        <f t="shared" ref="N77:N80" si="37">IF(ISNUMBER(M77), (M77 - $B77) / $B77, "")</f>
        <v>-4.1832669322709161E-2</v>
      </c>
      <c r="O77" s="18">
        <f>IF(ISNUMBER(M77), $B91 * N77, "")</f>
        <v>-6274.9003984063738</v>
      </c>
      <c r="Q77" s="209"/>
      <c r="R77" s="209"/>
      <c r="S77" s="209"/>
    </row>
    <row r="78" spans="1:19" ht="17.25" thickBot="1">
      <c r="A78" s="125" t="s">
        <v>107</v>
      </c>
      <c r="B78" s="126">
        <v>114</v>
      </c>
      <c r="C78" s="77">
        <v>3.6363636400000003E-2</v>
      </c>
      <c r="D78" s="15">
        <v>111</v>
      </c>
      <c r="E78" s="32">
        <f t="shared" si="34"/>
        <v>-2.6315789473684209E-2</v>
      </c>
      <c r="F78" s="18">
        <f>IF(ISNUMBER(D78), $B91 * E78, "")</f>
        <v>-3947.3684210526312</v>
      </c>
      <c r="G78" s="31">
        <v>111</v>
      </c>
      <c r="H78" s="32">
        <f t="shared" si="35"/>
        <v>-2.6315789473684209E-2</v>
      </c>
      <c r="I78" s="101">
        <f>IF(ISNUMBER(G78), $B91 * H78, "")</f>
        <v>-3947.3684210526312</v>
      </c>
      <c r="J78" s="15">
        <v>109</v>
      </c>
      <c r="K78" s="32">
        <f t="shared" si="36"/>
        <v>-4.3859649122807015E-2</v>
      </c>
      <c r="L78" s="18">
        <f>IF(ISNUMBER(J78), $B91 * K78, "")</f>
        <v>-6578.9473684210525</v>
      </c>
      <c r="M78" s="31">
        <v>110</v>
      </c>
      <c r="N78" s="32">
        <f t="shared" si="37"/>
        <v>-3.5087719298245612E-2</v>
      </c>
      <c r="O78" s="18">
        <f>IF(ISNUMBER(M78), $B91 * N78, "")</f>
        <v>-5263.1578947368416</v>
      </c>
      <c r="Q78" s="209"/>
      <c r="R78" s="209"/>
      <c r="S78" s="209"/>
    </row>
    <row r="79" spans="1:19" ht="17.25" thickBot="1">
      <c r="A79" s="125" t="s">
        <v>217</v>
      </c>
      <c r="B79" s="126">
        <v>202</v>
      </c>
      <c r="C79" s="77">
        <v>3.5897435900000003E-2</v>
      </c>
      <c r="D79" s="15">
        <v>193</v>
      </c>
      <c r="E79" s="32">
        <f t="shared" si="34"/>
        <v>-4.4554455445544552E-2</v>
      </c>
      <c r="F79" s="18">
        <f>IF(ISNUMBER(D79), $B91 * E79, "")</f>
        <v>-6683.1683168316831</v>
      </c>
      <c r="G79" s="31">
        <v>193</v>
      </c>
      <c r="H79" s="32">
        <f t="shared" si="35"/>
        <v>-4.4554455445544552E-2</v>
      </c>
      <c r="I79" s="101">
        <f>IF(ISNUMBER(G79), $B91 * H79, "")</f>
        <v>-6683.1683168316831</v>
      </c>
      <c r="J79" s="15">
        <v>192</v>
      </c>
      <c r="K79" s="32">
        <f t="shared" si="36"/>
        <v>-4.9504950495049507E-2</v>
      </c>
      <c r="L79" s="18">
        <f>IF(ISNUMBER(J79), $B91 * K79, "")</f>
        <v>-7425.742574257426</v>
      </c>
      <c r="M79" s="31">
        <v>194</v>
      </c>
      <c r="N79" s="32">
        <f t="shared" si="37"/>
        <v>-3.9603960396039604E-2</v>
      </c>
      <c r="O79" s="18">
        <f>IF(ISNUMBER(M79), $B91 * N79, "")</f>
        <v>-5940.5940594059402</v>
      </c>
      <c r="Q79" s="33"/>
      <c r="R79" s="33"/>
    </row>
    <row r="80" spans="1:19" ht="17.25" thickBot="1">
      <c r="A80" s="130" t="s">
        <v>172</v>
      </c>
      <c r="B80" s="131">
        <v>906</v>
      </c>
      <c r="C80" s="79">
        <v>2.9545454499999999E-2</v>
      </c>
      <c r="D80" s="24">
        <v>896</v>
      </c>
      <c r="E80" s="25">
        <f t="shared" si="34"/>
        <v>-1.1037527593818985E-2</v>
      </c>
      <c r="F80" s="104">
        <f>IF(ISNUMBER(D80), $B91 * E80, "")</f>
        <v>-1655.6291390728479</v>
      </c>
      <c r="G80" s="102">
        <v>927</v>
      </c>
      <c r="H80" s="25">
        <f t="shared" si="35"/>
        <v>2.3178807947019868E-2</v>
      </c>
      <c r="I80" s="103">
        <f>IF(ISNUMBER(G80), $B91 * H80, "")</f>
        <v>3476.8211920529802</v>
      </c>
      <c r="J80" s="24">
        <v>925</v>
      </c>
      <c r="K80" s="25">
        <f t="shared" si="36"/>
        <v>2.097130242825607E-2</v>
      </c>
      <c r="L80" s="104">
        <f>IF(ISNUMBER(J80), $B91 * K80, "")</f>
        <v>3145.6953642384105</v>
      </c>
      <c r="M80" s="102">
        <v>924</v>
      </c>
      <c r="N80" s="25">
        <f t="shared" si="37"/>
        <v>1.9867549668874173E-2</v>
      </c>
      <c r="O80" s="104">
        <f>IF(ISNUMBER(M80), $B91 * N80, "")</f>
        <v>2980.1324503311262</v>
      </c>
      <c r="Q80" s="210"/>
      <c r="R80" s="211"/>
      <c r="S80" s="212"/>
    </row>
    <row r="81" spans="1:19">
      <c r="A81" s="123" t="s">
        <v>79</v>
      </c>
      <c r="B81" s="124">
        <v>844</v>
      </c>
      <c r="C81" s="76">
        <v>2.92682927E-2</v>
      </c>
      <c r="D81" s="13">
        <v>807</v>
      </c>
      <c r="E81" s="14">
        <f>IF(ISNUMBER(D81), (D81 - $B81) / $B81, "")</f>
        <v>-4.3838862559241708E-2</v>
      </c>
      <c r="F81" s="16">
        <f>IF(ISNUMBER(D81), $B91 * E81, "")</f>
        <v>-6575.8293838862564</v>
      </c>
      <c r="G81" s="29">
        <v>802</v>
      </c>
      <c r="H81" s="14">
        <f>IF(ISNUMBER(G81), (G81 - $B81) / $B81, "")</f>
        <v>-4.9763033175355451E-2</v>
      </c>
      <c r="I81" s="100">
        <f>IF(ISNUMBER(G81), $B91 * H81, "")</f>
        <v>-7464.4549763033174</v>
      </c>
      <c r="J81" s="13">
        <v>802</v>
      </c>
      <c r="K81" s="14">
        <f>IF(ISNUMBER(J81), (J81 - $B81) / $B81, "")</f>
        <v>-4.9763033175355451E-2</v>
      </c>
      <c r="L81" s="16">
        <f>IF(ISNUMBER(J81), $B91 * K81, "")</f>
        <v>-7464.4549763033174</v>
      </c>
      <c r="M81" s="29">
        <v>809</v>
      </c>
      <c r="N81" s="14">
        <f>IF(ISNUMBER(M81), (M81 - $B81) / $B81, "")</f>
        <v>-4.1469194312796206E-2</v>
      </c>
      <c r="O81" s="16">
        <f>IF(ISNUMBER(M81), $B91 * N81, "")</f>
        <v>-6220.3791469194312</v>
      </c>
      <c r="Q81" s="213"/>
      <c r="R81" s="214"/>
      <c r="S81" s="215"/>
    </row>
    <row r="82" spans="1:19" ht="17.25" thickBot="1">
      <c r="A82" s="125" t="s">
        <v>221</v>
      </c>
      <c r="B82" s="126">
        <v>952</v>
      </c>
      <c r="C82" s="77">
        <v>2.91891892E-2</v>
      </c>
      <c r="D82" s="15">
        <v>919</v>
      </c>
      <c r="E82" s="32">
        <f t="shared" ref="E82:E85" si="38">IF(ISNUMBER(D82), (D82 - $B82) / $B82, "")</f>
        <v>-3.4663865546218489E-2</v>
      </c>
      <c r="F82" s="18">
        <f>IF(ISNUMBER(D82), $B91 * E82, "")</f>
        <v>-5199.5798319327732</v>
      </c>
      <c r="G82" s="31">
        <v>913</v>
      </c>
      <c r="H82" s="32">
        <f t="shared" ref="H82:H85" si="39">IF(ISNUMBER(G82), (G82 - $B82) / $B82, "")</f>
        <v>-4.0966386554621849E-2</v>
      </c>
      <c r="I82" s="101">
        <f>IF(ISNUMBER(G82), $B91 * H82, "")</f>
        <v>-6144.957983193277</v>
      </c>
      <c r="J82" s="15">
        <v>907</v>
      </c>
      <c r="K82" s="32">
        <f t="shared" ref="K82:K85" si="40">IF(ISNUMBER(J82), (J82 - $B82) / $B82, "")</f>
        <v>-4.7268907563025209E-2</v>
      </c>
      <c r="L82" s="18">
        <f>IF(ISNUMBER(J82), $B91 * K82, "")</f>
        <v>-7090.3361344537816</v>
      </c>
      <c r="M82" s="31">
        <v>910</v>
      </c>
      <c r="N82" s="32">
        <f t="shared" ref="N82:N85" si="41">IF(ISNUMBER(M82), (M82 - $B82) / $B82, "")</f>
        <v>-4.4117647058823532E-2</v>
      </c>
      <c r="O82" s="18">
        <f>IF(ISNUMBER(M82), $B91 * N82, "")</f>
        <v>-6617.6470588235297</v>
      </c>
      <c r="Q82" s="216"/>
      <c r="R82" s="217"/>
      <c r="S82" s="218"/>
    </row>
    <row r="83" spans="1:19" ht="17.25" thickBot="1">
      <c r="A83" s="125" t="s">
        <v>338</v>
      </c>
      <c r="B83" s="126">
        <v>262</v>
      </c>
      <c r="C83" s="77">
        <v>2.7450980400000002E-2</v>
      </c>
      <c r="D83" s="15">
        <v>258</v>
      </c>
      <c r="E83" s="32">
        <f t="shared" si="38"/>
        <v>-1.5267175572519083E-2</v>
      </c>
      <c r="F83" s="18">
        <f>IF(ISNUMBER(D83), $B91 * E83, "")</f>
        <v>-2290.0763358778627</v>
      </c>
      <c r="G83" s="31">
        <v>255</v>
      </c>
      <c r="H83" s="32">
        <f t="shared" si="39"/>
        <v>-2.6717557251908396E-2</v>
      </c>
      <c r="I83" s="101">
        <f>IF(ISNUMBER(G83), $B91 * H83, "")</f>
        <v>-4007.6335877862593</v>
      </c>
      <c r="J83" s="15">
        <v>254</v>
      </c>
      <c r="K83" s="32">
        <f t="shared" si="40"/>
        <v>-3.0534351145038167E-2</v>
      </c>
      <c r="L83" s="18">
        <f>IF(ISNUMBER(J83), $B91 * K83, "")</f>
        <v>-4580.1526717557254</v>
      </c>
      <c r="M83" s="31">
        <v>259</v>
      </c>
      <c r="N83" s="32">
        <f t="shared" si="41"/>
        <v>-1.1450381679389313E-2</v>
      </c>
      <c r="O83" s="18">
        <f>IF(ISNUMBER(M83), $B91 * N83, "")</f>
        <v>-1717.5572519083969</v>
      </c>
      <c r="Q83" s="209"/>
      <c r="R83" s="209"/>
      <c r="S83" s="209"/>
    </row>
    <row r="84" spans="1:19" ht="17.25" thickBot="1">
      <c r="A84" s="125" t="s">
        <v>331</v>
      </c>
      <c r="B84" s="126">
        <v>946</v>
      </c>
      <c r="C84" s="77">
        <v>2.7144408299999999E-2</v>
      </c>
      <c r="D84" s="15">
        <v>912</v>
      </c>
      <c r="E84" s="32">
        <f t="shared" si="38"/>
        <v>-3.5940803382663845E-2</v>
      </c>
      <c r="F84" s="18">
        <f>IF(ISNUMBER(D84), $B91 * E84, "")</f>
        <v>-5391.120507399577</v>
      </c>
      <c r="G84" s="31">
        <v>909</v>
      </c>
      <c r="H84" s="32">
        <f t="shared" si="39"/>
        <v>-3.9112050739957716E-2</v>
      </c>
      <c r="I84" s="101">
        <f>IF(ISNUMBER(G84), $B91 * H84, "")</f>
        <v>-5866.8076109936574</v>
      </c>
      <c r="J84" s="15">
        <v>908</v>
      </c>
      <c r="K84" s="32">
        <f t="shared" si="40"/>
        <v>-4.0169133192389003E-2</v>
      </c>
      <c r="L84" s="18">
        <f>IF(ISNUMBER(J84), $B91 * K84, "")</f>
        <v>-6025.3699788583508</v>
      </c>
      <c r="M84" s="31">
        <v>915</v>
      </c>
      <c r="N84" s="32">
        <f t="shared" si="41"/>
        <v>-3.2769556025369982E-2</v>
      </c>
      <c r="O84" s="18">
        <f>IF(ISNUMBER(M84), $B91 * N84, "")</f>
        <v>-4915.4334038054976</v>
      </c>
      <c r="Q84" s="219"/>
      <c r="R84" s="219"/>
      <c r="S84" s="219"/>
    </row>
    <row r="85" spans="1:19" ht="17.25" thickBot="1">
      <c r="A85" s="127" t="s">
        <v>225</v>
      </c>
      <c r="B85" s="128">
        <v>352</v>
      </c>
      <c r="C85" s="78">
        <v>2.6239067099999999E-2</v>
      </c>
      <c r="D85" s="20">
        <v>360</v>
      </c>
      <c r="E85" s="21">
        <f t="shared" si="38"/>
        <v>2.2727272727272728E-2</v>
      </c>
      <c r="F85" s="22">
        <f>IF(ISNUMBER(D85), $B91 * E85, "")</f>
        <v>3409.090909090909</v>
      </c>
      <c r="G85" s="30">
        <v>360</v>
      </c>
      <c r="H85" s="21">
        <f t="shared" si="39"/>
        <v>2.2727272727272728E-2</v>
      </c>
      <c r="I85" s="105">
        <f>IF(ISNUMBER(G85), $B91 * H85, "")</f>
        <v>3409.090909090909</v>
      </c>
      <c r="J85" s="20">
        <v>368</v>
      </c>
      <c r="K85" s="21">
        <f t="shared" si="40"/>
        <v>4.5454545454545456E-2</v>
      </c>
      <c r="L85" s="22">
        <f>IF(ISNUMBER(J85), $B91 * K85, "")</f>
        <v>6818.181818181818</v>
      </c>
      <c r="M85" s="30">
        <v>362</v>
      </c>
      <c r="N85" s="21">
        <f t="shared" si="41"/>
        <v>2.8409090909090908E-2</v>
      </c>
      <c r="O85" s="22">
        <f>IF(ISNUMBER(M85), $B91 * N85, "")</f>
        <v>4261.363636363636</v>
      </c>
      <c r="Q85" s="219"/>
      <c r="R85" s="219"/>
      <c r="S85" s="219"/>
    </row>
    <row r="86" spans="1:19" ht="17.25" thickBot="1">
      <c r="A86" s="125" t="s">
        <v>120</v>
      </c>
      <c r="B86" s="129">
        <v>332</v>
      </c>
      <c r="C86" s="80">
        <v>2.4691358E-2</v>
      </c>
      <c r="D86" s="106">
        <v>319</v>
      </c>
      <c r="E86" s="107">
        <f>IF(ISNUMBER(D86), (D86 - $B86) / $B86, "")</f>
        <v>-3.9156626506024098E-2</v>
      </c>
      <c r="F86" s="108">
        <f>IF(ISNUMBER(D86), $B91 * E86, "")</f>
        <v>-5873.4939759036142</v>
      </c>
      <c r="G86" s="109">
        <v>317</v>
      </c>
      <c r="H86" s="107">
        <f>IF(ISNUMBER(G86), (G86 - $B86) / $B86, "")</f>
        <v>-4.5180722891566265E-2</v>
      </c>
      <c r="I86" s="110">
        <f>IF(ISNUMBER(G86), $B91 * H86, "")</f>
        <v>-6777.1084337349394</v>
      </c>
      <c r="J86" s="106">
        <v>317</v>
      </c>
      <c r="K86" s="107">
        <f>IF(ISNUMBER(J86), (J86 - $B86) / $B86, "")</f>
        <v>-4.5180722891566265E-2</v>
      </c>
      <c r="L86" s="108">
        <f>IF(ISNUMBER(J86), $B91 * K86, "")</f>
        <v>-6777.1084337349394</v>
      </c>
      <c r="M86" s="109">
        <v>321</v>
      </c>
      <c r="N86" s="107">
        <f>IF(ISNUMBER(M86), (M86 - $B86) / $B86, "")</f>
        <v>-3.313253012048193E-2</v>
      </c>
      <c r="O86" s="108">
        <f>IF(ISNUMBER(M86), $B91 * N86, "")</f>
        <v>-4969.8795180722891</v>
      </c>
      <c r="Q86" s="209"/>
      <c r="R86" s="209"/>
      <c r="S86" s="209"/>
    </row>
    <row r="87" spans="1:19" ht="17.25" thickBot="1">
      <c r="A87" s="125" t="s">
        <v>101</v>
      </c>
      <c r="B87" s="126">
        <v>643</v>
      </c>
      <c r="C87" s="77">
        <v>2.38853503E-2</v>
      </c>
      <c r="D87" s="15">
        <v>613</v>
      </c>
      <c r="E87" s="32">
        <f t="shared" ref="E87:E90" si="42">IF(ISNUMBER(D87), (D87 - $B87) / $B87, "")</f>
        <v>-4.6656298600311043E-2</v>
      </c>
      <c r="F87" s="18">
        <f>IF(ISNUMBER(D87), $B91 * E87, "")</f>
        <v>-6998.4447900466566</v>
      </c>
      <c r="G87" s="31">
        <v>609</v>
      </c>
      <c r="H87" s="32">
        <f t="shared" ref="H87:H90" si="43">IF(ISNUMBER(G87), (G87 - $B87) / $B87, "")</f>
        <v>-5.2877138413685847E-2</v>
      </c>
      <c r="I87" s="101">
        <f>IF(ISNUMBER(G87), $B91 * H87, "")</f>
        <v>-7931.5707620528774</v>
      </c>
      <c r="J87" s="15">
        <v>611</v>
      </c>
      <c r="K87" s="32">
        <f t="shared" ref="K87:K90" si="44">IF(ISNUMBER(J87), (J87 - $B87) / $B87, "")</f>
        <v>-4.9766718506998445E-2</v>
      </c>
      <c r="L87" s="18">
        <f>IF(ISNUMBER(J87), $B91 * K87, "")</f>
        <v>-7465.007776049767</v>
      </c>
      <c r="M87" s="31">
        <v>614</v>
      </c>
      <c r="N87" s="32">
        <f t="shared" ref="N87:N90" si="45">IF(ISNUMBER(M87), (M87 - $B87) / $B87, "")</f>
        <v>-4.5101088646967338E-2</v>
      </c>
      <c r="O87" s="18">
        <f>IF(ISNUMBER(M87), $B91 * N87, "")</f>
        <v>-6765.163297045101</v>
      </c>
      <c r="Q87" s="209"/>
      <c r="R87" s="209"/>
      <c r="S87" s="209"/>
    </row>
    <row r="88" spans="1:19" ht="17.25" thickBot="1">
      <c r="A88" s="125" t="s">
        <v>207</v>
      </c>
      <c r="B88" s="126">
        <v>996</v>
      </c>
      <c r="C88" s="77">
        <v>2.1538461500000002E-2</v>
      </c>
      <c r="D88" s="15">
        <v>967</v>
      </c>
      <c r="E88" s="32">
        <f t="shared" si="42"/>
        <v>-2.9116465863453816E-2</v>
      </c>
      <c r="F88" s="18">
        <f>IF(ISNUMBER(D88), $B91 * E88, "")</f>
        <v>-4367.469879518072</v>
      </c>
      <c r="G88" s="31">
        <v>974</v>
      </c>
      <c r="H88" s="32">
        <f t="shared" si="43"/>
        <v>-2.2088353413654619E-2</v>
      </c>
      <c r="I88" s="101">
        <f>IF(ISNUMBER(G88), $B91 * H88, "")</f>
        <v>-3313.2530120481929</v>
      </c>
      <c r="J88" s="15">
        <v>974</v>
      </c>
      <c r="K88" s="32">
        <f t="shared" si="44"/>
        <v>-2.2088353413654619E-2</v>
      </c>
      <c r="L88" s="18">
        <f>IF(ISNUMBER(J88), $B91 * K88, "")</f>
        <v>-3313.2530120481929</v>
      </c>
      <c r="M88" s="31">
        <v>972</v>
      </c>
      <c r="N88" s="32">
        <f t="shared" si="45"/>
        <v>-2.4096385542168676E-2</v>
      </c>
      <c r="O88" s="18">
        <f>IF(ISNUMBER(M88), $B91 * N88, "")</f>
        <v>-3614.4578313253014</v>
      </c>
      <c r="Q88" s="209"/>
      <c r="R88" s="209"/>
      <c r="S88" s="209"/>
    </row>
    <row r="89" spans="1:19">
      <c r="A89" s="125" t="s">
        <v>85</v>
      </c>
      <c r="B89" s="126">
        <v>247</v>
      </c>
      <c r="C89" s="77">
        <v>2.0661156999999999E-2</v>
      </c>
      <c r="D89" s="15">
        <v>235</v>
      </c>
      <c r="E89" s="32">
        <f t="shared" si="42"/>
        <v>-4.8582995951417005E-2</v>
      </c>
      <c r="F89" s="18">
        <f>IF(ISNUMBER(D89), $B91 * E89, "")</f>
        <v>-7287.4493927125504</v>
      </c>
      <c r="G89" s="31">
        <v>234</v>
      </c>
      <c r="H89" s="32">
        <f t="shared" si="43"/>
        <v>-5.2631578947368418E-2</v>
      </c>
      <c r="I89" s="101">
        <f>IF(ISNUMBER(G89), $B91 * H89, "")</f>
        <v>-7894.7368421052624</v>
      </c>
      <c r="J89" s="15">
        <v>233</v>
      </c>
      <c r="K89" s="32">
        <f t="shared" si="44"/>
        <v>-5.6680161943319839E-2</v>
      </c>
      <c r="L89" s="18">
        <f>IF(ISNUMBER(J89), $B91 * K89, "")</f>
        <v>-8502.0242914979754</v>
      </c>
      <c r="M89" s="31">
        <v>237</v>
      </c>
      <c r="N89" s="32">
        <f t="shared" si="45"/>
        <v>-4.048582995951417E-2</v>
      </c>
      <c r="O89" s="18">
        <f>IF(ISNUMBER(M89), $B91 * N89, "")</f>
        <v>-6072.8744939271255</v>
      </c>
      <c r="Q89" s="198"/>
      <c r="R89" s="199"/>
      <c r="S89" s="200"/>
    </row>
    <row r="90" spans="1:19" ht="17.25" thickBot="1">
      <c r="A90" s="130" t="s">
        <v>231</v>
      </c>
      <c r="B90" s="131">
        <v>399</v>
      </c>
      <c r="C90" s="79">
        <v>2.0460358099999999E-2</v>
      </c>
      <c r="D90" s="24">
        <v>385</v>
      </c>
      <c r="E90" s="25">
        <f t="shared" si="42"/>
        <v>-3.5087719298245612E-2</v>
      </c>
      <c r="F90" s="104">
        <f>IF(ISNUMBER(D90), $B91 * E90, "")</f>
        <v>-5263.1578947368416</v>
      </c>
      <c r="G90" s="102">
        <v>384</v>
      </c>
      <c r="H90" s="25">
        <f t="shared" si="43"/>
        <v>-3.7593984962406013E-2</v>
      </c>
      <c r="I90" s="103">
        <f>IF(ISNUMBER(G90), $B91 * H90, "")</f>
        <v>-5639.0977443609017</v>
      </c>
      <c r="J90" s="24">
        <v>382</v>
      </c>
      <c r="K90" s="25">
        <f t="shared" si="44"/>
        <v>-4.2606516290726815E-2</v>
      </c>
      <c r="L90" s="104">
        <f>IF(ISNUMBER(J90), $B91 * K90, "")</f>
        <v>-6390.977443609022</v>
      </c>
      <c r="M90" s="102">
        <v>389</v>
      </c>
      <c r="N90" s="25">
        <f t="shared" si="45"/>
        <v>-2.5062656641604009E-2</v>
      </c>
      <c r="O90" s="104">
        <f>IF(ISNUMBER(M90), $B91 * N90, "")</f>
        <v>-3759.3984962406012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-1.9782814343667233E-2</v>
      </c>
      <c r="F91" s="28">
        <f>SUM(F71:F90)</f>
        <v>-59348.443031001698</v>
      </c>
      <c r="G91" s="26" t="s">
        <v>266</v>
      </c>
      <c r="H91" s="27">
        <f>IF(COUNT(H71:H90), SUM(H71:H90) / COUNT(H71:H90), 0)</f>
        <v>-2.7078051918450429E-2</v>
      </c>
      <c r="I91" s="28">
        <f>SUM(I71:I90)</f>
        <v>-81234.155755351254</v>
      </c>
      <c r="J91" s="26" t="s">
        <v>266</v>
      </c>
      <c r="K91" s="27">
        <f>IF(COUNT(K71:K90), SUM(K71:K90) / COUNT(K71:K90), 0)</f>
        <v>-2.9359313450274628E-2</v>
      </c>
      <c r="L91" s="28">
        <f>SUM(L71:L90)</f>
        <v>-88077.940350823876</v>
      </c>
      <c r="M91" s="26" t="s">
        <v>266</v>
      </c>
      <c r="N91" s="27">
        <f>IF(COUNT(N71:N90), SUM(N71:N90) / COUNT(N71:N90), 0)</f>
        <v>-2.1277255466643243E-2</v>
      </c>
      <c r="O91" s="28">
        <f>SUM(O71:O90)</f>
        <v>-63831.766399929722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74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2022-03-10(목) 오전 00:00</v>
      </c>
      <c r="C96" s="261"/>
      <c r="D96" s="233" t="str">
        <f>TEXT($G$1, "[$-ko-KR]yyyy-mm-dd(ddd) ") &amp; "오후 14:00"</f>
        <v>2022-03-10(목) 오후 14:00</v>
      </c>
      <c r="E96" s="234"/>
      <c r="F96" s="235"/>
      <c r="G96" s="233" t="str">
        <f>TEXT($G$1, "[$-ko-KR]yyyy-mm-dd(ddd) ") &amp; "오후 19:00"</f>
        <v>2022-03-10(목) 오후 19:00</v>
      </c>
      <c r="H96" s="234"/>
      <c r="I96" s="235"/>
      <c r="J96" s="233" t="str">
        <f>TEXT($G$1, "[$-ko-KR]yyyy-mm-dd(ddd) ") &amp; "오후 21:00"</f>
        <v>2022-03-10(목) 오후 21:00</v>
      </c>
      <c r="K96" s="234"/>
      <c r="L96" s="235"/>
      <c r="M96" s="233" t="str">
        <f>TEXT($G$1+1, "[$-ko-KR]yyyy-mm-dd(ddd) ") &amp; "오전 00:00"</f>
        <v>2022-03-11(금)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105</v>
      </c>
      <c r="B98" s="124">
        <v>981</v>
      </c>
      <c r="C98" s="76">
        <v>0.26580645159999999</v>
      </c>
      <c r="D98" s="13">
        <v>1195</v>
      </c>
      <c r="E98" s="14">
        <f>IF(ISNUMBER(D98), (D98 - $B98) / $B98, "")</f>
        <v>0.21814475025484201</v>
      </c>
      <c r="F98" s="16">
        <f>IF(ISNUMBER(D98), $B118 * E98, "")</f>
        <v>32721.7125382263</v>
      </c>
      <c r="G98" s="29">
        <v>1095</v>
      </c>
      <c r="H98" s="14">
        <f>IF(ISNUMBER(G98), (G98 - $B98) / $B98, "")</f>
        <v>0.11620795107033639</v>
      </c>
      <c r="I98" s="100">
        <f>IF(ISNUMBER(G98), $B118 * H98, "")</f>
        <v>17431.19266055046</v>
      </c>
      <c r="J98" s="13">
        <v>1070</v>
      </c>
      <c r="K98" s="14">
        <f>IF(ISNUMBER(J98), (J98 - $B98) / $B98, "")</f>
        <v>9.0723751274209993E-2</v>
      </c>
      <c r="L98" s="16">
        <f>IF(ISNUMBER(J98), $B118 * K98, "")</f>
        <v>13608.562691131499</v>
      </c>
      <c r="M98" s="29">
        <v>1125</v>
      </c>
      <c r="N98" s="14">
        <f>IF(ISNUMBER(M98), (M98 - $B98) / $B98, "")</f>
        <v>0.14678899082568808</v>
      </c>
      <c r="O98" s="16">
        <f>IF(ISNUMBER(M98), $B118 * N98, "")</f>
        <v>22018.348623853213</v>
      </c>
      <c r="Q98" s="219"/>
      <c r="R98" s="219"/>
      <c r="S98" s="219"/>
    </row>
    <row r="99" spans="1:19" ht="17.25" thickBot="1">
      <c r="A99" s="125" t="s">
        <v>154</v>
      </c>
      <c r="B99" s="126">
        <v>33200</v>
      </c>
      <c r="C99" s="77">
        <v>0.19295724040000001</v>
      </c>
      <c r="D99" s="15">
        <v>35770</v>
      </c>
      <c r="E99" s="32">
        <f t="shared" ref="E99:E102" si="46">IF(ISNUMBER(D99), (D99 - $B99) / $B99, "")</f>
        <v>7.740963855421687E-2</v>
      </c>
      <c r="F99" s="18">
        <f>IF(ISNUMBER(D99), $B118 * E99, "")</f>
        <v>11611.445783132531</v>
      </c>
      <c r="G99" s="31">
        <v>33210</v>
      </c>
      <c r="H99" s="32">
        <f t="shared" ref="H99:H102" si="47">IF(ISNUMBER(G99), (G99 - $B99) / $B99, "")</f>
        <v>3.0120481927710846E-4</v>
      </c>
      <c r="I99" s="101">
        <f>IF(ISNUMBER(G99), $B118 * H99, "")</f>
        <v>45.180722891566269</v>
      </c>
      <c r="J99" s="15">
        <v>33200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34100</v>
      </c>
      <c r="N99" s="32">
        <f t="shared" ref="N99:N102" si="49">IF(ISNUMBER(M99), (M99 - $B99) / $B99, "")</f>
        <v>2.710843373493976E-2</v>
      </c>
      <c r="O99" s="18">
        <f>IF(ISNUMBER(M99), $B118 * N99, "")</f>
        <v>4066.265060240964</v>
      </c>
      <c r="Q99" s="219"/>
      <c r="R99" s="219"/>
      <c r="S99" s="219"/>
    </row>
    <row r="100" spans="1:19" ht="17.25" thickBot="1">
      <c r="A100" s="125" t="s">
        <v>337</v>
      </c>
      <c r="B100" s="126">
        <v>13930</v>
      </c>
      <c r="C100" s="77">
        <v>0.14839241550000001</v>
      </c>
      <c r="D100" s="15">
        <v>13480</v>
      </c>
      <c r="E100" s="32">
        <f t="shared" si="46"/>
        <v>-3.2304379038047379E-2</v>
      </c>
      <c r="F100" s="18">
        <f>IF(ISNUMBER(D100), $B118 * E100, "")</f>
        <v>-4845.6568557071068</v>
      </c>
      <c r="G100" s="31">
        <v>13300</v>
      </c>
      <c r="H100" s="32">
        <f t="shared" si="47"/>
        <v>-4.5226130653266333E-2</v>
      </c>
      <c r="I100" s="101">
        <f>IF(ISNUMBER(G100), $B118 * H100, "")</f>
        <v>-6783.9195979899496</v>
      </c>
      <c r="J100" s="15">
        <v>13280</v>
      </c>
      <c r="K100" s="32">
        <f t="shared" si="48"/>
        <v>-4.6661880832735106E-2</v>
      </c>
      <c r="L100" s="18">
        <f>IF(ISNUMBER(J100), $B118 * K100, "")</f>
        <v>-6999.2821249102662</v>
      </c>
      <c r="M100" s="31">
        <v>13580</v>
      </c>
      <c r="N100" s="32">
        <f t="shared" si="49"/>
        <v>-2.5125628140703519E-2</v>
      </c>
      <c r="O100" s="18">
        <f>IF(ISNUMBER(M100), $B118 * N100, "")</f>
        <v>-3768.844221105528</v>
      </c>
      <c r="Q100" s="209"/>
      <c r="R100" s="209"/>
      <c r="S100" s="209"/>
    </row>
    <row r="101" spans="1:19" ht="17.25" thickBot="1">
      <c r="A101" s="125" t="s">
        <v>341</v>
      </c>
      <c r="B101" s="126">
        <v>9.5600000000000004E-2</v>
      </c>
      <c r="C101" s="77">
        <v>0.10904872390000001</v>
      </c>
      <c r="D101" s="15">
        <v>8.9200000000000002E-2</v>
      </c>
      <c r="E101" s="32">
        <f t="shared" si="46"/>
        <v>-6.6945606694560691E-2</v>
      </c>
      <c r="F101" s="18">
        <f>IF(ISNUMBER(D101), $B118 * E101, "")</f>
        <v>-10041.841004184103</v>
      </c>
      <c r="G101" s="31">
        <v>9.0899999999999995E-2</v>
      </c>
      <c r="H101" s="32">
        <f t="shared" si="47"/>
        <v>-4.9163179916318092E-2</v>
      </c>
      <c r="I101" s="101">
        <f>IF(ISNUMBER(G101), $B118 * H101, "")</f>
        <v>-7374.4769874477142</v>
      </c>
      <c r="J101" s="15">
        <v>0.10100000000000001</v>
      </c>
      <c r="K101" s="32">
        <f t="shared" si="48"/>
        <v>5.648535564853558E-2</v>
      </c>
      <c r="L101" s="18">
        <f>IF(ISNUMBER(J101), $B118 * K101, "")</f>
        <v>8472.8033472803363</v>
      </c>
      <c r="M101" s="31">
        <v>9.6100000000000005E-2</v>
      </c>
      <c r="N101" s="32">
        <f t="shared" si="49"/>
        <v>5.2301255230125564E-3</v>
      </c>
      <c r="O101" s="18">
        <f>IF(ISNUMBER(M101), $B118 * N101, "")</f>
        <v>784.51882845188345</v>
      </c>
      <c r="Q101" s="209"/>
      <c r="R101" s="209"/>
      <c r="S101" s="209"/>
    </row>
    <row r="102" spans="1:19" ht="17.25" thickBot="1">
      <c r="A102" s="127" t="s">
        <v>73</v>
      </c>
      <c r="B102" s="128">
        <v>37710</v>
      </c>
      <c r="C102" s="78">
        <v>8.6430423500000006E-2</v>
      </c>
      <c r="D102" s="20">
        <v>34750</v>
      </c>
      <c r="E102" s="21">
        <f t="shared" si="46"/>
        <v>-7.8493768231238395E-2</v>
      </c>
      <c r="F102" s="22">
        <f>IF(ISNUMBER(D102), $B118 * E102, "")</f>
        <v>-11774.065234685759</v>
      </c>
      <c r="G102" s="30">
        <v>34630</v>
      </c>
      <c r="H102" s="21">
        <f t="shared" si="47"/>
        <v>-8.1675948024396705E-2</v>
      </c>
      <c r="I102" s="105">
        <f>IF(ISNUMBER(G102), $B118 * H102, "")</f>
        <v>-12251.392203659505</v>
      </c>
      <c r="J102" s="20">
        <v>34880</v>
      </c>
      <c r="K102" s="21">
        <f t="shared" si="48"/>
        <v>-7.5046406788650225E-2</v>
      </c>
      <c r="L102" s="22">
        <f>IF(ISNUMBER(J102), $B118 * K102, "")</f>
        <v>-11256.961018297534</v>
      </c>
      <c r="M102" s="30">
        <v>35250</v>
      </c>
      <c r="N102" s="21">
        <f t="shared" si="49"/>
        <v>-6.523468575974542E-2</v>
      </c>
      <c r="O102" s="22">
        <f>IF(ISNUMBER(M102), $B118 * N102, "")</f>
        <v>-9785.2028639618129</v>
      </c>
      <c r="Q102" s="209"/>
      <c r="R102" s="209"/>
      <c r="S102" s="209"/>
    </row>
    <row r="103" spans="1:19" ht="17.25" thickBot="1">
      <c r="A103" s="125" t="s">
        <v>245</v>
      </c>
      <c r="B103" s="129">
        <v>64.2</v>
      </c>
      <c r="C103" s="80">
        <v>8.2630691399999998E-2</v>
      </c>
      <c r="D103" s="106">
        <v>60.7</v>
      </c>
      <c r="E103" s="107">
        <f>IF(ISNUMBER(D103), (D103 - $B103) / $B103, "")</f>
        <v>-5.4517133956386292E-2</v>
      </c>
      <c r="F103" s="108">
        <f>IF(ISNUMBER(D103), $B118 * E103, "")</f>
        <v>-8177.5700934579436</v>
      </c>
      <c r="G103" s="109">
        <v>60.6</v>
      </c>
      <c r="H103" s="107">
        <f>IF(ISNUMBER(G103), (G103 - $B103) / $B103, "")</f>
        <v>-5.6074766355140207E-2</v>
      </c>
      <c r="I103" s="110">
        <f>IF(ISNUMBER(G103), $B118 * H103, "")</f>
        <v>-8411.2149532710318</v>
      </c>
      <c r="J103" s="106">
        <v>60.3</v>
      </c>
      <c r="K103" s="107">
        <f>IF(ISNUMBER(J103), (J103 - $B103) / $B103, "")</f>
        <v>-6.0747663551401952E-2</v>
      </c>
      <c r="L103" s="108">
        <f>IF(ISNUMBER(J103), $B118 * K103, "")</f>
        <v>-9112.149532710293</v>
      </c>
      <c r="M103" s="109">
        <v>60.3</v>
      </c>
      <c r="N103" s="107">
        <f>IF(ISNUMBER(M103), (M103 - $B103) / $B103, "")</f>
        <v>-6.0747663551401952E-2</v>
      </c>
      <c r="O103" s="108">
        <f>IF(ISNUMBER(M103), $B118 * N103, "")</f>
        <v>-9112.149532710293</v>
      </c>
      <c r="Q103" s="209"/>
      <c r="R103" s="209"/>
      <c r="S103" s="209"/>
    </row>
    <row r="104" spans="1:19" ht="17.25" thickBot="1">
      <c r="A104" s="125" t="s">
        <v>49</v>
      </c>
      <c r="B104" s="126">
        <v>51781000</v>
      </c>
      <c r="C104" s="77">
        <v>7.4004936399999999E-2</v>
      </c>
      <c r="D104" s="15">
        <v>48882000</v>
      </c>
      <c r="E104" s="32">
        <f t="shared" ref="E104:E107" si="50">IF(ISNUMBER(D104), (D104 - $B104) / $B104, "")</f>
        <v>-5.5985786292269364E-2</v>
      </c>
      <c r="F104" s="18">
        <f>IF(ISNUMBER(D104), $B118 * E104, "")</f>
        <v>-8397.8679438404051</v>
      </c>
      <c r="G104" s="31">
        <v>48576000</v>
      </c>
      <c r="H104" s="32">
        <f t="shared" ref="H104:H107" si="51">IF(ISNUMBER(G104), (G104 - $B104) / $B104, "")</f>
        <v>-6.1895289778103935E-2</v>
      </c>
      <c r="I104" s="101">
        <f>IF(ISNUMBER(G104), $B118 * H104, "")</f>
        <v>-9284.2934667155896</v>
      </c>
      <c r="J104" s="15">
        <v>48494000</v>
      </c>
      <c r="K104" s="32">
        <f t="shared" ref="K104:K107" si="52">IF(ISNUMBER(J104), (J104 - $B104) / $B104, "")</f>
        <v>-6.347888221548445E-2</v>
      </c>
      <c r="L104" s="18">
        <f>IF(ISNUMBER(J104), $B118 * K104, "")</f>
        <v>-9521.8323323226668</v>
      </c>
      <c r="M104" s="31">
        <v>48843000</v>
      </c>
      <c r="N104" s="32">
        <f t="shared" ref="N104:N107" si="53">IF(ISNUMBER(M104), (M104 - $B104) / $B104, "")</f>
        <v>-5.6738958305169847E-2</v>
      </c>
      <c r="O104" s="18">
        <f>IF(ISNUMBER(M104), $B118 * N104, "")</f>
        <v>-8510.8437457754771</v>
      </c>
      <c r="Q104" s="209"/>
      <c r="R104" s="209"/>
      <c r="S104" s="209"/>
    </row>
    <row r="105" spans="1:19" ht="17.25" thickBot="1">
      <c r="A105" s="125" t="s">
        <v>77</v>
      </c>
      <c r="B105" s="126">
        <v>379300</v>
      </c>
      <c r="C105" s="77">
        <v>7.2226148399999995E-2</v>
      </c>
      <c r="D105" s="15">
        <v>358500</v>
      </c>
      <c r="E105" s="32">
        <f t="shared" si="50"/>
        <v>-5.4837859214342206E-2</v>
      </c>
      <c r="F105" s="18">
        <f>IF(ISNUMBER(D105), $B118 * E105, "")</f>
        <v>-8225.678882151331</v>
      </c>
      <c r="G105" s="31">
        <v>358000</v>
      </c>
      <c r="H105" s="32">
        <f t="shared" si="51"/>
        <v>-5.6156076983917745E-2</v>
      </c>
      <c r="I105" s="101">
        <f>IF(ISNUMBER(G105), $B118 * H105, "")</f>
        <v>-8423.4115475876624</v>
      </c>
      <c r="J105" s="15">
        <v>359150</v>
      </c>
      <c r="K105" s="32">
        <f t="shared" si="52"/>
        <v>-5.3124176113894014E-2</v>
      </c>
      <c r="L105" s="18">
        <f>IF(ISNUMBER(J105), $B118 * K105, "")</f>
        <v>-7968.6264170841023</v>
      </c>
      <c r="M105" s="31">
        <v>357800</v>
      </c>
      <c r="N105" s="32">
        <f t="shared" si="53"/>
        <v>-5.6683364091747956E-2</v>
      </c>
      <c r="O105" s="18">
        <f>IF(ISNUMBER(M105), $B118 * N105, "")</f>
        <v>-8502.5046137621939</v>
      </c>
      <c r="Q105" s="209"/>
      <c r="R105" s="209"/>
      <c r="S105" s="209"/>
    </row>
    <row r="106" spans="1:19" ht="17.25" thickBot="1">
      <c r="A106" s="125" t="s">
        <v>75</v>
      </c>
      <c r="B106" s="126">
        <v>17400</v>
      </c>
      <c r="C106" s="77">
        <v>6.8796068799999999E-2</v>
      </c>
      <c r="D106" s="15">
        <v>16320</v>
      </c>
      <c r="E106" s="32">
        <f t="shared" si="50"/>
        <v>-6.2068965517241378E-2</v>
      </c>
      <c r="F106" s="18">
        <f>IF(ISNUMBER(D106), $B118 * E106, "")</f>
        <v>-9310.3448275862065</v>
      </c>
      <c r="G106" s="31">
        <v>16300</v>
      </c>
      <c r="H106" s="32">
        <f t="shared" si="51"/>
        <v>-6.3218390804597707E-2</v>
      </c>
      <c r="I106" s="101">
        <f>IF(ISNUMBER(G106), $B118 * H106, "")</f>
        <v>-9482.7586206896558</v>
      </c>
      <c r="J106" s="15">
        <v>16360</v>
      </c>
      <c r="K106" s="32">
        <f t="shared" si="52"/>
        <v>-5.9770114942528735E-2</v>
      </c>
      <c r="L106" s="18">
        <f>IF(ISNUMBER(J106), $B118 * K106, "")</f>
        <v>-8965.5172413793098</v>
      </c>
      <c r="M106" s="31">
        <v>16560</v>
      </c>
      <c r="N106" s="32">
        <f t="shared" si="53"/>
        <v>-4.8275862068965517E-2</v>
      </c>
      <c r="O106" s="18">
        <f>IF(ISNUMBER(M106), $B118 * N106, "")</f>
        <v>-7241.3793103448279</v>
      </c>
      <c r="Q106" s="33"/>
      <c r="R106" s="33"/>
    </row>
    <row r="107" spans="1:19" ht="17.25" thickBot="1">
      <c r="A107" s="130" t="s">
        <v>51</v>
      </c>
      <c r="B107" s="131">
        <v>230</v>
      </c>
      <c r="C107" s="79">
        <v>6.4814814799999995E-2</v>
      </c>
      <c r="D107" s="24">
        <v>222</v>
      </c>
      <c r="E107" s="25">
        <f t="shared" si="50"/>
        <v>-3.4782608695652174E-2</v>
      </c>
      <c r="F107" s="104">
        <f>IF(ISNUMBER(D107), $B118 * E107, "")</f>
        <v>-5217.391304347826</v>
      </c>
      <c r="G107" s="102">
        <v>219</v>
      </c>
      <c r="H107" s="25">
        <f t="shared" si="51"/>
        <v>-4.7826086956521741E-2</v>
      </c>
      <c r="I107" s="103">
        <f>IF(ISNUMBER(G107), $B118 * H107, "")</f>
        <v>-7173.913043478261</v>
      </c>
      <c r="J107" s="24">
        <v>220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221</v>
      </c>
      <c r="N107" s="25">
        <f t="shared" si="53"/>
        <v>-3.9130434782608699E-2</v>
      </c>
      <c r="O107" s="104">
        <f>IF(ISNUMBER(M107), $B118 * N107, "")</f>
        <v>-5869.5652173913049</v>
      </c>
      <c r="Q107" s="210"/>
      <c r="R107" s="211"/>
      <c r="S107" s="212"/>
    </row>
    <row r="108" spans="1:19">
      <c r="A108" s="123" t="s">
        <v>118</v>
      </c>
      <c r="B108" s="124">
        <v>18.5</v>
      </c>
      <c r="C108" s="76">
        <v>6.3218390799999996E-2</v>
      </c>
      <c r="D108" s="13">
        <v>17.899999999999999</v>
      </c>
      <c r="E108" s="14">
        <f>IF(ISNUMBER(D108), (D108 - $B108) / $B108, "")</f>
        <v>-3.2432432432432511E-2</v>
      </c>
      <c r="F108" s="16">
        <f>IF(ISNUMBER(D108), $B118 * E108, "")</f>
        <v>-4864.8648648648768</v>
      </c>
      <c r="G108" s="29">
        <v>17.8</v>
      </c>
      <c r="H108" s="14">
        <f>IF(ISNUMBER(G108), (G108 - $B108) / $B108, "")</f>
        <v>-3.7837837837837798E-2</v>
      </c>
      <c r="I108" s="100">
        <f>IF(ISNUMBER(G108), $B118 * H108, "")</f>
        <v>-5675.6756756756695</v>
      </c>
      <c r="J108" s="13">
        <v>17.600000000000001</v>
      </c>
      <c r="K108" s="14">
        <f>IF(ISNUMBER(J108), (J108 - $B108) / $B108, "")</f>
        <v>-4.8648648648648575E-2</v>
      </c>
      <c r="L108" s="16">
        <f>IF(ISNUMBER(J108), $B118 * K108, "")</f>
        <v>-7297.2972972972866</v>
      </c>
      <c r="M108" s="29">
        <v>17.600000000000001</v>
      </c>
      <c r="N108" s="14">
        <f>IF(ISNUMBER(M108), (M108 - $B108) / $B108, "")</f>
        <v>-4.8648648648648575E-2</v>
      </c>
      <c r="O108" s="16">
        <f>IF(ISNUMBER(M108), $B118 * N108, "")</f>
        <v>-7297.2972972972866</v>
      </c>
      <c r="Q108" s="213"/>
      <c r="R108" s="214"/>
      <c r="S108" s="215"/>
    </row>
    <row r="109" spans="1:19" ht="17.25" thickBot="1">
      <c r="A109" s="125" t="s">
        <v>109</v>
      </c>
      <c r="B109" s="126">
        <v>3755</v>
      </c>
      <c r="C109" s="77">
        <v>6.2234794900000001E-2</v>
      </c>
      <c r="D109" s="15">
        <v>3565</v>
      </c>
      <c r="E109" s="32">
        <f t="shared" ref="E109:E112" si="54">IF(ISNUMBER(D109), (D109 - $B109) / $B109, "")</f>
        <v>-5.0599201065246339E-2</v>
      </c>
      <c r="F109" s="18">
        <f>IF(ISNUMBER(D109), $B118 * E109, "")</f>
        <v>-7589.8801597869506</v>
      </c>
      <c r="G109" s="31">
        <v>3575</v>
      </c>
      <c r="H109" s="32">
        <f t="shared" ref="H109:H112" si="55">IF(ISNUMBER(G109), (G109 - $B109) / $B109, "")</f>
        <v>-4.7936085219707054E-2</v>
      </c>
      <c r="I109" s="101">
        <f>IF(ISNUMBER(G109), $B118 * H109, "")</f>
        <v>-7190.4127829560584</v>
      </c>
      <c r="J109" s="15">
        <v>3580</v>
      </c>
      <c r="K109" s="32">
        <f t="shared" ref="K109:K112" si="56">IF(ISNUMBER(J109), (J109 - $B109) / $B109, "")</f>
        <v>-4.6604527296937419E-2</v>
      </c>
      <c r="L109" s="18">
        <f>IF(ISNUMBER(J109), $B118 * K109, "")</f>
        <v>-6990.6790945406128</v>
      </c>
      <c r="M109" s="31">
        <v>3565</v>
      </c>
      <c r="N109" s="32">
        <f t="shared" ref="N109:N112" si="57">IF(ISNUMBER(M109), (M109 - $B109) / $B109, "")</f>
        <v>-5.0599201065246339E-2</v>
      </c>
      <c r="O109" s="18">
        <f>IF(ISNUMBER(M109), $B118 * N109, "")</f>
        <v>-7589.8801597869506</v>
      </c>
      <c r="Q109" s="216"/>
      <c r="R109" s="217"/>
      <c r="S109" s="218"/>
    </row>
    <row r="110" spans="1:19" ht="17.25" thickBot="1">
      <c r="A110" s="125" t="s">
        <v>329</v>
      </c>
      <c r="B110" s="126">
        <v>96610</v>
      </c>
      <c r="C110" s="77">
        <v>6.2231995599999999E-2</v>
      </c>
      <c r="D110" s="15">
        <v>91000</v>
      </c>
      <c r="E110" s="32">
        <f t="shared" si="54"/>
        <v>-5.8068522927233204E-2</v>
      </c>
      <c r="F110" s="18">
        <f>IF(ISNUMBER(D110), $B118 * E110, "")</f>
        <v>-8710.2784390849811</v>
      </c>
      <c r="G110" s="31">
        <v>90730</v>
      </c>
      <c r="H110" s="32">
        <f t="shared" si="55"/>
        <v>-6.0863264672394161E-2</v>
      </c>
      <c r="I110" s="101">
        <f>IF(ISNUMBER(G110), $B118 * H110, "")</f>
        <v>-9129.4897008591233</v>
      </c>
      <c r="J110" s="15">
        <v>90710</v>
      </c>
      <c r="K110" s="32">
        <f t="shared" si="56"/>
        <v>-6.1070282579443122E-2</v>
      </c>
      <c r="L110" s="18">
        <f>IF(ISNUMBER(J110), $B118 * K110, "")</f>
        <v>-9160.5423869164679</v>
      </c>
      <c r="M110" s="31">
        <v>90810</v>
      </c>
      <c r="N110" s="32">
        <f t="shared" si="57"/>
        <v>-6.0035193044198326E-2</v>
      </c>
      <c r="O110" s="18">
        <f>IF(ISNUMBER(M110), $B118 * N110, "")</f>
        <v>-9005.2789566297488</v>
      </c>
      <c r="Q110" s="209"/>
      <c r="R110" s="209"/>
      <c r="S110" s="209"/>
    </row>
    <row r="111" spans="1:19" ht="17.25" thickBot="1">
      <c r="A111" s="125" t="s">
        <v>122</v>
      </c>
      <c r="B111" s="126">
        <v>133050</v>
      </c>
      <c r="C111" s="77">
        <v>6.1428001599999997E-2</v>
      </c>
      <c r="D111" s="15">
        <v>126100</v>
      </c>
      <c r="E111" s="32">
        <f t="shared" si="54"/>
        <v>-5.2236001503194289E-2</v>
      </c>
      <c r="F111" s="18">
        <f>IF(ISNUMBER(D111), $B118 * E111, "")</f>
        <v>-7835.400225479143</v>
      </c>
      <c r="G111" s="31">
        <v>125850</v>
      </c>
      <c r="H111" s="32">
        <f t="shared" si="55"/>
        <v>-5.4114994363021418E-2</v>
      </c>
      <c r="I111" s="101">
        <f>IF(ISNUMBER(G111), $B118 * H111, "")</f>
        <v>-8117.2491544532131</v>
      </c>
      <c r="J111" s="15">
        <v>125250</v>
      </c>
      <c r="K111" s="32">
        <f t="shared" si="56"/>
        <v>-5.8624577226606536E-2</v>
      </c>
      <c r="L111" s="18">
        <f>IF(ISNUMBER(J111), $B118 * K111, "")</f>
        <v>-8793.6865839909806</v>
      </c>
      <c r="M111" s="31">
        <v>127950</v>
      </c>
      <c r="N111" s="32">
        <f t="shared" si="57"/>
        <v>-3.8331454340473504E-2</v>
      </c>
      <c r="O111" s="18">
        <f>IF(ISNUMBER(M111), $B118 * N111, "")</f>
        <v>-5749.7181510710261</v>
      </c>
      <c r="Q111" s="219"/>
      <c r="R111" s="219"/>
      <c r="S111" s="219"/>
    </row>
    <row r="112" spans="1:19" ht="17.25" thickBot="1">
      <c r="A112" s="127" t="s">
        <v>91</v>
      </c>
      <c r="B112" s="128">
        <v>37890</v>
      </c>
      <c r="C112" s="78">
        <v>5.7198660700000001E-2</v>
      </c>
      <c r="D112" s="20">
        <v>39930</v>
      </c>
      <c r="E112" s="21">
        <f t="shared" si="54"/>
        <v>5.3840063341250986E-2</v>
      </c>
      <c r="F112" s="22">
        <f>IF(ISNUMBER(D112), $B118 * E112, "")</f>
        <v>8076.0095011876483</v>
      </c>
      <c r="G112" s="30">
        <v>38940</v>
      </c>
      <c r="H112" s="21">
        <f t="shared" si="55"/>
        <v>2.7711797307996833E-2</v>
      </c>
      <c r="I112" s="105">
        <f>IF(ISNUMBER(G112), $B118 * H112, "")</f>
        <v>4156.769596199525</v>
      </c>
      <c r="J112" s="20">
        <v>38870</v>
      </c>
      <c r="K112" s="21">
        <f t="shared" si="56"/>
        <v>2.5864344154130376E-2</v>
      </c>
      <c r="L112" s="22">
        <f>IF(ISNUMBER(J112), $B118 * K112, "")</f>
        <v>3879.6516231195565</v>
      </c>
      <c r="M112" s="30">
        <v>38600</v>
      </c>
      <c r="N112" s="21">
        <f t="shared" si="57"/>
        <v>1.8738453417788334E-2</v>
      </c>
      <c r="O112" s="22">
        <f>IF(ISNUMBER(M112), $B118 * N112, "")</f>
        <v>2810.7680126682499</v>
      </c>
      <c r="Q112" s="219"/>
      <c r="R112" s="219"/>
      <c r="S112" s="219"/>
    </row>
    <row r="113" spans="1:19" ht="17.25" thickBot="1">
      <c r="A113" s="125" t="s">
        <v>325</v>
      </c>
      <c r="B113" s="129">
        <v>108000</v>
      </c>
      <c r="C113" s="80">
        <v>5.3144807400000001E-2</v>
      </c>
      <c r="D113" s="106">
        <v>102950</v>
      </c>
      <c r="E113" s="107">
        <f>IF(ISNUMBER(D113), (D113 - $B113) / $B113, "")</f>
        <v>-4.6759259259259257E-2</v>
      </c>
      <c r="F113" s="108">
        <f>IF(ISNUMBER(D113), $B118 * E113, "")</f>
        <v>-7013.8888888888887</v>
      </c>
      <c r="G113" s="109">
        <v>102450</v>
      </c>
      <c r="H113" s="107">
        <f>IF(ISNUMBER(G113), (G113 - $B113) / $B113, "")</f>
        <v>-5.1388888888888887E-2</v>
      </c>
      <c r="I113" s="110">
        <f>IF(ISNUMBER(G113), $B118 * H113, "")</f>
        <v>-7708.333333333333</v>
      </c>
      <c r="J113" s="106">
        <v>102050</v>
      </c>
      <c r="K113" s="107">
        <f>IF(ISNUMBER(J113), (J113 - $B113) / $B113, "")</f>
        <v>-5.5092592592592596E-2</v>
      </c>
      <c r="L113" s="108">
        <f>IF(ISNUMBER(J113), $B118 * K113, "")</f>
        <v>-8263.8888888888887</v>
      </c>
      <c r="M113" s="109">
        <v>102700</v>
      </c>
      <c r="N113" s="107">
        <f>IF(ISNUMBER(M113), (M113 - $B113) / $B113, "")</f>
        <v>-4.9074074074074076E-2</v>
      </c>
      <c r="O113" s="108">
        <f>IF(ISNUMBER(M113), $B118 * N113, "")</f>
        <v>-7361.1111111111113</v>
      </c>
      <c r="Q113" s="209"/>
      <c r="R113" s="209"/>
      <c r="S113" s="209"/>
    </row>
    <row r="114" spans="1:19" ht="17.25" thickBot="1">
      <c r="A114" s="125" t="s">
        <v>56</v>
      </c>
      <c r="B114" s="126">
        <v>125</v>
      </c>
      <c r="C114" s="77">
        <v>5.0420168100000003E-2</v>
      </c>
      <c r="D114" s="15">
        <v>120</v>
      </c>
      <c r="E114" s="32">
        <f t="shared" ref="E114:E117" si="58">IF(ISNUMBER(D114), (D114 - $B114) / $B114, "")</f>
        <v>-0.04</v>
      </c>
      <c r="F114" s="18">
        <f>IF(ISNUMBER(D114), $B118 * E114, "")</f>
        <v>-6000</v>
      </c>
      <c r="G114" s="31">
        <v>118</v>
      </c>
      <c r="H114" s="32">
        <f t="shared" ref="H114:H117" si="59">IF(ISNUMBER(G114), (G114 - $B114) / $B114, "")</f>
        <v>-5.6000000000000001E-2</v>
      </c>
      <c r="I114" s="101">
        <f>IF(ISNUMBER(G114), $B118 * H114, "")</f>
        <v>-8400</v>
      </c>
      <c r="J114" s="15">
        <v>118</v>
      </c>
      <c r="K114" s="32">
        <f t="shared" ref="K114:K117" si="60">IF(ISNUMBER(J114), (J114 - $B114) / $B114, "")</f>
        <v>-5.6000000000000001E-2</v>
      </c>
      <c r="L114" s="18">
        <f>IF(ISNUMBER(J114), $B118 * K114, "")</f>
        <v>-8400</v>
      </c>
      <c r="M114" s="31">
        <v>119</v>
      </c>
      <c r="N114" s="32">
        <f t="shared" ref="N114:N117" si="61">IF(ISNUMBER(M114), (M114 - $B114) / $B114, "")</f>
        <v>-4.8000000000000001E-2</v>
      </c>
      <c r="O114" s="18">
        <f>IF(ISNUMBER(M114), $B118 * N114, "")</f>
        <v>-7200</v>
      </c>
      <c r="Q114" s="209"/>
      <c r="R114" s="209"/>
      <c r="S114" s="209"/>
    </row>
    <row r="115" spans="1:19" ht="17.25" thickBot="1">
      <c r="A115" s="125" t="s">
        <v>345</v>
      </c>
      <c r="B115" s="126">
        <v>1695</v>
      </c>
      <c r="C115" s="77">
        <v>4.95356037E-2</v>
      </c>
      <c r="D115" s="15">
        <v>1640</v>
      </c>
      <c r="E115" s="32">
        <f t="shared" si="58"/>
        <v>-3.2448377581120944E-2</v>
      </c>
      <c r="F115" s="18">
        <f>IF(ISNUMBER(D115), $B118 * E115, "")</f>
        <v>-4867.2566371681414</v>
      </c>
      <c r="G115" s="31">
        <v>1630</v>
      </c>
      <c r="H115" s="32">
        <f t="shared" si="59"/>
        <v>-3.8348082595870206E-2</v>
      </c>
      <c r="I115" s="101">
        <f>IF(ISNUMBER(G115), $B118 * H115, "")</f>
        <v>-5752.212389380531</v>
      </c>
      <c r="J115" s="15">
        <v>1625</v>
      </c>
      <c r="K115" s="32">
        <f t="shared" si="60"/>
        <v>-4.1297935103244837E-2</v>
      </c>
      <c r="L115" s="18">
        <f>IF(ISNUMBER(J115), $B118 * K115, "")</f>
        <v>-6194.6902654867254</v>
      </c>
      <c r="M115" s="31">
        <v>1645</v>
      </c>
      <c r="N115" s="32">
        <f t="shared" si="61"/>
        <v>-2.9498525073746312E-2</v>
      </c>
      <c r="O115" s="18">
        <f>IF(ISNUMBER(M115), $B118 * N115, "")</f>
        <v>-4424.7787610619471</v>
      </c>
      <c r="Q115" s="209"/>
      <c r="R115" s="209"/>
      <c r="S115" s="209"/>
    </row>
    <row r="116" spans="1:19">
      <c r="A116" s="125" t="s">
        <v>93</v>
      </c>
      <c r="B116" s="126">
        <v>3361000</v>
      </c>
      <c r="C116" s="77">
        <v>4.9328754299999999E-2</v>
      </c>
      <c r="D116" s="15">
        <v>3227000</v>
      </c>
      <c r="E116" s="32">
        <f t="shared" si="58"/>
        <v>-3.9869086581374592E-2</v>
      </c>
      <c r="F116" s="18">
        <f>IF(ISNUMBER(D116), $B118 * E116, "")</f>
        <v>-5980.3629872061892</v>
      </c>
      <c r="G116" s="31">
        <v>3220000</v>
      </c>
      <c r="H116" s="32">
        <f t="shared" si="59"/>
        <v>-4.1951800059506099E-2</v>
      </c>
      <c r="I116" s="101">
        <f>IF(ISNUMBER(G116), $B118 * H116, "")</f>
        <v>-6292.7700089259151</v>
      </c>
      <c r="J116" s="15">
        <v>3219000</v>
      </c>
      <c r="K116" s="32">
        <f t="shared" si="60"/>
        <v>-4.2249330556382032E-2</v>
      </c>
      <c r="L116" s="18">
        <f>IF(ISNUMBER(J116), $B118 * K116, "")</f>
        <v>-6337.3995834573052</v>
      </c>
      <c r="M116" s="31">
        <v>3233000</v>
      </c>
      <c r="N116" s="32">
        <f t="shared" si="61"/>
        <v>-3.8083903600119012E-2</v>
      </c>
      <c r="O116" s="18">
        <f>IF(ISNUMBER(M116), $B118 * N116, "")</f>
        <v>-5712.5855400178516</v>
      </c>
      <c r="Q116" s="198"/>
      <c r="R116" s="199"/>
      <c r="S116" s="200"/>
    </row>
    <row r="117" spans="1:19" ht="17.25" thickBot="1">
      <c r="A117" s="130" t="s">
        <v>128</v>
      </c>
      <c r="B117" s="131">
        <v>51.1</v>
      </c>
      <c r="C117" s="79">
        <v>4.9281314200000002E-2</v>
      </c>
      <c r="D117" s="24">
        <v>49.9</v>
      </c>
      <c r="E117" s="25">
        <f t="shared" si="58"/>
        <v>-2.3483365949119428E-2</v>
      </c>
      <c r="F117" s="104">
        <f>IF(ISNUMBER(D117), $B118 * E117, "")</f>
        <v>-3522.5048923679142</v>
      </c>
      <c r="G117" s="102">
        <v>49.1</v>
      </c>
      <c r="H117" s="25">
        <f t="shared" si="59"/>
        <v>-3.9138943248532287E-2</v>
      </c>
      <c r="I117" s="103">
        <f>IF(ISNUMBER(G117), $B118 * H117, "")</f>
        <v>-5870.841487279843</v>
      </c>
      <c r="J117" s="24">
        <v>50.6</v>
      </c>
      <c r="K117" s="25">
        <f t="shared" si="60"/>
        <v>-9.7847358121330719E-3</v>
      </c>
      <c r="L117" s="104">
        <f>IF(ISNUMBER(J117), $B118 * K117, "")</f>
        <v>-1467.7103718199608</v>
      </c>
      <c r="M117" s="102">
        <v>50.8</v>
      </c>
      <c r="N117" s="25">
        <f t="shared" si="61"/>
        <v>-5.8708414872799264E-3</v>
      </c>
      <c r="O117" s="104">
        <f>IF(ISNUMBER(M117), $B118 * N117, "")</f>
        <v>-880.626223091989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-2.3321895139420432E-2</v>
      </c>
      <c r="F118" s="28">
        <f>SUM(F98:F117)</f>
        <v>-69965.685418261288</v>
      </c>
      <c r="G118" s="26" t="s">
        <v>266</v>
      </c>
      <c r="H118" s="27">
        <f>IF(COUNT(H98:H117), SUM(H98:H117) / COUNT(H98:H117), 0)</f>
        <v>-3.7229740658020503E-2</v>
      </c>
      <c r="I118" s="28">
        <f>SUM(I98:I117)</f>
        <v>-111689.22197406151</v>
      </c>
      <c r="J118" s="26" t="s">
        <v>266</v>
      </c>
      <c r="K118" s="27">
        <f>IF(COUNT(K98:K117), SUM(K98:K117) / COUNT(K98:K117), 0)</f>
        <v>-3.2430328202668599E-2</v>
      </c>
      <c r="L118" s="28">
        <f>SUM(L98:L117)</f>
        <v>-97290.984608005791</v>
      </c>
      <c r="M118" s="26" t="s">
        <v>266</v>
      </c>
      <c r="N118" s="27">
        <f>IF(COUNT(N98:N117), SUM(N98:N117) / COUNT(N98:N117), 0)</f>
        <v>-2.6110621726635013E-2</v>
      </c>
      <c r="O118" s="28">
        <f>SUM(O98:O117)</f>
        <v>-78331.865179905042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74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2022-03-10(목) 오전 00:00</v>
      </c>
      <c r="C123" s="261"/>
      <c r="D123" s="233" t="str">
        <f>TEXT($G$1, "[$-ko-KR]yyyy-mm-dd(ddd) ") &amp; "오후 14:00"</f>
        <v>2022-03-10(목) 오후 14:00</v>
      </c>
      <c r="E123" s="234"/>
      <c r="F123" s="235"/>
      <c r="G123" s="233" t="str">
        <f>TEXT($G$1, "[$-ko-KR]yyyy-mm-dd(ddd) ") &amp; "오후 19:00"</f>
        <v>2022-03-10(목) 오후 19:00</v>
      </c>
      <c r="H123" s="234"/>
      <c r="I123" s="235"/>
      <c r="J123" s="233" t="str">
        <f>TEXT($G$1, "[$-ko-KR]yyyy-mm-dd(ddd) ") &amp; "오후 21:00"</f>
        <v>2022-03-10(목) 오후 21:00</v>
      </c>
      <c r="K123" s="234"/>
      <c r="L123" s="235"/>
      <c r="M123" s="233" t="str">
        <f>TEXT($G$1+1, "[$-ko-KR]yyyy-mm-dd(ddd) ") &amp; "오전 00:00"</f>
        <v>2022-03-11(금)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124</v>
      </c>
      <c r="B125" s="124">
        <v>60.3</v>
      </c>
      <c r="C125" s="76">
        <v>4.1450777199999997E-2</v>
      </c>
      <c r="D125" s="13">
        <v>57.3</v>
      </c>
      <c r="E125" s="14">
        <f>IF(ISNUMBER(D125), (D125 - $B125) / $B125, "")</f>
        <v>-4.975124378109453E-2</v>
      </c>
      <c r="F125" s="16">
        <f>IF(ISNUMBER(D125), $B145 * E125, "")</f>
        <v>-7462.6865671641799</v>
      </c>
      <c r="G125" s="29">
        <v>57.1</v>
      </c>
      <c r="H125" s="14">
        <f>IF(ISNUMBER(G125), (G125 - $B125) / $B125, "")</f>
        <v>-5.3067993366500761E-2</v>
      </c>
      <c r="I125" s="100">
        <f>IF(ISNUMBER(G125), $B145 * H125, "")</f>
        <v>-7960.1990049751139</v>
      </c>
      <c r="J125" s="13">
        <v>57.3</v>
      </c>
      <c r="K125" s="14">
        <f>IF(ISNUMBER(J125), (J125 - $B125) / $B125, "")</f>
        <v>-4.975124378109453E-2</v>
      </c>
      <c r="L125" s="16">
        <f>IF(ISNUMBER(J125), $B145 * K125, "")</f>
        <v>-7462.6865671641799</v>
      </c>
      <c r="M125" s="29">
        <v>58</v>
      </c>
      <c r="N125" s="14">
        <f>IF(ISNUMBER(M125), (M125 - $B125) / $B125, "")</f>
        <v>-3.8142620232172422E-2</v>
      </c>
      <c r="O125" s="16">
        <f>IF(ISNUMBER(M125), $B145 * N125, "")</f>
        <v>-5721.3930348258637</v>
      </c>
      <c r="Q125" s="219"/>
      <c r="R125" s="219"/>
      <c r="S125" s="219"/>
    </row>
    <row r="126" spans="1:19" ht="17.25" thickBot="1">
      <c r="A126" s="125" t="s">
        <v>64</v>
      </c>
      <c r="B126" s="126">
        <v>28.8</v>
      </c>
      <c r="C126" s="77">
        <v>3.5971222999999997E-2</v>
      </c>
      <c r="D126" s="15">
        <v>27.5</v>
      </c>
      <c r="E126" s="32">
        <f t="shared" ref="E126:E129" si="62">IF(ISNUMBER(D126), (D126 - $B126) / $B126, "")</f>
        <v>-4.5138888888888916E-2</v>
      </c>
      <c r="F126" s="18">
        <f>IF(ISNUMBER(D126), $B145 * E126, "")</f>
        <v>-6770.8333333333376</v>
      </c>
      <c r="G126" s="31">
        <v>27.4</v>
      </c>
      <c r="H126" s="32">
        <f t="shared" ref="H126:H129" si="63">IF(ISNUMBER(G126), (G126 - $B126) / $B126, "")</f>
        <v>-4.8611111111111181E-2</v>
      </c>
      <c r="I126" s="101">
        <f>IF(ISNUMBER(G126), $B145 * H126, "")</f>
        <v>-7291.666666666677</v>
      </c>
      <c r="J126" s="15">
        <v>27.4</v>
      </c>
      <c r="K126" s="32">
        <f t="shared" ref="K126:K129" si="64">IF(ISNUMBER(J126), (J126 - $B126) / $B126, "")</f>
        <v>-4.8611111111111181E-2</v>
      </c>
      <c r="L126" s="18">
        <f>IF(ISNUMBER(J126), $B145 * K126, "")</f>
        <v>-7291.666666666677</v>
      </c>
      <c r="M126" s="31">
        <v>27.7</v>
      </c>
      <c r="N126" s="32">
        <f t="shared" ref="N126:N129" si="65">IF(ISNUMBER(M126), (M126 - $B126) / $B126, "")</f>
        <v>-3.8194444444444496E-2</v>
      </c>
      <c r="O126" s="18">
        <f>IF(ISNUMBER(M126), $B145 * N126, "")</f>
        <v>-5729.1666666666742</v>
      </c>
      <c r="Q126" s="219"/>
      <c r="R126" s="219"/>
      <c r="S126" s="219"/>
    </row>
    <row r="127" spans="1:19" ht="17.25" thickBot="1">
      <c r="A127" s="125" t="s">
        <v>158</v>
      </c>
      <c r="B127" s="126">
        <v>75.2</v>
      </c>
      <c r="C127" s="77">
        <v>3.5812672199999999E-2</v>
      </c>
      <c r="D127" s="15">
        <v>72.2</v>
      </c>
      <c r="E127" s="32">
        <f t="shared" si="62"/>
        <v>-3.9893617021276591E-2</v>
      </c>
      <c r="F127" s="18">
        <f>IF(ISNUMBER(D127), $B145 * E127, "")</f>
        <v>-5984.0425531914889</v>
      </c>
      <c r="G127" s="31">
        <v>70.7</v>
      </c>
      <c r="H127" s="32">
        <f t="shared" si="63"/>
        <v>-5.984042553191489E-2</v>
      </c>
      <c r="I127" s="101">
        <f>IF(ISNUMBER(G127), $B145 * H127, "")</f>
        <v>-8976.0638297872338</v>
      </c>
      <c r="J127" s="15">
        <v>70.3</v>
      </c>
      <c r="K127" s="32">
        <f t="shared" si="64"/>
        <v>-6.515957446808518E-2</v>
      </c>
      <c r="L127" s="18">
        <f>IF(ISNUMBER(J127), $B145 * K127, "")</f>
        <v>-9773.9361702127771</v>
      </c>
      <c r="M127" s="31">
        <v>70.900000000000006</v>
      </c>
      <c r="N127" s="32">
        <f t="shared" si="65"/>
        <v>-5.7180851063829745E-2</v>
      </c>
      <c r="O127" s="18">
        <f>IF(ISNUMBER(M127), $B145 * N127, "")</f>
        <v>-8577.1276595744621</v>
      </c>
      <c r="Q127" s="209"/>
      <c r="R127" s="209"/>
      <c r="S127" s="209"/>
    </row>
    <row r="128" spans="1:19" ht="17.25" thickBot="1">
      <c r="A128" s="125" t="s">
        <v>197</v>
      </c>
      <c r="B128" s="126">
        <v>49.8</v>
      </c>
      <c r="C128" s="77">
        <v>2.89256198E-2</v>
      </c>
      <c r="D128" s="15">
        <v>47.9</v>
      </c>
      <c r="E128" s="32">
        <f t="shared" si="62"/>
        <v>-3.8152610441767043E-2</v>
      </c>
      <c r="F128" s="18">
        <f>IF(ISNUMBER(D128), $B145 * E128, "")</f>
        <v>-5722.8915662650561</v>
      </c>
      <c r="G128" s="31">
        <v>48</v>
      </c>
      <c r="H128" s="32">
        <f t="shared" si="63"/>
        <v>-3.6144578313252955E-2</v>
      </c>
      <c r="I128" s="101">
        <f>IF(ISNUMBER(G128), $B145 * H128, "")</f>
        <v>-5421.6867469879435</v>
      </c>
      <c r="J128" s="15">
        <v>47.8</v>
      </c>
      <c r="K128" s="32">
        <f t="shared" si="64"/>
        <v>-4.0160642570281124E-2</v>
      </c>
      <c r="L128" s="18">
        <f>IF(ISNUMBER(J128), $B145 * K128, "")</f>
        <v>-6024.0963855421687</v>
      </c>
      <c r="M128" s="31">
        <v>48.1</v>
      </c>
      <c r="N128" s="32">
        <f t="shared" si="65"/>
        <v>-3.4136546184738874E-2</v>
      </c>
      <c r="O128" s="18">
        <f>IF(ISNUMBER(M128), $B145 * N128, "")</f>
        <v>-5120.4819277108309</v>
      </c>
      <c r="Q128" s="209"/>
      <c r="R128" s="209"/>
      <c r="S128" s="209"/>
    </row>
    <row r="129" spans="1:19" ht="17.25" thickBot="1">
      <c r="A129" s="127" t="s">
        <v>144</v>
      </c>
      <c r="B129" s="128">
        <v>11.4</v>
      </c>
      <c r="C129" s="78">
        <v>2.7027026999999999E-2</v>
      </c>
      <c r="D129" s="20">
        <v>11</v>
      </c>
      <c r="E129" s="21">
        <f t="shared" si="62"/>
        <v>-3.5087719298245647E-2</v>
      </c>
      <c r="F129" s="22">
        <f>IF(ISNUMBER(D129), $B145 * E129, "")</f>
        <v>-5263.1578947368471</v>
      </c>
      <c r="G129" s="30">
        <v>11</v>
      </c>
      <c r="H129" s="21">
        <f t="shared" si="63"/>
        <v>-3.5087719298245647E-2</v>
      </c>
      <c r="I129" s="105">
        <f>IF(ISNUMBER(G129), $B145 * H129, "")</f>
        <v>-5263.1578947368471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11.1</v>
      </c>
      <c r="N129" s="21">
        <f t="shared" si="65"/>
        <v>-2.6315789473684272E-2</v>
      </c>
      <c r="O129" s="22">
        <f>IF(ISNUMBER(M129), $B145 * N129, "")</f>
        <v>-3947.3684210526408</v>
      </c>
      <c r="Q129" s="209"/>
      <c r="R129" s="209"/>
      <c r="S129" s="209"/>
    </row>
    <row r="130" spans="1:19" ht="17.25" thickBot="1">
      <c r="A130" s="125" t="s">
        <v>229</v>
      </c>
      <c r="B130" s="129">
        <v>53.9</v>
      </c>
      <c r="C130" s="80">
        <v>2.27703985E-2</v>
      </c>
      <c r="D130" s="106">
        <v>52</v>
      </c>
      <c r="E130" s="107">
        <f>IF(ISNUMBER(D130), (D130 - $B130) / $B130, "")</f>
        <v>-3.5250463821892369E-2</v>
      </c>
      <c r="F130" s="108">
        <f>IF(ISNUMBER(D130), $B145 * E130, "")</f>
        <v>-5287.5695732838558</v>
      </c>
      <c r="G130" s="109">
        <v>51.8</v>
      </c>
      <c r="H130" s="107">
        <f>IF(ISNUMBER(G130), (G130 - $B130) / $B130, "")</f>
        <v>-3.8961038961038988E-2</v>
      </c>
      <c r="I130" s="110">
        <f>IF(ISNUMBER(G130), $B145 * H130, "")</f>
        <v>-5844.1558441558482</v>
      </c>
      <c r="J130" s="106">
        <v>51.5</v>
      </c>
      <c r="K130" s="107">
        <f>IF(ISNUMBER(J130), (J130 - $B130) / $B130, "")</f>
        <v>-4.4526901669758791E-2</v>
      </c>
      <c r="L130" s="108">
        <f>IF(ISNUMBER(J130), $B145 * K130, "")</f>
        <v>-6679.0352504638186</v>
      </c>
      <c r="M130" s="109">
        <v>52.1</v>
      </c>
      <c r="N130" s="107">
        <f>IF(ISNUMBER(M130), (M130 - $B130) / $B130, "")</f>
        <v>-3.339517625231906E-2</v>
      </c>
      <c r="O130" s="108">
        <f>IF(ISNUMBER(M130), $B145 * N130, "")</f>
        <v>-5009.2764378478587</v>
      </c>
      <c r="Q130" s="209"/>
      <c r="R130" s="209"/>
      <c r="S130" s="209"/>
    </row>
    <row r="131" spans="1:19" ht="17.25" thickBot="1">
      <c r="A131" s="125" t="s">
        <v>126</v>
      </c>
      <c r="B131" s="126">
        <v>88.6</v>
      </c>
      <c r="C131" s="77">
        <v>1.72215844E-2</v>
      </c>
      <c r="D131" s="15">
        <v>88.2</v>
      </c>
      <c r="E131" s="32">
        <f t="shared" ref="E131:E134" si="66">IF(ISNUMBER(D131), (D131 - $B131) / $B131, "")</f>
        <v>-4.5146726862301525E-3</v>
      </c>
      <c r="F131" s="18">
        <f>IF(ISNUMBER(D131), $B145 * E131, "")</f>
        <v>-677.2009029345229</v>
      </c>
      <c r="G131" s="31">
        <v>85.7</v>
      </c>
      <c r="H131" s="32">
        <f t="shared" ref="H131:H134" si="67">IF(ISNUMBER(G131), (G131 - $B131) / $B131, "")</f>
        <v>-3.2731376975169209E-2</v>
      </c>
      <c r="I131" s="101">
        <f>IF(ISNUMBER(G131), $B145 * H131, "")</f>
        <v>-4909.7065462753817</v>
      </c>
      <c r="J131" s="15">
        <v>86.2</v>
      </c>
      <c r="K131" s="32">
        <f t="shared" ref="K131:K134" si="68">IF(ISNUMBER(J131), (J131 - $B131) / $B131, "")</f>
        <v>-2.7088036117381396E-2</v>
      </c>
      <c r="L131" s="18">
        <f>IF(ISNUMBER(J131), $B145 * K131, "")</f>
        <v>-4063.2054176072093</v>
      </c>
      <c r="M131" s="31">
        <v>86.4</v>
      </c>
      <c r="N131" s="32">
        <f t="shared" ref="N131:N134" si="69">IF(ISNUMBER(M131), (M131 - $B131) / $B131, "")</f>
        <v>-2.4830699774266239E-2</v>
      </c>
      <c r="O131" s="18">
        <f>IF(ISNUMBER(M131), $B145 * N131, "")</f>
        <v>-3724.6049661399361</v>
      </c>
      <c r="Q131" s="209"/>
      <c r="R131" s="209"/>
      <c r="S131" s="209"/>
    </row>
    <row r="132" spans="1:19" ht="17.25" thickBot="1">
      <c r="A132" s="125" t="s">
        <v>71</v>
      </c>
      <c r="B132" s="126">
        <v>20.100000000000001</v>
      </c>
      <c r="C132" s="77">
        <v>1.51515152E-2</v>
      </c>
      <c r="D132" s="15">
        <v>19.2</v>
      </c>
      <c r="E132" s="32">
        <f t="shared" si="66"/>
        <v>-4.4776119402985176E-2</v>
      </c>
      <c r="F132" s="18">
        <f>IF(ISNUMBER(D132), $B145 * E132, "")</f>
        <v>-6716.4179104477762</v>
      </c>
      <c r="G132" s="31">
        <v>19.100000000000001</v>
      </c>
      <c r="H132" s="32">
        <f t="shared" si="67"/>
        <v>-4.9751243781094523E-2</v>
      </c>
      <c r="I132" s="101">
        <f>IF(ISNUMBER(G132), $B145 * H132, "")</f>
        <v>-7462.6865671641781</v>
      </c>
      <c r="J132" s="15">
        <v>19</v>
      </c>
      <c r="K132" s="32">
        <f t="shared" si="68"/>
        <v>-5.472636815920405E-2</v>
      </c>
      <c r="L132" s="18">
        <f>IF(ISNUMBER(J132), $B145 * K132, "")</f>
        <v>-8208.9552238806082</v>
      </c>
      <c r="M132" s="31">
        <v>19.100000000000001</v>
      </c>
      <c r="N132" s="32">
        <f t="shared" si="69"/>
        <v>-4.9751243781094523E-2</v>
      </c>
      <c r="O132" s="18">
        <f>IF(ISNUMBER(M132), $B145 * N132, "")</f>
        <v>-7462.6865671641781</v>
      </c>
      <c r="Q132" s="209"/>
      <c r="R132" s="209"/>
      <c r="S132" s="209"/>
    </row>
    <row r="133" spans="1:19" ht="17.25" thickBot="1">
      <c r="A133" s="125" t="s">
        <v>233</v>
      </c>
      <c r="B133" s="126">
        <v>98.6</v>
      </c>
      <c r="C133" s="77">
        <v>1.12820513E-2</v>
      </c>
      <c r="D133" s="15">
        <v>95.7</v>
      </c>
      <c r="E133" s="32">
        <f t="shared" si="66"/>
        <v>-2.9411764705882269E-2</v>
      </c>
      <c r="F133" s="18">
        <f>IF(ISNUMBER(D133), $B145 * E133, "")</f>
        <v>-4411.7647058823404</v>
      </c>
      <c r="G133" s="31">
        <v>95.1</v>
      </c>
      <c r="H133" s="32">
        <f t="shared" si="67"/>
        <v>-3.5496957403651115E-2</v>
      </c>
      <c r="I133" s="101">
        <f>IF(ISNUMBER(G133), $B145 * H133, "")</f>
        <v>-5324.5436105476674</v>
      </c>
      <c r="J133" s="15">
        <v>95.1</v>
      </c>
      <c r="K133" s="32">
        <f t="shared" si="68"/>
        <v>-3.5496957403651115E-2</v>
      </c>
      <c r="L133" s="18">
        <f>IF(ISNUMBER(J133), $B145 * K133, "")</f>
        <v>-5324.5436105476674</v>
      </c>
      <c r="M133" s="31">
        <v>95.7</v>
      </c>
      <c r="N133" s="32">
        <f t="shared" si="69"/>
        <v>-2.9411764705882269E-2</v>
      </c>
      <c r="O133" s="18">
        <f>IF(ISNUMBER(M133), $B145 * N133, "")</f>
        <v>-4411.7647058823404</v>
      </c>
      <c r="Q133" s="33"/>
      <c r="R133" s="33"/>
    </row>
    <row r="134" spans="1:19" ht="17.25" thickBot="1">
      <c r="A134" s="130" t="s">
        <v>189</v>
      </c>
      <c r="B134" s="131">
        <v>92.2</v>
      </c>
      <c r="C134" s="79">
        <v>1.0964912300000001E-2</v>
      </c>
      <c r="D134" s="24">
        <v>88.9</v>
      </c>
      <c r="E134" s="25">
        <f t="shared" si="66"/>
        <v>-3.5791757049891508E-2</v>
      </c>
      <c r="F134" s="104">
        <f>IF(ISNUMBER(D134), $B145 * E134, "")</f>
        <v>-5368.7635574837259</v>
      </c>
      <c r="G134" s="102">
        <v>87.9</v>
      </c>
      <c r="H134" s="25">
        <f t="shared" si="67"/>
        <v>-4.6637744034707128E-2</v>
      </c>
      <c r="I134" s="103">
        <f>IF(ISNUMBER(G134), $B145 * H134, "")</f>
        <v>-6995.661605206069</v>
      </c>
      <c r="J134" s="24">
        <v>87.9</v>
      </c>
      <c r="K134" s="25">
        <f t="shared" si="68"/>
        <v>-4.6637744034707128E-2</v>
      </c>
      <c r="L134" s="104">
        <f>IF(ISNUMBER(J134), $B145 * K134, "")</f>
        <v>-6995.661605206069</v>
      </c>
      <c r="M134" s="102">
        <v>88.1</v>
      </c>
      <c r="N134" s="25">
        <f t="shared" si="69"/>
        <v>-4.4468546637744126E-2</v>
      </c>
      <c r="O134" s="104">
        <f>IF(ISNUMBER(M134), $B145 * N134, "")</f>
        <v>-6670.2819956616186</v>
      </c>
      <c r="Q134" s="210"/>
      <c r="R134" s="211"/>
      <c r="S134" s="212"/>
    </row>
    <row r="135" spans="1:19">
      <c r="A135" s="123" t="s">
        <v>185</v>
      </c>
      <c r="B135" s="124">
        <v>10.3</v>
      </c>
      <c r="C135" s="76">
        <v>9.8039215999999995E-3</v>
      </c>
      <c r="D135" s="13">
        <v>10</v>
      </c>
      <c r="E135" s="14">
        <f>IF(ISNUMBER(D135), (D135 - $B135) / $B135, "")</f>
        <v>-2.9126213592233077E-2</v>
      </c>
      <c r="F135" s="16">
        <f>IF(ISNUMBER(D135), $B145 * E135, "")</f>
        <v>-4368.9320388349615</v>
      </c>
      <c r="G135" s="29">
        <v>9.9700000000000006</v>
      </c>
      <c r="H135" s="14">
        <f>IF(ISNUMBER(G135), (G135 - $B135) / $B135, "")</f>
        <v>-3.2038834951456319E-2</v>
      </c>
      <c r="I135" s="100">
        <f>IF(ISNUMBER(G135), $B145 * H135, "")</f>
        <v>-4805.825242718448</v>
      </c>
      <c r="J135" s="13">
        <v>9.9700000000000006</v>
      </c>
      <c r="K135" s="14">
        <f>IF(ISNUMBER(J135), (J135 - $B135) / $B135, "")</f>
        <v>-3.2038834951456319E-2</v>
      </c>
      <c r="L135" s="16">
        <f>IF(ISNUMBER(J135), $B145 * K135, "")</f>
        <v>-4805.825242718448</v>
      </c>
      <c r="M135" s="29">
        <v>9.99</v>
      </c>
      <c r="N135" s="14">
        <f>IF(ISNUMBER(M135), (M135 - $B135) / $B135, "")</f>
        <v>-3.0097087378640822E-2</v>
      </c>
      <c r="O135" s="16">
        <f>IF(ISNUMBER(M135), $B145 * N135, "")</f>
        <v>-4514.5631067961231</v>
      </c>
      <c r="Q135" s="213"/>
      <c r="R135" s="214"/>
      <c r="S135" s="215"/>
    </row>
    <row r="136" spans="1:19" ht="17.25" thickBot="1">
      <c r="A136" s="125" t="s">
        <v>174</v>
      </c>
      <c r="B136" s="126">
        <v>11</v>
      </c>
      <c r="C136" s="77">
        <v>9.1743119000000008E-3</v>
      </c>
      <c r="D136" s="15">
        <v>10.5</v>
      </c>
      <c r="E136" s="32">
        <f t="shared" ref="E136:E139" si="70">IF(ISNUMBER(D136), (D136 - $B136) / $B136, "")</f>
        <v>-4.5454545454545456E-2</v>
      </c>
      <c r="F136" s="18">
        <f>IF(ISNUMBER(D136), $B145 * E136, "")</f>
        <v>-6818.181818181818</v>
      </c>
      <c r="G136" s="31">
        <v>10.5</v>
      </c>
      <c r="H136" s="32">
        <f t="shared" ref="H136:H139" si="71">IF(ISNUMBER(G136), (G136 - $B136) / $B136, "")</f>
        <v>-4.5454545454545456E-2</v>
      </c>
      <c r="I136" s="101">
        <f>IF(ISNUMBER(G136), $B145 * H136, "")</f>
        <v>-6818.181818181818</v>
      </c>
      <c r="J136" s="15">
        <v>10.5</v>
      </c>
      <c r="K136" s="32">
        <f t="shared" ref="K136:K139" si="72">IF(ISNUMBER(J136), (J136 - $B136) / $B136, "")</f>
        <v>-4.5454545454545456E-2</v>
      </c>
      <c r="L136" s="18">
        <f>IF(ISNUMBER(J136), $B145 * K136, "")</f>
        <v>-6818.181818181818</v>
      </c>
      <c r="M136" s="31">
        <v>10.5</v>
      </c>
      <c r="N136" s="32">
        <f t="shared" ref="N136:N139" si="73">IF(ISNUMBER(M136), (M136 - $B136) / $B136, "")</f>
        <v>-4.5454545454545456E-2</v>
      </c>
      <c r="O136" s="18">
        <f>IF(ISNUMBER(M136), $B145 * N136, "")</f>
        <v>-6818.181818181818</v>
      </c>
      <c r="Q136" s="216"/>
      <c r="R136" s="217"/>
      <c r="S136" s="218"/>
    </row>
    <row r="137" spans="1:19" ht="17.25" thickBot="1">
      <c r="A137" s="125" t="s">
        <v>199</v>
      </c>
      <c r="B137" s="126">
        <v>11.9</v>
      </c>
      <c r="C137" s="77">
        <v>8.4745762999999998E-3</v>
      </c>
      <c r="D137" s="15">
        <v>11.4</v>
      </c>
      <c r="E137" s="32">
        <f t="shared" si="70"/>
        <v>-4.2016806722689072E-2</v>
      </c>
      <c r="F137" s="18">
        <f>IF(ISNUMBER(D137), $B145 * E137, "")</f>
        <v>-6302.5210084033606</v>
      </c>
      <c r="G137" s="31">
        <v>11.3</v>
      </c>
      <c r="H137" s="32">
        <f t="shared" si="71"/>
        <v>-5.0420168067226857E-2</v>
      </c>
      <c r="I137" s="101">
        <f>IF(ISNUMBER(G137), $B145 * H137, "")</f>
        <v>-7563.0252100840289</v>
      </c>
      <c r="J137" s="15">
        <v>11.4</v>
      </c>
      <c r="K137" s="32">
        <f t="shared" si="72"/>
        <v>-4.2016806722689072E-2</v>
      </c>
      <c r="L137" s="18">
        <f>IF(ISNUMBER(J137), $B145 * K137, "")</f>
        <v>-6302.5210084033606</v>
      </c>
      <c r="M137" s="31">
        <v>11.3</v>
      </c>
      <c r="N137" s="32">
        <f t="shared" si="73"/>
        <v>-5.0420168067226857E-2</v>
      </c>
      <c r="O137" s="18">
        <f>IF(ISNUMBER(M137), $B145 * N137, "")</f>
        <v>-7563.0252100840289</v>
      </c>
      <c r="Q137" s="209"/>
      <c r="R137" s="209"/>
      <c r="S137" s="209"/>
    </row>
    <row r="138" spans="1:19" ht="17.25" thickBot="1">
      <c r="A138" s="125" t="s">
        <v>205</v>
      </c>
      <c r="B138" s="126">
        <v>11.9</v>
      </c>
      <c r="C138" s="77">
        <v>8.4745762999999998E-3</v>
      </c>
      <c r="D138" s="15">
        <v>11.4</v>
      </c>
      <c r="E138" s="32">
        <f t="shared" si="70"/>
        <v>-4.2016806722689072E-2</v>
      </c>
      <c r="F138" s="18">
        <f>IF(ISNUMBER(D138), $B145 * E138, "")</f>
        <v>-6302.5210084033606</v>
      </c>
      <c r="G138" s="31">
        <v>11.4</v>
      </c>
      <c r="H138" s="32">
        <f t="shared" si="71"/>
        <v>-4.2016806722689072E-2</v>
      </c>
      <c r="I138" s="101">
        <f>IF(ISNUMBER(G138), $B145 * H138, "")</f>
        <v>-6302.5210084033606</v>
      </c>
      <c r="J138" s="15">
        <v>11.3</v>
      </c>
      <c r="K138" s="32">
        <f t="shared" si="72"/>
        <v>-5.0420168067226857E-2</v>
      </c>
      <c r="L138" s="18">
        <f>IF(ISNUMBER(J138), $B145 * K138, "")</f>
        <v>-7563.0252100840289</v>
      </c>
      <c r="M138" s="31">
        <v>11.5</v>
      </c>
      <c r="N138" s="32">
        <f t="shared" si="73"/>
        <v>-3.3613445378151287E-2</v>
      </c>
      <c r="O138" s="18">
        <f>IF(ISNUMBER(M138), $B145 * N138, "")</f>
        <v>-5042.0168067226932</v>
      </c>
      <c r="Q138" s="219"/>
      <c r="R138" s="219"/>
      <c r="S138" s="219"/>
    </row>
    <row r="139" spans="1:19" ht="17.25" thickBot="1">
      <c r="A139" s="127" t="s">
        <v>346</v>
      </c>
      <c r="B139" s="128">
        <v>9.67</v>
      </c>
      <c r="C139" s="78">
        <v>8.3420228999999992E-3</v>
      </c>
      <c r="D139" s="20">
        <v>9.34</v>
      </c>
      <c r="E139" s="21">
        <f t="shared" si="70"/>
        <v>-3.4126163391933827E-2</v>
      </c>
      <c r="F139" s="22">
        <f>IF(ISNUMBER(D139), $B145 * E139, "")</f>
        <v>-5118.9245087900736</v>
      </c>
      <c r="G139" s="30">
        <v>9.3699999999999992</v>
      </c>
      <c r="H139" s="21">
        <f t="shared" si="71"/>
        <v>-3.1023784901758087E-2</v>
      </c>
      <c r="I139" s="105">
        <f>IF(ISNUMBER(G139), $B145 * H139, "")</f>
        <v>-4653.5677352637131</v>
      </c>
      <c r="J139" s="20">
        <v>9.36</v>
      </c>
      <c r="K139" s="21">
        <f t="shared" si="72"/>
        <v>-3.2057911065149998E-2</v>
      </c>
      <c r="L139" s="22">
        <f>IF(ISNUMBER(J139), $B145 * K139, "")</f>
        <v>-4808.6866597724993</v>
      </c>
      <c r="M139" s="30">
        <v>9.4499999999999993</v>
      </c>
      <c r="N139" s="21">
        <f t="shared" si="73"/>
        <v>-2.2750775594622609E-2</v>
      </c>
      <c r="O139" s="22">
        <f>IF(ISNUMBER(M139), $B145 * N139, "")</f>
        <v>-3412.6163391933915</v>
      </c>
      <c r="Q139" s="219"/>
      <c r="R139" s="219"/>
      <c r="S139" s="219"/>
    </row>
    <row r="140" spans="1:19" ht="17.25" thickBot="1">
      <c r="A140" s="125" t="s">
        <v>148</v>
      </c>
      <c r="B140" s="129">
        <v>75.400000000000006</v>
      </c>
      <c r="C140" s="80">
        <v>-1.3245033E-3</v>
      </c>
      <c r="D140" s="106">
        <v>73.099999999999994</v>
      </c>
      <c r="E140" s="107">
        <f>IF(ISNUMBER(D140), (D140 - $B140) / $B140, "")</f>
        <v>-3.0503978779840998E-2</v>
      </c>
      <c r="F140" s="108">
        <f>IF(ISNUMBER(D140), $B145 * E140, "")</f>
        <v>-4575.59681697615</v>
      </c>
      <c r="G140" s="109">
        <v>73.7</v>
      </c>
      <c r="H140" s="107">
        <f>IF(ISNUMBER(G140), (G140 - $B140) / $B140, "")</f>
        <v>-2.2546419098143273E-2</v>
      </c>
      <c r="I140" s="110">
        <f>IF(ISNUMBER(G140), $B145 * H140, "")</f>
        <v>-3381.9628647214909</v>
      </c>
      <c r="J140" s="106">
        <v>73.7</v>
      </c>
      <c r="K140" s="107">
        <f>IF(ISNUMBER(J140), (J140 - $B140) / $B140, "")</f>
        <v>-2.2546419098143273E-2</v>
      </c>
      <c r="L140" s="108">
        <f>IF(ISNUMBER(J140), $B145 * K140, "")</f>
        <v>-3381.9628647214909</v>
      </c>
      <c r="M140" s="109">
        <v>73</v>
      </c>
      <c r="N140" s="107">
        <f>IF(ISNUMBER(M140), (M140 - $B140) / $B140, "")</f>
        <v>-3.1830238726790527E-2</v>
      </c>
      <c r="O140" s="108">
        <f>IF(ISNUMBER(M140), $B145 * N140, "")</f>
        <v>-4774.5358090185791</v>
      </c>
      <c r="Q140" s="209"/>
      <c r="R140" s="209"/>
      <c r="S140" s="209"/>
    </row>
    <row r="141" spans="1:19" ht="17.25" thickBot="1">
      <c r="A141" s="125" t="s">
        <v>203</v>
      </c>
      <c r="B141" s="126">
        <v>8.7899999999999991</v>
      </c>
      <c r="C141" s="77">
        <v>-9.0191656999999998E-3</v>
      </c>
      <c r="D141" s="15">
        <v>8.2799999999999994</v>
      </c>
      <c r="E141" s="32">
        <f t="shared" ref="E141:E144" si="74">IF(ISNUMBER(D141), (D141 - $B141) / $B141, "")</f>
        <v>-5.8020477815699641E-2</v>
      </c>
      <c r="F141" s="18">
        <f>IF(ISNUMBER(D141), $B145 * E141, "")</f>
        <v>-8703.0716723549467</v>
      </c>
      <c r="G141" s="31">
        <v>8.23</v>
      </c>
      <c r="H141" s="32">
        <f t="shared" ref="H141:H144" si="75">IF(ISNUMBER(G141), (G141 - $B141) / $B141, "")</f>
        <v>-6.3708759954493599E-2</v>
      </c>
      <c r="I141" s="101">
        <f>IF(ISNUMBER(G141), $B145 * H141, "")</f>
        <v>-9556.3139931740407</v>
      </c>
      <c r="J141" s="15">
        <v>8.2200000000000006</v>
      </c>
      <c r="K141" s="32">
        <f t="shared" ref="K141:K144" si="76">IF(ISNUMBER(J141), (J141 - $B141) / $B141, "")</f>
        <v>-6.48464163822524E-2</v>
      </c>
      <c r="L141" s="18">
        <f>IF(ISNUMBER(J141), $B145 * K141, "")</f>
        <v>-9726.9624573378605</v>
      </c>
      <c r="M141" s="31">
        <v>8.23</v>
      </c>
      <c r="N141" s="32">
        <f t="shared" ref="N141:N144" si="77">IF(ISNUMBER(M141), (M141 - $B141) / $B141, "")</f>
        <v>-6.3708759954493599E-2</v>
      </c>
      <c r="O141" s="18">
        <f>IF(ISNUMBER(M141), $B145 * N141, "")</f>
        <v>-9556.3139931740407</v>
      </c>
      <c r="Q141" s="209"/>
      <c r="R141" s="209"/>
      <c r="S141" s="209"/>
    </row>
    <row r="142" spans="1:19" ht="17.25" thickBot="1">
      <c r="A142" s="125" t="s">
        <v>146</v>
      </c>
      <c r="B142" s="126">
        <v>9.2899999999999991</v>
      </c>
      <c r="C142" s="77">
        <v>-2.1074815600000001E-2</v>
      </c>
      <c r="D142" s="15">
        <v>8.9700000000000006</v>
      </c>
      <c r="E142" s="32">
        <f t="shared" si="74"/>
        <v>-3.4445640473627401E-2</v>
      </c>
      <c r="F142" s="18">
        <f>IF(ISNUMBER(D142), $B145 * E142, "")</f>
        <v>-5166.8460710441104</v>
      </c>
      <c r="G142" s="31">
        <v>8.93</v>
      </c>
      <c r="H142" s="32">
        <f t="shared" si="75"/>
        <v>-3.8751345532830946E-2</v>
      </c>
      <c r="I142" s="101">
        <f>IF(ISNUMBER(G142), $B145 * H142, "")</f>
        <v>-5812.701829924642</v>
      </c>
      <c r="J142" s="15">
        <v>8.89</v>
      </c>
      <c r="K142" s="32">
        <f t="shared" si="76"/>
        <v>-4.3057050592034296E-2</v>
      </c>
      <c r="L142" s="18">
        <f>IF(ISNUMBER(J142), $B145 * K142, "")</f>
        <v>-6458.5575888051444</v>
      </c>
      <c r="M142" s="31">
        <v>8.9700000000000006</v>
      </c>
      <c r="N142" s="32">
        <f t="shared" si="77"/>
        <v>-3.4445640473627401E-2</v>
      </c>
      <c r="O142" s="18">
        <f>IF(ISNUMBER(M142), $B145 * N142, "")</f>
        <v>-5166.8460710441104</v>
      </c>
      <c r="Q142" s="209"/>
      <c r="R142" s="209"/>
      <c r="S142" s="209"/>
    </row>
    <row r="143" spans="1:19">
      <c r="A143" s="125" t="s">
        <v>140</v>
      </c>
      <c r="B143" s="126">
        <v>94.3</v>
      </c>
      <c r="C143" s="77">
        <v>-2.3809523799999999E-2</v>
      </c>
      <c r="D143" s="15">
        <v>89.2</v>
      </c>
      <c r="E143" s="32">
        <f t="shared" si="74"/>
        <v>-5.4082714740190822E-2</v>
      </c>
      <c r="F143" s="18">
        <f>IF(ISNUMBER(D143), $B145 * E143, "")</f>
        <v>-8112.4072110286234</v>
      </c>
      <c r="G143" s="31">
        <v>88.2</v>
      </c>
      <c r="H143" s="32">
        <f t="shared" si="75"/>
        <v>-6.4687168610816484E-2</v>
      </c>
      <c r="I143" s="101">
        <f>IF(ISNUMBER(G143), $B145 * H143, "")</f>
        <v>-9703.0752916224719</v>
      </c>
      <c r="J143" s="15">
        <v>87.5</v>
      </c>
      <c r="K143" s="32">
        <f t="shared" si="76"/>
        <v>-7.2110286320254485E-2</v>
      </c>
      <c r="L143" s="18">
        <f>IF(ISNUMBER(J143), $B145 * K143, "")</f>
        <v>-10816.542948038174</v>
      </c>
      <c r="M143" s="31">
        <v>90.8</v>
      </c>
      <c r="N143" s="32">
        <f t="shared" si="77"/>
        <v>-3.7115588547189819E-2</v>
      </c>
      <c r="O143" s="18">
        <f>IF(ISNUMBER(M143), $B145 * N143, "")</f>
        <v>-5567.3382820784727</v>
      </c>
      <c r="Q143" s="198"/>
      <c r="R143" s="199"/>
      <c r="S143" s="200"/>
    </row>
    <row r="144" spans="1:19" ht="17.25" thickBot="1">
      <c r="A144" s="130" t="s">
        <v>211</v>
      </c>
      <c r="B144" s="131">
        <v>9.49</v>
      </c>
      <c r="C144" s="79">
        <v>-5.00500501E-2</v>
      </c>
      <c r="D144" s="24">
        <v>9.25</v>
      </c>
      <c r="E144" s="25">
        <f t="shared" si="74"/>
        <v>-2.5289778714436269E-2</v>
      </c>
      <c r="F144" s="104">
        <f>IF(ISNUMBER(D144), $B145 * E144, "")</f>
        <v>-3793.4668071654405</v>
      </c>
      <c r="G144" s="102">
        <v>9.07</v>
      </c>
      <c r="H144" s="25">
        <f t="shared" si="75"/>
        <v>-4.4257112750263429E-2</v>
      </c>
      <c r="I144" s="103">
        <f>IF(ISNUMBER(G144), $B145 * H144, "")</f>
        <v>-6638.5669125395143</v>
      </c>
      <c r="J144" s="24">
        <v>8.92</v>
      </c>
      <c r="K144" s="25">
        <f t="shared" si="76"/>
        <v>-6.006322444678612E-2</v>
      </c>
      <c r="L144" s="104">
        <f>IF(ISNUMBER(J144), $B145 * K144, "")</f>
        <v>-9009.4836670179175</v>
      </c>
      <c r="M144" s="102">
        <v>8.8800000000000008</v>
      </c>
      <c r="N144" s="25">
        <f t="shared" si="77"/>
        <v>-6.4278187565858735E-2</v>
      </c>
      <c r="O144" s="104">
        <f>IF(ISNUMBER(M144), $B145 * N144, "")</f>
        <v>-9641.728134878811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-3.7642599175301987E-2</v>
      </c>
      <c r="F145" s="28">
        <f>SUM(F125:F144)</f>
        <v>-112927.79752590597</v>
      </c>
      <c r="G145" s="26" t="s">
        <v>266</v>
      </c>
      <c r="H145" s="27">
        <f>IF(COUNT(H125:H144), SUM(H125:H144) / COUNT(H125:H144), 0)</f>
        <v>-4.3561756741045489E-2</v>
      </c>
      <c r="I145" s="28">
        <f>SUM(I125:I144)</f>
        <v>-130685.2702231365</v>
      </c>
      <c r="J145" s="26" t="s">
        <v>266</v>
      </c>
      <c r="K145" s="27">
        <f>IF(COUNT(K125:K144), SUM(K125:K144) / COUNT(K125:K144), 0)</f>
        <v>-4.5592898085702924E-2</v>
      </c>
      <c r="L145" s="28">
        <f>SUM(L125:L144)</f>
        <v>-136778.69425710876</v>
      </c>
      <c r="M145" s="26" t="s">
        <v>266</v>
      </c>
      <c r="N145" s="27">
        <f>IF(COUNT(N125:N144), SUM(N125:N144) / COUNT(N125:N144), 0)</f>
        <v>-3.9477105984566149E-2</v>
      </c>
      <c r="O145" s="28">
        <f>SUM(O125:O144)</f>
        <v>-118431.3179536985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74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2022-03-10(목) 오전 00:00</v>
      </c>
      <c r="C150" s="261"/>
      <c r="D150" s="233" t="str">
        <f>TEXT($G$1, "[$-ko-KR]yyyy-mm-dd(ddd) ") &amp; "오후 14:00"</f>
        <v>2022-03-10(목) 오후 14:00</v>
      </c>
      <c r="E150" s="234"/>
      <c r="F150" s="235"/>
      <c r="G150" s="233" t="str">
        <f>TEXT($G$1, "[$-ko-KR]yyyy-mm-dd(ddd) ") &amp; "오후 19:00"</f>
        <v>2022-03-10(목) 오후 19:00</v>
      </c>
      <c r="H150" s="234"/>
      <c r="I150" s="235"/>
      <c r="J150" s="233" t="str">
        <f>TEXT($G$1, "[$-ko-KR]yyyy-mm-dd(ddd) ") &amp; "오후 21:00"</f>
        <v>2022-03-10(목) 오후 21:00</v>
      </c>
      <c r="K150" s="234"/>
      <c r="L150" s="235"/>
      <c r="M150" s="233" t="str">
        <f>TEXT($G$1+1, "[$-ko-KR]yyyy-mm-dd(ddd) ") &amp; "오전 00:00"</f>
        <v>2022-03-11(금)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101</v>
      </c>
      <c r="B152" s="124">
        <v>643</v>
      </c>
      <c r="C152" s="76">
        <v>2.38853503E-2</v>
      </c>
      <c r="D152" s="13">
        <v>613</v>
      </c>
      <c r="E152" s="14">
        <f>IF(ISNUMBER(D152), (D152 - $B152) / $B152, "")</f>
        <v>-4.6656298600311043E-2</v>
      </c>
      <c r="F152" s="16">
        <f>IF(ISNUMBER(D152), $B172 * E152, "")</f>
        <v>-6998.4447900466566</v>
      </c>
      <c r="G152" s="29">
        <v>609</v>
      </c>
      <c r="H152" s="14">
        <f>IF(ISNUMBER(G152), (G152 - $B152) / $B152, "")</f>
        <v>-5.2877138413685847E-2</v>
      </c>
      <c r="I152" s="100">
        <f>IF(ISNUMBER(G152), $B172 * H152, "")</f>
        <v>-7931.5707620528774</v>
      </c>
      <c r="J152" s="13">
        <v>611</v>
      </c>
      <c r="K152" s="14">
        <f>IF(ISNUMBER(J152), (J152 - $B152) / $B152, "")</f>
        <v>-4.9766718506998445E-2</v>
      </c>
      <c r="L152" s="16">
        <f>IF(ISNUMBER(J152), $B172 * K152, "")</f>
        <v>-7465.007776049767</v>
      </c>
      <c r="M152" s="29">
        <v>614</v>
      </c>
      <c r="N152" s="14">
        <f>IF(ISNUMBER(M152), (M152 - $B152) / $B152, "")</f>
        <v>-4.5101088646967338E-2</v>
      </c>
      <c r="O152" s="16">
        <f>IF(ISNUMBER(M152), $B172 * N152, "")</f>
        <v>-6765.163297045101</v>
      </c>
      <c r="Q152" s="219"/>
      <c r="R152" s="219"/>
      <c r="S152" s="219"/>
    </row>
    <row r="153" spans="1:19" ht="17.25" thickBot="1">
      <c r="A153" s="125" t="s">
        <v>207</v>
      </c>
      <c r="B153" s="126">
        <v>996</v>
      </c>
      <c r="C153" s="77">
        <v>2.1538461500000002E-2</v>
      </c>
      <c r="D153" s="15">
        <v>967</v>
      </c>
      <c r="E153" s="32">
        <f t="shared" ref="E153:E156" si="78">IF(ISNUMBER(D153), (D153 - $B153) / $B153, "")</f>
        <v>-2.9116465863453816E-2</v>
      </c>
      <c r="F153" s="18">
        <f>IF(ISNUMBER(D153), $B172 * E153, "")</f>
        <v>-4367.469879518072</v>
      </c>
      <c r="G153" s="31">
        <v>974</v>
      </c>
      <c r="H153" s="32">
        <f t="shared" ref="H153:H156" si="79">IF(ISNUMBER(G153), (G153 - $B153) / $B153, "")</f>
        <v>-2.2088353413654619E-2</v>
      </c>
      <c r="I153" s="101">
        <f>IF(ISNUMBER(G153), $B172 * H153, "")</f>
        <v>-3313.2530120481929</v>
      </c>
      <c r="J153" s="15">
        <v>974</v>
      </c>
      <c r="K153" s="32">
        <f t="shared" ref="K153:K156" si="80">IF(ISNUMBER(J153), (J153 - $B153) / $B153, "")</f>
        <v>-2.2088353413654619E-2</v>
      </c>
      <c r="L153" s="18">
        <f>IF(ISNUMBER(J153), $B172 * K153, "")</f>
        <v>-3313.2530120481929</v>
      </c>
      <c r="M153" s="31">
        <v>972</v>
      </c>
      <c r="N153" s="32">
        <f t="shared" ref="N153:N156" si="81">IF(ISNUMBER(M153), (M153 - $B153) / $B153, "")</f>
        <v>-2.4096385542168676E-2</v>
      </c>
      <c r="O153" s="18">
        <f>IF(ISNUMBER(M153), $B172 * N153, "")</f>
        <v>-3614.4578313253014</v>
      </c>
      <c r="Q153" s="219"/>
      <c r="R153" s="219"/>
      <c r="S153" s="219"/>
    </row>
    <row r="154" spans="1:19" ht="17.25" thickBot="1">
      <c r="A154" s="125" t="s">
        <v>85</v>
      </c>
      <c r="B154" s="126">
        <v>247</v>
      </c>
      <c r="C154" s="77">
        <v>2.0661156999999999E-2</v>
      </c>
      <c r="D154" s="15">
        <v>235</v>
      </c>
      <c r="E154" s="32">
        <f t="shared" si="78"/>
        <v>-4.8582995951417005E-2</v>
      </c>
      <c r="F154" s="18">
        <f>IF(ISNUMBER(D154), $B172 * E154, "")</f>
        <v>-7287.4493927125504</v>
      </c>
      <c r="G154" s="31">
        <v>234</v>
      </c>
      <c r="H154" s="32">
        <f t="shared" si="79"/>
        <v>-5.2631578947368418E-2</v>
      </c>
      <c r="I154" s="101">
        <f>IF(ISNUMBER(G154), $B172 * H154, "")</f>
        <v>-7894.7368421052624</v>
      </c>
      <c r="J154" s="15">
        <v>233</v>
      </c>
      <c r="K154" s="32">
        <f t="shared" si="80"/>
        <v>-5.6680161943319839E-2</v>
      </c>
      <c r="L154" s="18">
        <f>IF(ISNUMBER(J154), $B172 * K154, "")</f>
        <v>-8502.0242914979754</v>
      </c>
      <c r="M154" s="31">
        <v>237</v>
      </c>
      <c r="N154" s="32">
        <f t="shared" si="81"/>
        <v>-4.048582995951417E-2</v>
      </c>
      <c r="O154" s="18">
        <f>IF(ISNUMBER(M154), $B172 * N154, "")</f>
        <v>-6072.8744939271255</v>
      </c>
      <c r="Q154" s="209"/>
      <c r="R154" s="209"/>
      <c r="S154" s="209"/>
    </row>
    <row r="155" spans="1:19" ht="17.25" thickBot="1">
      <c r="A155" s="125" t="s">
        <v>231</v>
      </c>
      <c r="B155" s="126">
        <v>399</v>
      </c>
      <c r="C155" s="77">
        <v>2.0460358099999999E-2</v>
      </c>
      <c r="D155" s="15">
        <v>385</v>
      </c>
      <c r="E155" s="32">
        <f t="shared" si="78"/>
        <v>-3.5087719298245612E-2</v>
      </c>
      <c r="F155" s="18">
        <f>IF(ISNUMBER(D155), $B172 * E155, "")</f>
        <v>-5263.1578947368416</v>
      </c>
      <c r="G155" s="31">
        <v>384</v>
      </c>
      <c r="H155" s="32">
        <f t="shared" si="79"/>
        <v>-3.7593984962406013E-2</v>
      </c>
      <c r="I155" s="101">
        <f>IF(ISNUMBER(G155), $B172 * H155, "")</f>
        <v>-5639.0977443609017</v>
      </c>
      <c r="J155" s="15">
        <v>382</v>
      </c>
      <c r="K155" s="32">
        <f t="shared" si="80"/>
        <v>-4.2606516290726815E-2</v>
      </c>
      <c r="L155" s="18">
        <f>IF(ISNUMBER(J155), $B172 * K155, "")</f>
        <v>-6390.977443609022</v>
      </c>
      <c r="M155" s="31">
        <v>389</v>
      </c>
      <c r="N155" s="32">
        <f t="shared" si="81"/>
        <v>-2.5062656641604009E-2</v>
      </c>
      <c r="O155" s="18">
        <f>IF(ISNUMBER(M155), $B172 * N155, "")</f>
        <v>-3759.3984962406012</v>
      </c>
      <c r="Q155" s="209"/>
      <c r="R155" s="209"/>
      <c r="S155" s="209"/>
    </row>
    <row r="156" spans="1:19" ht="17.25" thickBot="1">
      <c r="A156" s="127" t="s">
        <v>261</v>
      </c>
      <c r="B156" s="128">
        <v>153</v>
      </c>
      <c r="C156" s="78">
        <v>0.02</v>
      </c>
      <c r="D156" s="20">
        <v>149</v>
      </c>
      <c r="E156" s="21">
        <f t="shared" si="78"/>
        <v>-2.6143790849673203E-2</v>
      </c>
      <c r="F156" s="22">
        <f>IF(ISNUMBER(D156), $B172 * E156, "")</f>
        <v>-3921.5686274509803</v>
      </c>
      <c r="G156" s="30">
        <v>149</v>
      </c>
      <c r="H156" s="21">
        <f t="shared" si="79"/>
        <v>-2.6143790849673203E-2</v>
      </c>
      <c r="I156" s="105">
        <f>IF(ISNUMBER(G156), $B172 * H156, "")</f>
        <v>-3921.5686274509803</v>
      </c>
      <c r="J156" s="20">
        <v>149</v>
      </c>
      <c r="K156" s="21">
        <f t="shared" si="80"/>
        <v>-2.6143790849673203E-2</v>
      </c>
      <c r="L156" s="22">
        <f>IF(ISNUMBER(J156), $B172 * K156, "")</f>
        <v>-3921.5686274509803</v>
      </c>
      <c r="M156" s="30">
        <v>150</v>
      </c>
      <c r="N156" s="21">
        <f t="shared" si="81"/>
        <v>-1.9607843137254902E-2</v>
      </c>
      <c r="O156" s="22">
        <f>IF(ISNUMBER(M156), $B172 * N156, "")</f>
        <v>-2941.1764705882351</v>
      </c>
      <c r="Q156" s="209"/>
      <c r="R156" s="209"/>
      <c r="S156" s="209"/>
    </row>
    <row r="157" spans="1:19" ht="17.25" thickBot="1">
      <c r="A157" s="125" t="s">
        <v>201</v>
      </c>
      <c r="B157" s="129">
        <v>504</v>
      </c>
      <c r="C157" s="80">
        <v>1.6129032299999999E-2</v>
      </c>
      <c r="D157" s="106">
        <v>486</v>
      </c>
      <c r="E157" s="107">
        <f>IF(ISNUMBER(D157), (D157 - $B157) / $B157, "")</f>
        <v>-3.5714285714285712E-2</v>
      </c>
      <c r="F157" s="108">
        <f>IF(ISNUMBER(D157), $B172 * E157, "")</f>
        <v>-5357.1428571428569</v>
      </c>
      <c r="G157" s="109">
        <v>484</v>
      </c>
      <c r="H157" s="107">
        <f>IF(ISNUMBER(G157), (G157 - $B157) / $B157, "")</f>
        <v>-3.968253968253968E-2</v>
      </c>
      <c r="I157" s="110">
        <f>IF(ISNUMBER(G157), $B172 * H157, "")</f>
        <v>-5952.3809523809523</v>
      </c>
      <c r="J157" s="106">
        <v>484</v>
      </c>
      <c r="K157" s="107">
        <f>IF(ISNUMBER(J157), (J157 - $B157) / $B157, "")</f>
        <v>-3.968253968253968E-2</v>
      </c>
      <c r="L157" s="108">
        <f>IF(ISNUMBER(J157), $B172 * K157, "")</f>
        <v>-5952.3809523809523</v>
      </c>
      <c r="M157" s="109">
        <v>486</v>
      </c>
      <c r="N157" s="107">
        <f>IF(ISNUMBER(M157), (M157 - $B157) / $B157, "")</f>
        <v>-3.5714285714285712E-2</v>
      </c>
      <c r="O157" s="108">
        <f>IF(ISNUMBER(M157), $B172 * N157, "")</f>
        <v>-5357.1428571428569</v>
      </c>
      <c r="Q157" s="209"/>
      <c r="R157" s="209"/>
      <c r="S157" s="209"/>
    </row>
    <row r="158" spans="1:19" ht="17.25" thickBot="1">
      <c r="A158" s="125" t="s">
        <v>195</v>
      </c>
      <c r="B158" s="126">
        <v>126</v>
      </c>
      <c r="C158" s="77">
        <v>1.6129032299999999E-2</v>
      </c>
      <c r="D158" s="15">
        <v>121</v>
      </c>
      <c r="E158" s="32">
        <f t="shared" ref="E158:E161" si="82">IF(ISNUMBER(D158), (D158 - $B158) / $B158, "")</f>
        <v>-3.968253968253968E-2</v>
      </c>
      <c r="F158" s="18">
        <f>IF(ISNUMBER(D158), $B172 * E158, "")</f>
        <v>-5952.3809523809523</v>
      </c>
      <c r="G158" s="31">
        <v>121</v>
      </c>
      <c r="H158" s="32">
        <f t="shared" ref="H158:H161" si="83">IF(ISNUMBER(G158), (G158 - $B158) / $B158, "")</f>
        <v>-3.968253968253968E-2</v>
      </c>
      <c r="I158" s="101">
        <f>IF(ISNUMBER(G158), $B172 * H158, "")</f>
        <v>-5952.3809523809523</v>
      </c>
      <c r="J158" s="15">
        <v>121</v>
      </c>
      <c r="K158" s="32">
        <f t="shared" ref="K158:K161" si="84">IF(ISNUMBER(J158), (J158 - $B158) / $B158, "")</f>
        <v>-3.968253968253968E-2</v>
      </c>
      <c r="L158" s="18">
        <f>IF(ISNUMBER(J158), $B172 * K158, "")</f>
        <v>-5952.3809523809523</v>
      </c>
      <c r="M158" s="31">
        <v>122</v>
      </c>
      <c r="N158" s="32">
        <f t="shared" ref="N158:N161" si="85">IF(ISNUMBER(M158), (M158 - $B158) / $B158, "")</f>
        <v>-3.1746031746031744E-2</v>
      </c>
      <c r="O158" s="18">
        <f>IF(ISNUMBER(M158), $B172 * N158, "")</f>
        <v>-4761.9047619047615</v>
      </c>
      <c r="Q158" s="209"/>
      <c r="R158" s="209"/>
      <c r="S158" s="209"/>
    </row>
    <row r="159" spans="1:19" ht="17.25" thickBot="1">
      <c r="A159" s="125" t="s">
        <v>170</v>
      </c>
      <c r="B159" s="126">
        <v>649</v>
      </c>
      <c r="C159" s="77">
        <v>1.5649452300000002E-2</v>
      </c>
      <c r="D159" s="15">
        <v>617</v>
      </c>
      <c r="E159" s="32">
        <f t="shared" si="82"/>
        <v>-4.930662557781202E-2</v>
      </c>
      <c r="F159" s="18">
        <f>IF(ISNUMBER(D159), $B172 * E159, "")</f>
        <v>-7395.9938366718034</v>
      </c>
      <c r="G159" s="31">
        <v>615</v>
      </c>
      <c r="H159" s="32">
        <f t="shared" si="83"/>
        <v>-5.2388289676425268E-2</v>
      </c>
      <c r="I159" s="101">
        <f>IF(ISNUMBER(G159), $B172 * H159, "")</f>
        <v>-7858.2434514637898</v>
      </c>
      <c r="J159" s="15">
        <v>614</v>
      </c>
      <c r="K159" s="32">
        <f t="shared" si="84"/>
        <v>-5.3929121725731895E-2</v>
      </c>
      <c r="L159" s="18">
        <f>IF(ISNUMBER(J159), $B172 * K159, "")</f>
        <v>-8089.368258859784</v>
      </c>
      <c r="M159" s="31">
        <v>621</v>
      </c>
      <c r="N159" s="32">
        <f t="shared" si="85"/>
        <v>-4.3143297380585519E-2</v>
      </c>
      <c r="O159" s="18">
        <f>IF(ISNUMBER(M159), $B172 * N159, "")</f>
        <v>-6471.4946070878277</v>
      </c>
      <c r="Q159" s="209"/>
      <c r="R159" s="209"/>
      <c r="S159" s="209"/>
    </row>
    <row r="160" spans="1:19" ht="17.25" thickBot="1">
      <c r="A160" s="125" t="s">
        <v>215</v>
      </c>
      <c r="B160" s="126">
        <v>139</v>
      </c>
      <c r="C160" s="77">
        <v>1.45985401E-2</v>
      </c>
      <c r="D160" s="15">
        <v>136</v>
      </c>
      <c r="E160" s="32">
        <f t="shared" si="82"/>
        <v>-2.1582733812949641E-2</v>
      </c>
      <c r="F160" s="18">
        <f>IF(ISNUMBER(D160), $B172 * E160, "")</f>
        <v>-3237.4100719424464</v>
      </c>
      <c r="G160" s="31">
        <v>135</v>
      </c>
      <c r="H160" s="32">
        <f t="shared" si="83"/>
        <v>-2.8776978417266189E-2</v>
      </c>
      <c r="I160" s="101">
        <f>IF(ISNUMBER(G160), $B172 * H160, "")</f>
        <v>-4316.5467625899282</v>
      </c>
      <c r="J160" s="15">
        <v>136</v>
      </c>
      <c r="K160" s="32">
        <f t="shared" si="84"/>
        <v>-2.1582733812949641E-2</v>
      </c>
      <c r="L160" s="18">
        <f>IF(ISNUMBER(J160), $B172 * K160, "")</f>
        <v>-3237.4100719424464</v>
      </c>
      <c r="M160" s="31">
        <v>136</v>
      </c>
      <c r="N160" s="32">
        <f t="shared" si="85"/>
        <v>-2.1582733812949641E-2</v>
      </c>
      <c r="O160" s="18">
        <f>IF(ISNUMBER(M160), $B172 * N160, "")</f>
        <v>-3237.4100719424464</v>
      </c>
      <c r="Q160" s="33"/>
      <c r="R160" s="33"/>
    </row>
    <row r="161" spans="1:19" ht="17.25" thickBot="1">
      <c r="A161" s="130" t="s">
        <v>160</v>
      </c>
      <c r="B161" s="131">
        <v>405</v>
      </c>
      <c r="C161" s="79">
        <v>1.2500000000000001E-2</v>
      </c>
      <c r="D161" s="24">
        <v>396</v>
      </c>
      <c r="E161" s="25">
        <f t="shared" si="82"/>
        <v>-2.2222222222222223E-2</v>
      </c>
      <c r="F161" s="104">
        <f>IF(ISNUMBER(D161), $B172 * E161, "")</f>
        <v>-3333.3333333333335</v>
      </c>
      <c r="G161" s="102">
        <v>391</v>
      </c>
      <c r="H161" s="25">
        <f t="shared" si="83"/>
        <v>-3.4567901234567898E-2</v>
      </c>
      <c r="I161" s="103">
        <f>IF(ISNUMBER(G161), $B172 * H161, "")</f>
        <v>-5185.1851851851843</v>
      </c>
      <c r="J161" s="24">
        <v>389</v>
      </c>
      <c r="K161" s="25">
        <f t="shared" si="84"/>
        <v>-3.9506172839506172E-2</v>
      </c>
      <c r="L161" s="104">
        <f>IF(ISNUMBER(J161), $B172 * K161, "")</f>
        <v>-5925.9259259259261</v>
      </c>
      <c r="M161" s="102">
        <v>391</v>
      </c>
      <c r="N161" s="25">
        <f t="shared" si="85"/>
        <v>-3.4567901234567898E-2</v>
      </c>
      <c r="O161" s="104">
        <f>IF(ISNUMBER(M161), $B172 * N161, "")</f>
        <v>-5185.1851851851843</v>
      </c>
      <c r="Q161" s="210"/>
      <c r="R161" s="211"/>
      <c r="S161" s="212"/>
    </row>
    <row r="162" spans="1:19">
      <c r="A162" s="123" t="s">
        <v>213</v>
      </c>
      <c r="B162" s="124">
        <v>283</v>
      </c>
      <c r="C162" s="76">
        <v>1.0714285699999999E-2</v>
      </c>
      <c r="D162" s="13">
        <v>279</v>
      </c>
      <c r="E162" s="14">
        <f>IF(ISNUMBER(D162), (D162 - $B162) / $B162, "")</f>
        <v>-1.4134275618374558E-2</v>
      </c>
      <c r="F162" s="16">
        <f>IF(ISNUMBER(D162), $B172 * E162, "")</f>
        <v>-2120.1413427561838</v>
      </c>
      <c r="G162" s="29">
        <v>310</v>
      </c>
      <c r="H162" s="14">
        <f>IF(ISNUMBER(G162), (G162 - $B162) / $B162, "")</f>
        <v>9.5406360424028266E-2</v>
      </c>
      <c r="I162" s="100">
        <f>IF(ISNUMBER(G162), $B172 * H162, "")</f>
        <v>14310.95406360424</v>
      </c>
      <c r="J162" s="13">
        <v>294</v>
      </c>
      <c r="K162" s="14">
        <f>IF(ISNUMBER(J162), (J162 - $B162) / $B162, "")</f>
        <v>3.8869257950530034E-2</v>
      </c>
      <c r="L162" s="16">
        <f>IF(ISNUMBER(J162), $B172 * K162, "")</f>
        <v>5830.388692579505</v>
      </c>
      <c r="M162" s="29">
        <v>291</v>
      </c>
      <c r="N162" s="14">
        <f>IF(ISNUMBER(M162), (M162 - $B162) / $B162, "")</f>
        <v>2.8268551236749116E-2</v>
      </c>
      <c r="O162" s="16">
        <f>IF(ISNUMBER(M162), $B172 * N162, "")</f>
        <v>4240.2826855123676</v>
      </c>
      <c r="Q162" s="213"/>
      <c r="R162" s="214"/>
      <c r="S162" s="215"/>
    </row>
    <row r="163" spans="1:19" ht="17.25" thickBot="1">
      <c r="A163" s="125" t="s">
        <v>223</v>
      </c>
      <c r="B163" s="126">
        <v>991</v>
      </c>
      <c r="C163" s="77">
        <v>1.0193679900000001E-2</v>
      </c>
      <c r="D163" s="15">
        <v>966</v>
      </c>
      <c r="E163" s="32">
        <f t="shared" ref="E163:E166" si="86">IF(ISNUMBER(D163), (D163 - $B163) / $B163, "")</f>
        <v>-2.5227043390514632E-2</v>
      </c>
      <c r="F163" s="18">
        <f>IF(ISNUMBER(D163), $B172 * E163, "")</f>
        <v>-3784.056508577195</v>
      </c>
      <c r="G163" s="31">
        <v>962</v>
      </c>
      <c r="H163" s="32">
        <f t="shared" ref="H163:H166" si="87">IF(ISNUMBER(G163), (G163 - $B163) / $B163, "")</f>
        <v>-2.9263370332996974E-2</v>
      </c>
      <c r="I163" s="101">
        <f>IF(ISNUMBER(G163), $B172 * H163, "")</f>
        <v>-4389.5055499495465</v>
      </c>
      <c r="J163" s="15">
        <v>957</v>
      </c>
      <c r="K163" s="32">
        <f t="shared" ref="K163:K166" si="88">IF(ISNUMBER(J163), (J163 - $B163) / $B163, "")</f>
        <v>-3.4308779011099896E-2</v>
      </c>
      <c r="L163" s="18">
        <f>IF(ISNUMBER(J163), $B172 * K163, "")</f>
        <v>-5146.3168516649848</v>
      </c>
      <c r="M163" s="31">
        <v>963</v>
      </c>
      <c r="N163" s="32">
        <f t="shared" ref="N163:N166" si="89">IF(ISNUMBER(M163), (M163 - $B163) / $B163, "")</f>
        <v>-2.8254288597376387E-2</v>
      </c>
      <c r="O163" s="18">
        <f>IF(ISNUMBER(M163), $B172 * N163, "")</f>
        <v>-4238.143289606458</v>
      </c>
      <c r="Q163" s="216"/>
      <c r="R163" s="217"/>
      <c r="S163" s="218"/>
    </row>
    <row r="164" spans="1:19" ht="17.25" thickBot="1">
      <c r="A164" s="125" t="s">
        <v>235</v>
      </c>
      <c r="B164" s="126">
        <v>112</v>
      </c>
      <c r="C164" s="77">
        <v>9.0090090000000001E-3</v>
      </c>
      <c r="D164" s="15">
        <v>108</v>
      </c>
      <c r="E164" s="32">
        <f t="shared" si="86"/>
        <v>-3.5714285714285712E-2</v>
      </c>
      <c r="F164" s="18">
        <f>IF(ISNUMBER(D164), $B172 * E164, "")</f>
        <v>-5357.1428571428569</v>
      </c>
      <c r="G164" s="31">
        <v>107</v>
      </c>
      <c r="H164" s="32">
        <f t="shared" si="87"/>
        <v>-4.4642857142857144E-2</v>
      </c>
      <c r="I164" s="101">
        <f>IF(ISNUMBER(G164), $B172 * H164, "")</f>
        <v>-6696.4285714285716</v>
      </c>
      <c r="J164" s="15">
        <v>108</v>
      </c>
      <c r="K164" s="32">
        <f t="shared" si="88"/>
        <v>-3.5714285714285712E-2</v>
      </c>
      <c r="L164" s="18">
        <f>IF(ISNUMBER(J164), $B172 * K164, "")</f>
        <v>-5357.1428571428569</v>
      </c>
      <c r="M164" s="31">
        <v>108</v>
      </c>
      <c r="N164" s="32">
        <f t="shared" si="89"/>
        <v>-3.5714285714285712E-2</v>
      </c>
      <c r="O164" s="18">
        <f>IF(ISNUMBER(M164), $B172 * N164, "")</f>
        <v>-5357.1428571428569</v>
      </c>
      <c r="Q164" s="209"/>
      <c r="R164" s="209"/>
      <c r="S164" s="209"/>
    </row>
    <row r="165" spans="1:19" ht="17.25" thickBot="1">
      <c r="A165" s="125" t="s">
        <v>180</v>
      </c>
      <c r="B165" s="126">
        <v>919</v>
      </c>
      <c r="C165" s="77">
        <v>7.6754385999999999E-3</v>
      </c>
      <c r="D165" s="15">
        <v>891</v>
      </c>
      <c r="E165" s="32">
        <f t="shared" si="86"/>
        <v>-3.0467899891186073E-2</v>
      </c>
      <c r="F165" s="18">
        <f>IF(ISNUMBER(D165), $B172 * E165, "")</f>
        <v>-4570.1849836779111</v>
      </c>
      <c r="G165" s="31">
        <v>890</v>
      </c>
      <c r="H165" s="32">
        <f t="shared" si="87"/>
        <v>-3.1556039173014146E-2</v>
      </c>
      <c r="I165" s="101">
        <f>IF(ISNUMBER(G165), $B172 * H165, "")</f>
        <v>-4733.4058759521222</v>
      </c>
      <c r="J165" s="15">
        <v>889</v>
      </c>
      <c r="K165" s="32">
        <f t="shared" si="88"/>
        <v>-3.2644178454842222E-2</v>
      </c>
      <c r="L165" s="18">
        <f>IF(ISNUMBER(J165), $B172 * K165, "")</f>
        <v>-4896.6267682263333</v>
      </c>
      <c r="M165" s="31">
        <v>890</v>
      </c>
      <c r="N165" s="32">
        <f t="shared" si="89"/>
        <v>-3.1556039173014146E-2</v>
      </c>
      <c r="O165" s="18">
        <f>IF(ISNUMBER(M165), $B172 * N165, "")</f>
        <v>-4733.4058759521222</v>
      </c>
      <c r="Q165" s="219"/>
      <c r="R165" s="219"/>
      <c r="S165" s="219"/>
    </row>
    <row r="166" spans="1:19" ht="17.25" thickBot="1">
      <c r="A166" s="127" t="s">
        <v>247</v>
      </c>
      <c r="B166" s="128">
        <v>733</v>
      </c>
      <c r="C166" s="78">
        <v>5.4869684000000002E-3</v>
      </c>
      <c r="D166" s="20">
        <v>721</v>
      </c>
      <c r="E166" s="21">
        <f t="shared" si="86"/>
        <v>-1.6371077762619372E-2</v>
      </c>
      <c r="F166" s="22">
        <f>IF(ISNUMBER(D166), $B172 * E166, "")</f>
        <v>-2455.6616643929055</v>
      </c>
      <c r="G166" s="30">
        <v>720</v>
      </c>
      <c r="H166" s="21">
        <f t="shared" si="87"/>
        <v>-1.7735334242837655E-2</v>
      </c>
      <c r="I166" s="105">
        <f>IF(ISNUMBER(G166), $B172 * H166, "")</f>
        <v>-2660.3001364256484</v>
      </c>
      <c r="J166" s="20">
        <v>717</v>
      </c>
      <c r="K166" s="21">
        <f t="shared" si="88"/>
        <v>-2.1828103683492497E-2</v>
      </c>
      <c r="L166" s="22">
        <f>IF(ISNUMBER(J166), $B172 * K166, "")</f>
        <v>-3274.2155525238745</v>
      </c>
      <c r="M166" s="30">
        <v>719</v>
      </c>
      <c r="N166" s="21">
        <f t="shared" si="89"/>
        <v>-1.9099590723055934E-2</v>
      </c>
      <c r="O166" s="22">
        <f>IF(ISNUMBER(M166), $B172 * N166, "")</f>
        <v>-2864.9386084583903</v>
      </c>
      <c r="Q166" s="219"/>
      <c r="R166" s="219"/>
      <c r="S166" s="219"/>
    </row>
    <row r="167" spans="1:19" ht="17.25" thickBot="1">
      <c r="A167" s="125" t="s">
        <v>249</v>
      </c>
      <c r="B167" s="129">
        <v>243</v>
      </c>
      <c r="C167" s="80">
        <v>0</v>
      </c>
      <c r="D167" s="106">
        <v>241</v>
      </c>
      <c r="E167" s="107">
        <f>IF(ISNUMBER(D167), (D167 - $B167) / $B167, "")</f>
        <v>-8.23045267489712E-3</v>
      </c>
      <c r="F167" s="108">
        <f>IF(ISNUMBER(D167), $B172 * E167, "")</f>
        <v>-1234.5679012345679</v>
      </c>
      <c r="G167" s="109">
        <v>241</v>
      </c>
      <c r="H167" s="107">
        <f>IF(ISNUMBER(G167), (G167 - $B167) / $B167, "")</f>
        <v>-8.23045267489712E-3</v>
      </c>
      <c r="I167" s="110">
        <f>IF(ISNUMBER(G167), $B172 * H167, "")</f>
        <v>-1234.5679012345679</v>
      </c>
      <c r="J167" s="106">
        <v>240</v>
      </c>
      <c r="K167" s="107">
        <f>IF(ISNUMBER(J167), (J167 - $B167) / $B167, "")</f>
        <v>-1.2345679012345678E-2</v>
      </c>
      <c r="L167" s="108">
        <f>IF(ISNUMBER(J167), $B172 * K167, "")</f>
        <v>-1851.8518518518517</v>
      </c>
      <c r="M167" s="109">
        <v>243</v>
      </c>
      <c r="N167" s="107">
        <f>IF(ISNUMBER(M167), (M167 - $B167) / $B167, "")</f>
        <v>0</v>
      </c>
      <c r="O167" s="108">
        <f>IF(ISNUMBER(M167), $B172 * N167, "")</f>
        <v>0</v>
      </c>
      <c r="Q167" s="209"/>
      <c r="R167" s="209"/>
      <c r="S167" s="209"/>
    </row>
    <row r="168" spans="1:19" ht="17.25" thickBot="1">
      <c r="A168" s="125" t="s">
        <v>327</v>
      </c>
      <c r="B168" s="126">
        <v>581</v>
      </c>
      <c r="C168" s="77">
        <v>-1.7182130999999999E-3</v>
      </c>
      <c r="D168" s="15">
        <v>563</v>
      </c>
      <c r="E168" s="32">
        <f t="shared" ref="E168:E171" si="90">IF(ISNUMBER(D168), (D168 - $B168) / $B168, "")</f>
        <v>-3.098106712564544E-2</v>
      </c>
      <c r="F168" s="18">
        <f>IF(ISNUMBER(D168), $B172 * E168, "")</f>
        <v>-4647.1600688468161</v>
      </c>
      <c r="G168" s="31">
        <v>547</v>
      </c>
      <c r="H168" s="32">
        <f t="shared" ref="H168:H171" si="91">IF(ISNUMBER(G168), (G168 - $B168) / $B168, "")</f>
        <v>-5.8519793459552494E-2</v>
      </c>
      <c r="I168" s="101">
        <f>IF(ISNUMBER(G168), $B172 * H168, "")</f>
        <v>-8777.969018932874</v>
      </c>
      <c r="J168" s="15">
        <v>551</v>
      </c>
      <c r="K168" s="32">
        <f t="shared" ref="K168:K171" si="92">IF(ISNUMBER(J168), (J168 - $B168) / $B168, "")</f>
        <v>-5.163511187607573E-2</v>
      </c>
      <c r="L168" s="18">
        <f>IF(ISNUMBER(J168), $B172 * K168, "")</f>
        <v>-7745.2667814113593</v>
      </c>
      <c r="M168" s="31">
        <v>552</v>
      </c>
      <c r="N168" s="32">
        <f t="shared" ref="N168:N171" si="93">IF(ISNUMBER(M168), (M168 - $B168) / $B168, "")</f>
        <v>-4.9913941480206538E-2</v>
      </c>
      <c r="O168" s="18">
        <f>IF(ISNUMBER(M168), $B172 * N168, "")</f>
        <v>-7487.091222030981</v>
      </c>
      <c r="Q168" s="209"/>
      <c r="R168" s="209"/>
      <c r="S168" s="209"/>
    </row>
    <row r="169" spans="1:19" ht="17.25" thickBot="1">
      <c r="A169" s="125" t="s">
        <v>348</v>
      </c>
      <c r="B169" s="126">
        <v>170</v>
      </c>
      <c r="C169" s="77">
        <v>-5.8479532000000004E-3</v>
      </c>
      <c r="D169" s="15">
        <v>161</v>
      </c>
      <c r="E169" s="32">
        <f t="shared" si="90"/>
        <v>-5.2941176470588235E-2</v>
      </c>
      <c r="F169" s="18">
        <f>IF(ISNUMBER(D169), $B172 * E169, "")</f>
        <v>-7941.1764705882351</v>
      </c>
      <c r="G169" s="31">
        <v>160</v>
      </c>
      <c r="H169" s="32">
        <f t="shared" si="91"/>
        <v>-5.8823529411764705E-2</v>
      </c>
      <c r="I169" s="101">
        <f>IF(ISNUMBER(G169), $B172 * H169, "")</f>
        <v>-8823.5294117647063</v>
      </c>
      <c r="J169" s="15">
        <v>160</v>
      </c>
      <c r="K169" s="32">
        <f t="shared" si="92"/>
        <v>-5.8823529411764705E-2</v>
      </c>
      <c r="L169" s="18">
        <f>IF(ISNUMBER(J169), $B172 * K169, "")</f>
        <v>-8823.5294117647063</v>
      </c>
      <c r="M169" s="31">
        <v>160</v>
      </c>
      <c r="N169" s="32">
        <f t="shared" si="93"/>
        <v>-5.8823529411764705E-2</v>
      </c>
      <c r="O169" s="18">
        <f>IF(ISNUMBER(M169), $B172 * N169, "")</f>
        <v>-8823.5294117647063</v>
      </c>
      <c r="Q169" s="209"/>
      <c r="R169" s="209"/>
      <c r="S169" s="209"/>
    </row>
    <row r="170" spans="1:19">
      <c r="A170" s="125" t="s">
        <v>237</v>
      </c>
      <c r="B170" s="126">
        <v>611</v>
      </c>
      <c r="C170" s="77">
        <v>-3.0158730200000001E-2</v>
      </c>
      <c r="D170" s="15">
        <v>603</v>
      </c>
      <c r="E170" s="32">
        <f t="shared" si="90"/>
        <v>-1.3093289689034371E-2</v>
      </c>
      <c r="F170" s="18">
        <f>IF(ISNUMBER(D170), $B172 * E170, "")</f>
        <v>-1963.9934533551557</v>
      </c>
      <c r="G170" s="31">
        <v>583</v>
      </c>
      <c r="H170" s="32">
        <f t="shared" si="91"/>
        <v>-4.5826513911620292E-2</v>
      </c>
      <c r="I170" s="101">
        <f>IF(ISNUMBER(G170), $B172 * H170, "")</f>
        <v>-6873.9770867430443</v>
      </c>
      <c r="J170" s="15">
        <v>578</v>
      </c>
      <c r="K170" s="32">
        <f t="shared" si="92"/>
        <v>-5.4009819967266774E-2</v>
      </c>
      <c r="L170" s="18">
        <f>IF(ISNUMBER(J170), $B172 * K170, "")</f>
        <v>-8101.4729950900164</v>
      </c>
      <c r="M170" s="31">
        <v>586</v>
      </c>
      <c r="N170" s="32">
        <f t="shared" si="93"/>
        <v>-4.0916530278232409E-2</v>
      </c>
      <c r="O170" s="18">
        <f>IF(ISNUMBER(M170), $B172 * N170, "")</f>
        <v>-6137.4795417348614</v>
      </c>
      <c r="Q170" s="198"/>
      <c r="R170" s="199"/>
      <c r="S170" s="200"/>
    </row>
    <row r="171" spans="1:19" ht="17.25" thickBot="1">
      <c r="A171" s="130" t="s">
        <v>187</v>
      </c>
      <c r="B171" s="131">
        <v>295</v>
      </c>
      <c r="C171" s="79">
        <v>-4.2207792199999997E-2</v>
      </c>
      <c r="D171" s="24">
        <v>294</v>
      </c>
      <c r="E171" s="25">
        <f t="shared" si="90"/>
        <v>-3.3898305084745762E-3</v>
      </c>
      <c r="F171" s="104">
        <f>IF(ISNUMBER(D171), $B172 * E171, "")</f>
        <v>-508.47457627118644</v>
      </c>
      <c r="G171" s="102">
        <v>282</v>
      </c>
      <c r="H171" s="25">
        <f t="shared" si="91"/>
        <v>-4.4067796610169491E-2</v>
      </c>
      <c r="I171" s="103">
        <f>IF(ISNUMBER(G171), $B172 * H171, "")</f>
        <v>-6610.1694915254238</v>
      </c>
      <c r="J171" s="24">
        <v>279</v>
      </c>
      <c r="K171" s="25">
        <f t="shared" si="92"/>
        <v>-5.4237288135593219E-2</v>
      </c>
      <c r="L171" s="104">
        <f>IF(ISNUMBER(J171), $B172 * K171, "")</f>
        <v>-8135.593220338983</v>
      </c>
      <c r="M171" s="102">
        <v>286</v>
      </c>
      <c r="N171" s="25">
        <f t="shared" si="93"/>
        <v>-3.0508474576271188E-2</v>
      </c>
      <c r="O171" s="104">
        <f>IF(ISNUMBER(M171), $B172 * N171, "")</f>
        <v>-4576.2711864406783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-2.9232303820926498E-2</v>
      </c>
      <c r="F172" s="28">
        <f>SUM(F152:F171)</f>
        <v>-87696.911462779506</v>
      </c>
      <c r="G172" s="26" t="s">
        <v>266</v>
      </c>
      <c r="H172" s="27">
        <f>IF(COUNT(H152:H171), SUM(H152:H171) / COUNT(H152:H171), 0)</f>
        <v>-3.1484621090790421E-2</v>
      </c>
      <c r="I172" s="28">
        <f>SUM(I152:I171)</f>
        <v>-94453.863272371265</v>
      </c>
      <c r="J172" s="26" t="s">
        <v>266</v>
      </c>
      <c r="K172" s="27">
        <f>IF(COUNT(K152:K171), SUM(K152:K171) / COUNT(K152:K171), 0)</f>
        <v>-3.5417308303193819E-2</v>
      </c>
      <c r="L172" s="28">
        <f>SUM(L152:L171)</f>
        <v>-106251.92490958144</v>
      </c>
      <c r="M172" s="26" t="s">
        <v>266</v>
      </c>
      <c r="N172" s="27">
        <f>IF(COUNT(N152:N171), SUM(N152:N171) / COUNT(N152:N171), 0)</f>
        <v>-2.9381309126669371E-2</v>
      </c>
      <c r="O172" s="28">
        <f>SUM(O152:O171)</f>
        <v>-88143.927380008128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74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2022-03-10(목) 오전 00:00</v>
      </c>
      <c r="C177" s="261"/>
      <c r="D177" s="233" t="str">
        <f>TEXT($G$1, "[$-ko-KR]yyyy-mm-dd(ddd) ") &amp; "오후 14:00"</f>
        <v>2022-03-10(목) 오후 14:00</v>
      </c>
      <c r="E177" s="234"/>
      <c r="F177" s="235"/>
      <c r="G177" s="233" t="str">
        <f>TEXT($G$1, "[$-ko-KR]yyyy-mm-dd(ddd) ") &amp; "오후 19:00"</f>
        <v>2022-03-10(목) 오후 19:00</v>
      </c>
      <c r="H177" s="234"/>
      <c r="I177" s="235"/>
      <c r="J177" s="233" t="str">
        <f>TEXT($G$1, "[$-ko-KR]yyyy-mm-dd(ddd) ") &amp; "오후 21:00"</f>
        <v>2022-03-10(목) 오후 21:00</v>
      </c>
      <c r="K177" s="234"/>
      <c r="L177" s="235"/>
      <c r="M177" s="233" t="str">
        <f>TEXT($G$1+1, "[$-ko-KR]yyyy-mm-dd(ddd) ") &amp; "오전 00:00"</f>
        <v>2022-03-11(금)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205</v>
      </c>
      <c r="B179" s="124">
        <v>11.9</v>
      </c>
      <c r="C179" s="76">
        <v>8.4745762999999998E-3</v>
      </c>
      <c r="D179" s="13">
        <v>11.4</v>
      </c>
      <c r="E179" s="14">
        <f>IF(ISNUMBER(D179), (D179 - $B179) / $B179, "")</f>
        <v>-4.2016806722689072E-2</v>
      </c>
      <c r="F179" s="16">
        <f>IF(ISNUMBER(D179), $B199 * E179, "")</f>
        <v>-6302.5210084033606</v>
      </c>
      <c r="G179" s="29">
        <v>11.4</v>
      </c>
      <c r="H179" s="14">
        <f>IF(ISNUMBER(G179), (G179 - $B179) / $B179, "")</f>
        <v>-4.2016806722689072E-2</v>
      </c>
      <c r="I179" s="100">
        <f>IF(ISNUMBER(G179), $B199 * H179, "")</f>
        <v>-6302.5210084033606</v>
      </c>
      <c r="J179" s="13">
        <v>11.3</v>
      </c>
      <c r="K179" s="14">
        <f>IF(ISNUMBER(J179), (J179 - $B179) / $B179, "")</f>
        <v>-5.0420168067226857E-2</v>
      </c>
      <c r="L179" s="16">
        <f>IF(ISNUMBER(J179), $B199 * K179, "")</f>
        <v>-7563.0252100840289</v>
      </c>
      <c r="M179" s="29">
        <v>11.5</v>
      </c>
      <c r="N179" s="14">
        <f>IF(ISNUMBER(M179), (M179 - $B179) / $B179, "")</f>
        <v>-3.3613445378151287E-2</v>
      </c>
      <c r="O179" s="16">
        <f>IF(ISNUMBER(M179), $B199 * N179, "")</f>
        <v>-5042.0168067226932</v>
      </c>
      <c r="Q179" s="219"/>
      <c r="R179" s="219"/>
      <c r="S179" s="219"/>
    </row>
    <row r="180" spans="1:19" ht="17.25" thickBot="1">
      <c r="A180" s="125" t="s">
        <v>346</v>
      </c>
      <c r="B180" s="126">
        <v>9.67</v>
      </c>
      <c r="C180" s="77">
        <v>8.3420228999999992E-3</v>
      </c>
      <c r="D180" s="15">
        <v>9.34</v>
      </c>
      <c r="E180" s="32">
        <f t="shared" ref="E180:E183" si="94">IF(ISNUMBER(D180), (D180 - $B180) / $B180, "")</f>
        <v>-3.4126163391933827E-2</v>
      </c>
      <c r="F180" s="18">
        <f>IF(ISNUMBER(D180), $B199 * E180, "")</f>
        <v>-5118.9245087900736</v>
      </c>
      <c r="G180" s="31">
        <v>9.3699999999999992</v>
      </c>
      <c r="H180" s="32">
        <f t="shared" ref="H180:H183" si="95">IF(ISNUMBER(G180), (G180 - $B180) / $B180, "")</f>
        <v>-3.1023784901758087E-2</v>
      </c>
      <c r="I180" s="101">
        <f>IF(ISNUMBER(G180), $B199 * H180, "")</f>
        <v>-4653.5677352637131</v>
      </c>
      <c r="J180" s="15">
        <v>9.36</v>
      </c>
      <c r="K180" s="32">
        <f t="shared" ref="K180:K183" si="96">IF(ISNUMBER(J180), (J180 - $B180) / $B180, "")</f>
        <v>-3.2057911065149998E-2</v>
      </c>
      <c r="L180" s="18">
        <f>IF(ISNUMBER(J180), $B199 * K180, "")</f>
        <v>-4808.6866597724993</v>
      </c>
      <c r="M180" s="31">
        <v>9.4499999999999993</v>
      </c>
      <c r="N180" s="32">
        <f t="shared" ref="N180:N183" si="97">IF(ISNUMBER(M180), (M180 - $B180) / $B180, "")</f>
        <v>-2.2750775594622609E-2</v>
      </c>
      <c r="O180" s="18">
        <f>IF(ISNUMBER(M180), $B199 * N180, "")</f>
        <v>-3412.6163391933915</v>
      </c>
      <c r="Q180" s="219"/>
      <c r="R180" s="219"/>
      <c r="S180" s="219"/>
    </row>
    <row r="181" spans="1:19" ht="17.25" thickBot="1">
      <c r="A181" s="125" t="s">
        <v>180</v>
      </c>
      <c r="B181" s="126">
        <v>919</v>
      </c>
      <c r="C181" s="77">
        <v>7.6754385999999999E-3</v>
      </c>
      <c r="D181" s="15">
        <v>891</v>
      </c>
      <c r="E181" s="32">
        <f t="shared" si="94"/>
        <v>-3.0467899891186073E-2</v>
      </c>
      <c r="F181" s="18">
        <f>IF(ISNUMBER(D181), $B199 * E181, "")</f>
        <v>-4570.1849836779111</v>
      </c>
      <c r="G181" s="31">
        <v>890</v>
      </c>
      <c r="H181" s="32">
        <f t="shared" si="95"/>
        <v>-3.1556039173014146E-2</v>
      </c>
      <c r="I181" s="101">
        <f>IF(ISNUMBER(G181), $B199 * H181, "")</f>
        <v>-4733.4058759521222</v>
      </c>
      <c r="J181" s="15">
        <v>889</v>
      </c>
      <c r="K181" s="32">
        <f t="shared" si="96"/>
        <v>-3.2644178454842222E-2</v>
      </c>
      <c r="L181" s="18">
        <f>IF(ISNUMBER(J181), $B199 * K181, "")</f>
        <v>-4896.6267682263333</v>
      </c>
      <c r="M181" s="31">
        <v>890</v>
      </c>
      <c r="N181" s="32">
        <f t="shared" si="97"/>
        <v>-3.1556039173014146E-2</v>
      </c>
      <c r="O181" s="18">
        <f>IF(ISNUMBER(M181), $B199 * N181, "")</f>
        <v>-4733.4058759521222</v>
      </c>
      <c r="Q181" s="209"/>
      <c r="R181" s="209"/>
      <c r="S181" s="209"/>
    </row>
    <row r="182" spans="1:19" ht="17.25" thickBot="1">
      <c r="A182" s="125" t="s">
        <v>138</v>
      </c>
      <c r="B182" s="126">
        <v>5770</v>
      </c>
      <c r="C182" s="77">
        <v>6.9808027999999998E-3</v>
      </c>
      <c r="D182" s="15">
        <v>5630</v>
      </c>
      <c r="E182" s="32">
        <f t="shared" si="94"/>
        <v>-2.4263431542461005E-2</v>
      </c>
      <c r="F182" s="18">
        <f>IF(ISNUMBER(D182), $B199 * E182, "")</f>
        <v>-3639.5147313691509</v>
      </c>
      <c r="G182" s="31">
        <v>5620</v>
      </c>
      <c r="H182" s="32">
        <f t="shared" si="95"/>
        <v>-2.5996533795493933E-2</v>
      </c>
      <c r="I182" s="101">
        <f>IF(ISNUMBER(G182), $B199 * H182, "")</f>
        <v>-3899.48006932409</v>
      </c>
      <c r="J182" s="15">
        <v>5640</v>
      </c>
      <c r="K182" s="32">
        <f t="shared" si="96"/>
        <v>-2.2530329289428077E-2</v>
      </c>
      <c r="L182" s="18">
        <f>IF(ISNUMBER(J182), $B199 * K182, "")</f>
        <v>-3379.5493934142114</v>
      </c>
      <c r="M182" s="31">
        <v>5650</v>
      </c>
      <c r="N182" s="32">
        <f t="shared" si="97"/>
        <v>-2.0797227036395149E-2</v>
      </c>
      <c r="O182" s="18">
        <f>IF(ISNUMBER(M182), $B199 * N182, "")</f>
        <v>-3119.5840554592723</v>
      </c>
      <c r="Q182" s="209"/>
      <c r="R182" s="209"/>
      <c r="S182" s="209"/>
    </row>
    <row r="183" spans="1:19" ht="17.25" thickBot="1">
      <c r="A183" s="127" t="s">
        <v>241</v>
      </c>
      <c r="B183" s="128">
        <v>5250</v>
      </c>
      <c r="C183" s="78">
        <v>6.7114093999999999E-3</v>
      </c>
      <c r="D183" s="20">
        <v>5110</v>
      </c>
      <c r="E183" s="21">
        <f t="shared" si="94"/>
        <v>-2.6666666666666668E-2</v>
      </c>
      <c r="F183" s="22">
        <f>IF(ISNUMBER(D183), $B199 * E183, "")</f>
        <v>-4000.0000000000005</v>
      </c>
      <c r="G183" s="30">
        <v>5125</v>
      </c>
      <c r="H183" s="21">
        <f t="shared" si="95"/>
        <v>-2.3809523809523808E-2</v>
      </c>
      <c r="I183" s="105">
        <f>IF(ISNUMBER(G183), $B199 * H183, "")</f>
        <v>-3571.4285714285711</v>
      </c>
      <c r="J183" s="20">
        <v>5150</v>
      </c>
      <c r="K183" s="21">
        <f t="shared" si="96"/>
        <v>-1.9047619047619049E-2</v>
      </c>
      <c r="L183" s="22">
        <f>IF(ISNUMBER(J183), $B199 * K183, "")</f>
        <v>-2857.1428571428573</v>
      </c>
      <c r="M183" s="30">
        <v>5130</v>
      </c>
      <c r="N183" s="21">
        <f t="shared" si="97"/>
        <v>-2.2857142857142857E-2</v>
      </c>
      <c r="O183" s="22">
        <f>IF(ISNUMBER(M183), $B199 * N183, "")</f>
        <v>-3428.5714285714284</v>
      </c>
      <c r="Q183" s="209"/>
      <c r="R183" s="209"/>
      <c r="S183" s="209"/>
    </row>
    <row r="184" spans="1:19" ht="17.25" thickBot="1">
      <c r="A184" s="125" t="s">
        <v>247</v>
      </c>
      <c r="B184" s="129">
        <v>733</v>
      </c>
      <c r="C184" s="80">
        <v>5.4869684000000002E-3</v>
      </c>
      <c r="D184" s="106">
        <v>721</v>
      </c>
      <c r="E184" s="107">
        <f>IF(ISNUMBER(D184), (D184 - $B184) / $B184, "")</f>
        <v>-1.6371077762619372E-2</v>
      </c>
      <c r="F184" s="108">
        <f>IF(ISNUMBER(D184), $B199 * E184, "")</f>
        <v>-2455.6616643929055</v>
      </c>
      <c r="G184" s="109">
        <v>720</v>
      </c>
      <c r="H184" s="107">
        <f>IF(ISNUMBER(G184), (G184 - $B184) / $B184, "")</f>
        <v>-1.7735334242837655E-2</v>
      </c>
      <c r="I184" s="110">
        <f>IF(ISNUMBER(G184), $B199 * H184, "")</f>
        <v>-2660.3001364256484</v>
      </c>
      <c r="J184" s="106">
        <v>717</v>
      </c>
      <c r="K184" s="107">
        <f>IF(ISNUMBER(J184), (J184 - $B184) / $B184, "")</f>
        <v>-2.1828103683492497E-2</v>
      </c>
      <c r="L184" s="108">
        <f>IF(ISNUMBER(J184), $B199 * K184, "")</f>
        <v>-3274.2155525238745</v>
      </c>
      <c r="M184" s="109">
        <v>719</v>
      </c>
      <c r="N184" s="107">
        <f>IF(ISNUMBER(M184), (M184 - $B184) / $B184, "")</f>
        <v>-1.9099590723055934E-2</v>
      </c>
      <c r="O184" s="108">
        <f>IF(ISNUMBER(M184), $B199 * N184, "")</f>
        <v>-2864.9386084583903</v>
      </c>
      <c r="Q184" s="209"/>
      <c r="R184" s="209"/>
      <c r="S184" s="209"/>
    </row>
    <row r="185" spans="1:19" ht="17.25" thickBot="1">
      <c r="A185" s="125" t="s">
        <v>219</v>
      </c>
      <c r="B185" s="126">
        <v>2805</v>
      </c>
      <c r="C185" s="77">
        <v>5.3763441000000004E-3</v>
      </c>
      <c r="D185" s="15">
        <v>2675</v>
      </c>
      <c r="E185" s="32">
        <f t="shared" ref="E185:E188" si="98">IF(ISNUMBER(D185), (D185 - $B185) / $B185, "")</f>
        <v>-4.6345811051693407E-2</v>
      </c>
      <c r="F185" s="18">
        <f>IF(ISNUMBER(D185), $B199 * E185, "")</f>
        <v>-6951.8716577540108</v>
      </c>
      <c r="G185" s="31">
        <v>2645</v>
      </c>
      <c r="H185" s="32">
        <f t="shared" ref="H185:H188" si="99">IF(ISNUMBER(G185), (G185 - $B185) / $B185, "")</f>
        <v>-5.7040998217468802E-2</v>
      </c>
      <c r="I185" s="101">
        <f>IF(ISNUMBER(G185), $B199 * H185, "")</f>
        <v>-8556.1497326203207</v>
      </c>
      <c r="J185" s="15">
        <v>2660</v>
      </c>
      <c r="K185" s="32">
        <f t="shared" ref="K185:K188" si="100">IF(ISNUMBER(J185), (J185 - $B185) / $B185, "")</f>
        <v>-5.1693404634581108E-2</v>
      </c>
      <c r="L185" s="18">
        <f>IF(ISNUMBER(J185), $B199 * K185, "")</f>
        <v>-7754.0106951871667</v>
      </c>
      <c r="M185" s="31">
        <v>2685</v>
      </c>
      <c r="N185" s="32">
        <f t="shared" ref="N185:N188" si="101">IF(ISNUMBER(M185), (M185 - $B185) / $B185, "")</f>
        <v>-4.2780748663101602E-2</v>
      </c>
      <c r="O185" s="18">
        <f>IF(ISNUMBER(M185), $B199 * N185, "")</f>
        <v>-6417.1122994652405</v>
      </c>
      <c r="Q185" s="209"/>
      <c r="R185" s="209"/>
      <c r="S185" s="209"/>
    </row>
    <row r="186" spans="1:19" ht="17.25" thickBot="1">
      <c r="A186" s="125" t="s">
        <v>343</v>
      </c>
      <c r="B186" s="126">
        <v>5975</v>
      </c>
      <c r="C186" s="77">
        <v>3.3585223000000002E-3</v>
      </c>
      <c r="D186" s="15">
        <v>5835</v>
      </c>
      <c r="E186" s="32">
        <f t="shared" si="98"/>
        <v>-2.3430962343096235E-2</v>
      </c>
      <c r="F186" s="18">
        <f>IF(ISNUMBER(D186), $B199 * E186, "")</f>
        <v>-3514.6443514644352</v>
      </c>
      <c r="G186" s="31">
        <v>5790</v>
      </c>
      <c r="H186" s="32">
        <f t="shared" si="99"/>
        <v>-3.0962343096234309E-2</v>
      </c>
      <c r="I186" s="101">
        <f>IF(ISNUMBER(G186), $B199 * H186, "")</f>
        <v>-4644.3514644351462</v>
      </c>
      <c r="J186" s="15">
        <v>5815</v>
      </c>
      <c r="K186" s="32">
        <f t="shared" si="100"/>
        <v>-2.6778242677824266E-2</v>
      </c>
      <c r="L186" s="18">
        <f>IF(ISNUMBER(J186), $B199 * K186, "")</f>
        <v>-4016.7364016736401</v>
      </c>
      <c r="M186" s="31">
        <v>5810</v>
      </c>
      <c r="N186" s="32">
        <f t="shared" si="101"/>
        <v>-2.7615062761506277E-2</v>
      </c>
      <c r="O186" s="18">
        <f>IF(ISNUMBER(M186), $B199 * N186, "")</f>
        <v>-4142.2594142259413</v>
      </c>
      <c r="Q186" s="209"/>
      <c r="R186" s="209"/>
      <c r="S186" s="209"/>
    </row>
    <row r="187" spans="1:19" ht="17.25" thickBot="1">
      <c r="A187" s="125" t="s">
        <v>249</v>
      </c>
      <c r="B187" s="126">
        <v>243</v>
      </c>
      <c r="C187" s="77">
        <v>0</v>
      </c>
      <c r="D187" s="15">
        <v>241</v>
      </c>
      <c r="E187" s="32">
        <f t="shared" si="98"/>
        <v>-8.23045267489712E-3</v>
      </c>
      <c r="F187" s="18">
        <f>IF(ISNUMBER(D187), $B199 * E187, "")</f>
        <v>-1234.5679012345679</v>
      </c>
      <c r="G187" s="31">
        <v>241</v>
      </c>
      <c r="H187" s="32">
        <f t="shared" si="99"/>
        <v>-8.23045267489712E-3</v>
      </c>
      <c r="I187" s="101">
        <f>IF(ISNUMBER(G187), $B199 * H187, "")</f>
        <v>-1234.5679012345679</v>
      </c>
      <c r="J187" s="15">
        <v>240</v>
      </c>
      <c r="K187" s="32">
        <f t="shared" si="100"/>
        <v>-1.2345679012345678E-2</v>
      </c>
      <c r="L187" s="18">
        <f>IF(ISNUMBER(J187), $B199 * K187, "")</f>
        <v>-1851.8518518518517</v>
      </c>
      <c r="M187" s="31">
        <v>243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178</v>
      </c>
      <c r="B188" s="131">
        <v>48350</v>
      </c>
      <c r="C188" s="79">
        <v>-4.1347939999999999E-4</v>
      </c>
      <c r="D188" s="24">
        <v>47020</v>
      </c>
      <c r="E188" s="25">
        <f t="shared" si="98"/>
        <v>-2.750775594622544E-2</v>
      </c>
      <c r="F188" s="104">
        <f>IF(ISNUMBER(D188), $B199 * E188, "")</f>
        <v>-4126.1633919338165</v>
      </c>
      <c r="G188" s="102">
        <v>46950</v>
      </c>
      <c r="H188" s="25">
        <f t="shared" si="99"/>
        <v>-2.8955532574974147E-2</v>
      </c>
      <c r="I188" s="103">
        <f>IF(ISNUMBER(G188), $B199 * H188, "")</f>
        <v>-4343.3298862461224</v>
      </c>
      <c r="J188" s="24">
        <v>47120</v>
      </c>
      <c r="K188" s="25">
        <f t="shared" si="100"/>
        <v>-2.5439503619441573E-2</v>
      </c>
      <c r="L188" s="104">
        <f>IF(ISNUMBER(J188), $B199 * K188, "")</f>
        <v>-3815.9255429162358</v>
      </c>
      <c r="M188" s="102">
        <v>46960</v>
      </c>
      <c r="N188" s="25">
        <f t="shared" si="101"/>
        <v>-2.874870734229576E-2</v>
      </c>
      <c r="O188" s="104">
        <f>IF(ISNUMBER(M188), $B199 * N188, "")</f>
        <v>-4312.3061013443639</v>
      </c>
      <c r="Q188" s="210"/>
      <c r="R188" s="211"/>
      <c r="S188" s="212"/>
    </row>
    <row r="189" spans="1:19">
      <c r="A189" s="123" t="s">
        <v>148</v>
      </c>
      <c r="B189" s="124">
        <v>75.400000000000006</v>
      </c>
      <c r="C189" s="76">
        <v>-1.3245033E-3</v>
      </c>
      <c r="D189" s="13">
        <v>73.099999999999994</v>
      </c>
      <c r="E189" s="14">
        <f>IF(ISNUMBER(D189), (D189 - $B189) / $B189, "")</f>
        <v>-3.0503978779840998E-2</v>
      </c>
      <c r="F189" s="16">
        <f>IF(ISNUMBER(D189), $B199 * E189, "")</f>
        <v>-4575.59681697615</v>
      </c>
      <c r="G189" s="29">
        <v>73.7</v>
      </c>
      <c r="H189" s="14">
        <f>IF(ISNUMBER(G189), (G189 - $B189) / $B189, "")</f>
        <v>-2.2546419098143273E-2</v>
      </c>
      <c r="I189" s="100">
        <f>IF(ISNUMBER(G189), $B199 * H189, "")</f>
        <v>-3381.9628647214909</v>
      </c>
      <c r="J189" s="13">
        <v>73.7</v>
      </c>
      <c r="K189" s="14">
        <f>IF(ISNUMBER(J189), (J189 - $B189) / $B189, "")</f>
        <v>-2.2546419098143273E-2</v>
      </c>
      <c r="L189" s="16">
        <f>IF(ISNUMBER(J189), $B199 * K189, "")</f>
        <v>-3381.9628647214909</v>
      </c>
      <c r="M189" s="29">
        <v>73</v>
      </c>
      <c r="N189" s="14">
        <f>IF(ISNUMBER(M189), (M189 - $B189) / $B189, "")</f>
        <v>-3.1830238726790527E-2</v>
      </c>
      <c r="O189" s="16">
        <f>IF(ISNUMBER(M189), $B199 * N189, "")</f>
        <v>-4774.5358090185791</v>
      </c>
      <c r="Q189" s="213"/>
      <c r="R189" s="214"/>
      <c r="S189" s="215"/>
    </row>
    <row r="190" spans="1:19" ht="17.25" thickBot="1">
      <c r="A190" s="125" t="s">
        <v>327</v>
      </c>
      <c r="B190" s="126">
        <v>581</v>
      </c>
      <c r="C190" s="77">
        <v>-1.7182130999999999E-3</v>
      </c>
      <c r="D190" s="15">
        <v>563</v>
      </c>
      <c r="E190" s="32">
        <f t="shared" ref="E190:E193" si="102">IF(ISNUMBER(D190), (D190 - $B190) / $B190, "")</f>
        <v>-3.098106712564544E-2</v>
      </c>
      <c r="F190" s="18">
        <f>IF(ISNUMBER(D190), $B199 * E190, "")</f>
        <v>-4647.1600688468161</v>
      </c>
      <c r="G190" s="31">
        <v>547</v>
      </c>
      <c r="H190" s="32">
        <f t="shared" ref="H190:H193" si="103">IF(ISNUMBER(G190), (G190 - $B190) / $B190, "")</f>
        <v>-5.8519793459552494E-2</v>
      </c>
      <c r="I190" s="101">
        <f>IF(ISNUMBER(G190), $B199 * H190, "")</f>
        <v>-8777.969018932874</v>
      </c>
      <c r="J190" s="15">
        <v>551</v>
      </c>
      <c r="K190" s="32">
        <f t="shared" ref="K190:K193" si="104">IF(ISNUMBER(J190), (J190 - $B190) / $B190, "")</f>
        <v>-5.163511187607573E-2</v>
      </c>
      <c r="L190" s="18">
        <f>IF(ISNUMBER(J190), $B199 * K190, "")</f>
        <v>-7745.2667814113593</v>
      </c>
      <c r="M190" s="31">
        <v>552</v>
      </c>
      <c r="N190" s="32">
        <f t="shared" ref="N190:N193" si="105">IF(ISNUMBER(M190), (M190 - $B190) / $B190, "")</f>
        <v>-4.9913941480206538E-2</v>
      </c>
      <c r="O190" s="18">
        <f>IF(ISNUMBER(M190), $B199 * N190, "")</f>
        <v>-7487.091222030981</v>
      </c>
      <c r="Q190" s="216"/>
      <c r="R190" s="217"/>
      <c r="S190" s="218"/>
    </row>
    <row r="191" spans="1:19" ht="17.25" thickBot="1">
      <c r="A191" s="125" t="s">
        <v>348</v>
      </c>
      <c r="B191" s="126">
        <v>170</v>
      </c>
      <c r="C191" s="77">
        <v>-5.8479532000000004E-3</v>
      </c>
      <c r="D191" s="15">
        <v>161</v>
      </c>
      <c r="E191" s="32">
        <f t="shared" si="102"/>
        <v>-5.2941176470588235E-2</v>
      </c>
      <c r="F191" s="18">
        <f>IF(ISNUMBER(D191), $B199 * E191, "")</f>
        <v>-7941.1764705882351</v>
      </c>
      <c r="G191" s="31">
        <v>160</v>
      </c>
      <c r="H191" s="32">
        <f t="shared" si="103"/>
        <v>-5.8823529411764705E-2</v>
      </c>
      <c r="I191" s="101">
        <f>IF(ISNUMBER(G191), $B199 * H191, "")</f>
        <v>-8823.5294117647063</v>
      </c>
      <c r="J191" s="15">
        <v>160</v>
      </c>
      <c r="K191" s="32">
        <f t="shared" si="104"/>
        <v>-5.8823529411764705E-2</v>
      </c>
      <c r="L191" s="18">
        <f>IF(ISNUMBER(J191), $B199 * K191, "")</f>
        <v>-8823.5294117647063</v>
      </c>
      <c r="M191" s="31">
        <v>160</v>
      </c>
      <c r="N191" s="32">
        <f t="shared" si="105"/>
        <v>-5.8823529411764705E-2</v>
      </c>
      <c r="O191" s="18">
        <f>IF(ISNUMBER(M191), $B199 * N191, "")</f>
        <v>-8823.5294117647063</v>
      </c>
      <c r="Q191" s="209"/>
      <c r="R191" s="209"/>
      <c r="S191" s="209"/>
    </row>
    <row r="192" spans="1:19" ht="17.25" thickBot="1">
      <c r="A192" s="125" t="s">
        <v>203</v>
      </c>
      <c r="B192" s="126">
        <v>8.7899999999999991</v>
      </c>
      <c r="C192" s="77">
        <v>-9.0191656999999998E-3</v>
      </c>
      <c r="D192" s="15">
        <v>8.2799999999999994</v>
      </c>
      <c r="E192" s="32">
        <f t="shared" si="102"/>
        <v>-5.8020477815699641E-2</v>
      </c>
      <c r="F192" s="18">
        <f>IF(ISNUMBER(D192), $B199 * E192, "")</f>
        <v>-8703.0716723549467</v>
      </c>
      <c r="G192" s="31">
        <v>8.23</v>
      </c>
      <c r="H192" s="32">
        <f t="shared" si="103"/>
        <v>-6.3708759954493599E-2</v>
      </c>
      <c r="I192" s="101">
        <f>IF(ISNUMBER(G192), $B199 * H192, "")</f>
        <v>-9556.3139931740407</v>
      </c>
      <c r="J192" s="15">
        <v>8.2200000000000006</v>
      </c>
      <c r="K192" s="32">
        <f t="shared" si="104"/>
        <v>-6.48464163822524E-2</v>
      </c>
      <c r="L192" s="18">
        <f>IF(ISNUMBER(J192), $B199 * K192, "")</f>
        <v>-9726.9624573378605</v>
      </c>
      <c r="M192" s="31">
        <v>8.23</v>
      </c>
      <c r="N192" s="32">
        <f t="shared" si="105"/>
        <v>-6.3708759954493599E-2</v>
      </c>
      <c r="O192" s="18">
        <f>IF(ISNUMBER(M192), $B199 * N192, "")</f>
        <v>-9556.3139931740407</v>
      </c>
      <c r="Q192" s="219"/>
      <c r="R192" s="219"/>
      <c r="S192" s="219"/>
    </row>
    <row r="193" spans="1:19" ht="17.25" thickBot="1">
      <c r="A193" s="127" t="s">
        <v>146</v>
      </c>
      <c r="B193" s="128">
        <v>9.2899999999999991</v>
      </c>
      <c r="C193" s="78">
        <v>-2.1074815600000001E-2</v>
      </c>
      <c r="D193" s="20">
        <v>8.9700000000000006</v>
      </c>
      <c r="E193" s="21">
        <f t="shared" si="102"/>
        <v>-3.4445640473627401E-2</v>
      </c>
      <c r="F193" s="22">
        <f>IF(ISNUMBER(D193), $B199 * E193, "")</f>
        <v>-5166.8460710441104</v>
      </c>
      <c r="G193" s="30">
        <v>8.93</v>
      </c>
      <c r="H193" s="21">
        <f t="shared" si="103"/>
        <v>-3.8751345532830946E-2</v>
      </c>
      <c r="I193" s="105">
        <f>IF(ISNUMBER(G193), $B199 * H193, "")</f>
        <v>-5812.701829924642</v>
      </c>
      <c r="J193" s="20">
        <v>8.89</v>
      </c>
      <c r="K193" s="21">
        <f t="shared" si="104"/>
        <v>-4.3057050592034296E-2</v>
      </c>
      <c r="L193" s="22">
        <f>IF(ISNUMBER(J193), $B199 * K193, "")</f>
        <v>-6458.5575888051444</v>
      </c>
      <c r="M193" s="30">
        <v>8.9700000000000006</v>
      </c>
      <c r="N193" s="21">
        <f t="shared" si="105"/>
        <v>-3.4445640473627401E-2</v>
      </c>
      <c r="O193" s="22">
        <f>IF(ISNUMBER(M193), $B199 * N193, "")</f>
        <v>-5166.8460710441104</v>
      </c>
      <c r="Q193" s="219"/>
      <c r="R193" s="219"/>
      <c r="S193" s="219"/>
    </row>
    <row r="194" spans="1:19" ht="17.25" thickBot="1">
      <c r="A194" s="125" t="s">
        <v>140</v>
      </c>
      <c r="B194" s="129">
        <v>94.3</v>
      </c>
      <c r="C194" s="80">
        <v>-2.3809523799999999E-2</v>
      </c>
      <c r="D194" s="106">
        <v>89.2</v>
      </c>
      <c r="E194" s="107">
        <f>IF(ISNUMBER(D194), (D194 - $B194) / $B194, "")</f>
        <v>-5.4082714740190822E-2</v>
      </c>
      <c r="F194" s="108">
        <f>IF(ISNUMBER(D194), $B199 * E194, "")</f>
        <v>-8112.4072110286234</v>
      </c>
      <c r="G194" s="109">
        <v>88.2</v>
      </c>
      <c r="H194" s="107">
        <f>IF(ISNUMBER(G194), (G194 - $B194) / $B194, "")</f>
        <v>-6.4687168610816484E-2</v>
      </c>
      <c r="I194" s="110">
        <f>IF(ISNUMBER(G194), $B199 * H194, "")</f>
        <v>-9703.0752916224719</v>
      </c>
      <c r="J194" s="106">
        <v>87.5</v>
      </c>
      <c r="K194" s="107">
        <f>IF(ISNUMBER(J194), (J194 - $B194) / $B194, "")</f>
        <v>-7.2110286320254485E-2</v>
      </c>
      <c r="L194" s="108">
        <f>IF(ISNUMBER(J194), $B199 * K194, "")</f>
        <v>-10816.542948038174</v>
      </c>
      <c r="M194" s="109">
        <v>90.8</v>
      </c>
      <c r="N194" s="107">
        <f>IF(ISNUMBER(M194), (M194 - $B194) / $B194, "")</f>
        <v>-3.7115588547189819E-2</v>
      </c>
      <c r="O194" s="108">
        <f>IF(ISNUMBER(M194), $B199 * N194, "")</f>
        <v>-5567.3382820784727</v>
      </c>
      <c r="Q194" s="209"/>
      <c r="R194" s="209"/>
      <c r="S194" s="209"/>
    </row>
    <row r="195" spans="1:19" ht="17.25" thickBot="1">
      <c r="A195" s="125" t="s">
        <v>237</v>
      </c>
      <c r="B195" s="126">
        <v>611</v>
      </c>
      <c r="C195" s="77">
        <v>-3.0158730200000001E-2</v>
      </c>
      <c r="D195" s="15">
        <v>603</v>
      </c>
      <c r="E195" s="32">
        <f t="shared" ref="E195:E198" si="106">IF(ISNUMBER(D195), (D195 - $B195) / $B195, "")</f>
        <v>-1.3093289689034371E-2</v>
      </c>
      <c r="F195" s="18">
        <f>IF(ISNUMBER(D195), $B199 * E195, "")</f>
        <v>-1963.9934533551557</v>
      </c>
      <c r="G195" s="31">
        <v>583</v>
      </c>
      <c r="H195" s="32">
        <f t="shared" ref="H195:H198" si="107">IF(ISNUMBER(G195), (G195 - $B195) / $B195, "")</f>
        <v>-4.5826513911620292E-2</v>
      </c>
      <c r="I195" s="101">
        <f>IF(ISNUMBER(G195), $B199 * H195, "")</f>
        <v>-6873.9770867430443</v>
      </c>
      <c r="J195" s="15">
        <v>578</v>
      </c>
      <c r="K195" s="32">
        <f t="shared" ref="K195:K198" si="108">IF(ISNUMBER(J195), (J195 - $B195) / $B195, "")</f>
        <v>-5.4009819967266774E-2</v>
      </c>
      <c r="L195" s="18">
        <f>IF(ISNUMBER(J195), $B199 * K195, "")</f>
        <v>-8101.4729950900164</v>
      </c>
      <c r="M195" s="31">
        <v>586</v>
      </c>
      <c r="N195" s="32">
        <f t="shared" ref="N195:N198" si="109">IF(ISNUMBER(M195), (M195 - $B195) / $B195, "")</f>
        <v>-4.0916530278232409E-2</v>
      </c>
      <c r="O195" s="18">
        <f>IF(ISNUMBER(M195), $B199 * N195, "")</f>
        <v>-6137.4795417348614</v>
      </c>
      <c r="Q195" s="209"/>
      <c r="R195" s="209"/>
      <c r="S195" s="209"/>
    </row>
    <row r="196" spans="1:19" ht="17.25" thickBot="1">
      <c r="A196" s="125" t="s">
        <v>132</v>
      </c>
      <c r="B196" s="126">
        <v>3705</v>
      </c>
      <c r="C196" s="77">
        <v>-3.2637075699999997E-2</v>
      </c>
      <c r="D196" s="15">
        <v>3715</v>
      </c>
      <c r="E196" s="32">
        <f t="shared" si="106"/>
        <v>2.6990553306342779E-3</v>
      </c>
      <c r="F196" s="18">
        <f>IF(ISNUMBER(D196), $B199 * E196, "")</f>
        <v>404.85829959514166</v>
      </c>
      <c r="G196" s="31">
        <v>3485</v>
      </c>
      <c r="H196" s="32">
        <f t="shared" si="107"/>
        <v>-5.9379217273954114E-2</v>
      </c>
      <c r="I196" s="101">
        <f>IF(ISNUMBER(G196), $B199 * H196, "")</f>
        <v>-8906.8825910931173</v>
      </c>
      <c r="J196" s="15">
        <v>3480</v>
      </c>
      <c r="K196" s="32">
        <f t="shared" si="108"/>
        <v>-6.0728744939271252E-2</v>
      </c>
      <c r="L196" s="18">
        <f>IF(ISNUMBER(J196), $B199 * K196, "")</f>
        <v>-9109.3117408906874</v>
      </c>
      <c r="M196" s="31">
        <v>3490</v>
      </c>
      <c r="N196" s="32">
        <f t="shared" si="109"/>
        <v>-5.8029689608636977E-2</v>
      </c>
      <c r="O196" s="18">
        <f>IF(ISNUMBER(M196), $B199 * N196, "")</f>
        <v>-8704.4534412955472</v>
      </c>
      <c r="Q196" s="209"/>
      <c r="R196" s="209"/>
      <c r="S196" s="209"/>
    </row>
    <row r="197" spans="1:19">
      <c r="A197" s="125" t="s">
        <v>187</v>
      </c>
      <c r="B197" s="126">
        <v>295</v>
      </c>
      <c r="C197" s="77">
        <v>-4.2207792199999997E-2</v>
      </c>
      <c r="D197" s="15">
        <v>294</v>
      </c>
      <c r="E197" s="32">
        <f t="shared" si="106"/>
        <v>-3.3898305084745762E-3</v>
      </c>
      <c r="F197" s="18">
        <f>IF(ISNUMBER(D197), $B199 * E197, "")</f>
        <v>-508.47457627118644</v>
      </c>
      <c r="G197" s="31">
        <v>282</v>
      </c>
      <c r="H197" s="32">
        <f t="shared" si="107"/>
        <v>-4.4067796610169491E-2</v>
      </c>
      <c r="I197" s="101">
        <f>IF(ISNUMBER(G197), $B199 * H197, "")</f>
        <v>-6610.1694915254238</v>
      </c>
      <c r="J197" s="15">
        <v>279</v>
      </c>
      <c r="K197" s="32">
        <f t="shared" si="108"/>
        <v>-5.4237288135593219E-2</v>
      </c>
      <c r="L197" s="18">
        <f>IF(ISNUMBER(J197), $B199 * K197, "")</f>
        <v>-8135.593220338983</v>
      </c>
      <c r="M197" s="31">
        <v>286</v>
      </c>
      <c r="N197" s="32">
        <f t="shared" si="109"/>
        <v>-3.0508474576271188E-2</v>
      </c>
      <c r="O197" s="18">
        <f>IF(ISNUMBER(M197), $B199 * N197, "")</f>
        <v>-4576.2711864406783</v>
      </c>
      <c r="Q197" s="198"/>
      <c r="R197" s="199"/>
      <c r="S197" s="200"/>
    </row>
    <row r="198" spans="1:19" ht="17.25" thickBot="1">
      <c r="A198" s="130" t="s">
        <v>211</v>
      </c>
      <c r="B198" s="131">
        <v>9.49</v>
      </c>
      <c r="C198" s="79">
        <v>-5.00500501E-2</v>
      </c>
      <c r="D198" s="24">
        <v>9.25</v>
      </c>
      <c r="E198" s="25">
        <f t="shared" si="106"/>
        <v>-2.5289778714436269E-2</v>
      </c>
      <c r="F198" s="104">
        <f>IF(ISNUMBER(D198), $B199 * E198, "")</f>
        <v>-3793.4668071654405</v>
      </c>
      <c r="G198" s="102">
        <v>9.07</v>
      </c>
      <c r="H198" s="25">
        <f t="shared" si="107"/>
        <v>-4.4257112750263429E-2</v>
      </c>
      <c r="I198" s="103">
        <f>IF(ISNUMBER(G198), $B199 * H198, "")</f>
        <v>-6638.5669125395143</v>
      </c>
      <c r="J198" s="24">
        <v>8.92</v>
      </c>
      <c r="K198" s="25">
        <f t="shared" si="108"/>
        <v>-6.006322444678612E-2</v>
      </c>
      <c r="L198" s="104">
        <f>IF(ISNUMBER(J198), $B199 * K198, "")</f>
        <v>-9009.4836670179175</v>
      </c>
      <c r="M198" s="102">
        <v>8.8800000000000008</v>
      </c>
      <c r="N198" s="25">
        <f t="shared" si="109"/>
        <v>-6.4278187565858735E-2</v>
      </c>
      <c r="O198" s="104">
        <f>IF(ISNUMBER(M198), $B199 * N198, "")</f>
        <v>-9641.728134878811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-2.8973796349018581E-2</v>
      </c>
      <c r="F199" s="28">
        <f>SUM(F179:F198)</f>
        <v>-86921.389047055753</v>
      </c>
      <c r="G199" s="26" t="s">
        <v>266</v>
      </c>
      <c r="H199" s="27">
        <f>IF(COUNT(H179:H198), SUM(H179:H198) / COUNT(H179:H198), 0)</f>
        <v>-3.9894750291124999E-2</v>
      </c>
      <c r="I199" s="28">
        <f>SUM(I179:I198)</f>
        <v>-119684.25087337499</v>
      </c>
      <c r="J199" s="26" t="s">
        <v>266</v>
      </c>
      <c r="K199" s="27">
        <f>IF(COUNT(K179:K198), SUM(K179:K198) / COUNT(K179:K198), 0)</f>
        <v>-4.1842151536069683E-2</v>
      </c>
      <c r="L199" s="28">
        <f>SUM(L179:L198)</f>
        <v>-125526.45460820904</v>
      </c>
      <c r="M199" s="26" t="s">
        <v>266</v>
      </c>
      <c r="N199" s="27">
        <f>IF(COUNT(N179:N198), SUM(N179:N198) / COUNT(N179:N198), 0)</f>
        <v>-3.5969466007617877E-2</v>
      </c>
      <c r="O199" s="28">
        <f>SUM(O179:O198)</f>
        <v>-107908.39802285362</v>
      </c>
      <c r="Q199" s="204"/>
      <c r="R199" s="205"/>
      <c r="S199" s="20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E5F3C-0D0A-434D-8101-4036C64DAC9D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44631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-18,349 KRW (-0.61%)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-16,172 KRW (-0.54%)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20,316 KRW (0.68%)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-32,274 KRW (-1.08%)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74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2022-03-11(금) 오전 00:00</v>
      </c>
      <c r="C15" s="259"/>
      <c r="D15" s="233" t="str">
        <f>TEXT($G$1, "[$-ko-KR]yyyy-mm-dd(ddd) ") &amp; "오후 14:00"</f>
        <v>2022-03-11(금) 오후 14:00</v>
      </c>
      <c r="E15" s="234"/>
      <c r="F15" s="235"/>
      <c r="G15" s="233" t="str">
        <f>TEXT($G$1, "[$-ko-KR]yyyy-mm-dd(ddd) ") &amp; "오후 19:00"</f>
        <v>2022-03-11(금) 오후 19:00</v>
      </c>
      <c r="H15" s="234"/>
      <c r="I15" s="235"/>
      <c r="J15" s="233" t="str">
        <f>TEXT($G$1, "[$-ko-KR]yyyy-mm-dd(ddd) ") &amp; "오후 21:00"</f>
        <v>2022-03-11(금) 오후 21:00</v>
      </c>
      <c r="K15" s="234"/>
      <c r="L15" s="235"/>
      <c r="M15" s="233" t="str">
        <f>TEXT($G$1+1, "[$-ko-KR]yyyy-mm-dd(ddd) ") &amp; "오전 00:00"</f>
        <v>2022-03-12(토)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74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2022-03-11(금) 오전 00:00</v>
      </c>
      <c r="C42" s="261"/>
      <c r="D42" s="233" t="str">
        <f>TEXT($G$1, "[$-ko-KR]yyyy-mm-dd(ddd) ") &amp; "오후 14:00"</f>
        <v>2022-03-11(금) 오후 14:00</v>
      </c>
      <c r="E42" s="234"/>
      <c r="F42" s="235"/>
      <c r="G42" s="233" t="str">
        <f>TEXT($G$1, "[$-ko-KR]yyyy-mm-dd(ddd) ") &amp; "오후 19:00"</f>
        <v>2022-03-11(금) 오후 19:00</v>
      </c>
      <c r="H42" s="234"/>
      <c r="I42" s="235"/>
      <c r="J42" s="233" t="str">
        <f>TEXT($G$1, "[$-ko-KR]yyyy-mm-dd(ddd) ") &amp; "오후 21:00"</f>
        <v>2022-03-11(금) 오후 21:00</v>
      </c>
      <c r="K42" s="234"/>
      <c r="L42" s="235"/>
      <c r="M42" s="233" t="str">
        <f>TEXT($G$1+1, "[$-ko-KR]yyyy-mm-dd(ddd) ") &amp; "오전 00:00"</f>
        <v>2022-03-12(토)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341</v>
      </c>
      <c r="B44" s="124">
        <v>9.6100000000000005E-2</v>
      </c>
      <c r="C44" s="76">
        <v>1.9088016999999999E-2</v>
      </c>
      <c r="D44" s="13">
        <v>9.3799999999999994E-2</v>
      </c>
      <c r="E44" s="14">
        <f>IF(ISNUMBER(D44), (D44 - $B44) / $B44, "")</f>
        <v>-2.3933402705515194E-2</v>
      </c>
      <c r="F44" s="16">
        <f>IF(ISNUMBER(D44), $B64 * E44, "")</f>
        <v>-3590.0104058272791</v>
      </c>
      <c r="G44" s="29">
        <v>9.5200000000000007E-2</v>
      </c>
      <c r="H44" s="14">
        <f>IF(ISNUMBER(G44), (G44 - $B44) / $B44, "")</f>
        <v>-9.3652445369406655E-3</v>
      </c>
      <c r="I44" s="100">
        <f>IF(ISNUMBER(G44), $B64 * H44, "")</f>
        <v>-1404.7866805410999</v>
      </c>
      <c r="J44" s="13">
        <v>9.5200000000000007E-2</v>
      </c>
      <c r="K44" s="14">
        <f>IF(ISNUMBER(J44), (J44 - $B44) / $B44, "")</f>
        <v>-9.3652445369406655E-3</v>
      </c>
      <c r="L44" s="16">
        <f>IF(ISNUMBER(J44), $B64 * K44, "")</f>
        <v>-1404.7866805410999</v>
      </c>
      <c r="M44" s="29">
        <v>9.1499999999999998E-2</v>
      </c>
      <c r="N44" s="14">
        <f>IF(ISNUMBER(M44), (M44 - $B44) / $B44, "")</f>
        <v>-4.7866805411030243E-2</v>
      </c>
      <c r="O44" s="16">
        <f>IF(ISNUMBER(M44), $B64 * N44, "")</f>
        <v>-7180.0208116545364</v>
      </c>
      <c r="Q44" s="219"/>
      <c r="R44" s="219"/>
      <c r="S44" s="219"/>
    </row>
    <row r="45" spans="1:19" ht="17.25" customHeight="1" thickBot="1">
      <c r="A45" s="125" t="s">
        <v>128</v>
      </c>
      <c r="B45" s="126">
        <v>50.8</v>
      </c>
      <c r="C45" s="77">
        <v>0</v>
      </c>
      <c r="D45" s="15">
        <v>51</v>
      </c>
      <c r="E45" s="32">
        <f t="shared" ref="E45:E48" si="14">IF(ISNUMBER(D45), (D45 - $B45) / $B45, "")</f>
        <v>3.9370078740158044E-3</v>
      </c>
      <c r="F45" s="18">
        <f>IF(ISNUMBER(D45), $B64 * E45, "")</f>
        <v>590.55118110237061</v>
      </c>
      <c r="G45" s="31">
        <v>51</v>
      </c>
      <c r="H45" s="32">
        <f t="shared" ref="H45:H48" si="15">IF(ISNUMBER(G45), (G45 - $B45) / $B45, "")</f>
        <v>3.9370078740158044E-3</v>
      </c>
      <c r="I45" s="101">
        <f>IF(ISNUMBER(G45), $B64 * H45, "")</f>
        <v>590.55118110237061</v>
      </c>
      <c r="J45" s="15">
        <v>51</v>
      </c>
      <c r="K45" s="32">
        <f t="shared" ref="K45:K48" si="16">IF(ISNUMBER(J45), (J45 - $B45) / $B45, "")</f>
        <v>3.9370078740158044E-3</v>
      </c>
      <c r="L45" s="18">
        <f>IF(ISNUMBER(J45), $B64 * K45, "")</f>
        <v>590.55118110237061</v>
      </c>
      <c r="M45" s="31">
        <v>50.5</v>
      </c>
      <c r="N45" s="32">
        <f t="shared" ref="N45:N48" si="17">IF(ISNUMBER(M45), (M45 - $B45) / $B45, "")</f>
        <v>-5.9055118110235665E-3</v>
      </c>
      <c r="O45" s="18">
        <f>IF(ISNUMBER(M45), $B64 * N45, "")</f>
        <v>-885.82677165353493</v>
      </c>
      <c r="Q45" s="219"/>
      <c r="R45" s="219"/>
      <c r="S45" s="219"/>
    </row>
    <row r="46" spans="1:19" ht="17.25" customHeight="1" thickBot="1">
      <c r="A46" s="125" t="s">
        <v>97</v>
      </c>
      <c r="B46" s="126">
        <v>2.3E-3</v>
      </c>
      <c r="C46" s="77">
        <v>0</v>
      </c>
      <c r="D46" s="15">
        <v>2.2000000000000001E-3</v>
      </c>
      <c r="E46" s="32">
        <f t="shared" si="14"/>
        <v>-4.3478260869565147E-2</v>
      </c>
      <c r="F46" s="18">
        <f>IF(ISNUMBER(D46), $B64 * E46, "")</f>
        <v>-6521.7391304347721</v>
      </c>
      <c r="G46" s="31">
        <v>2.2000000000000001E-3</v>
      </c>
      <c r="H46" s="32">
        <f t="shared" si="15"/>
        <v>-4.3478260869565147E-2</v>
      </c>
      <c r="I46" s="101">
        <f>IF(ISNUMBER(G46), $B64 * H46, "")</f>
        <v>-6521.7391304347721</v>
      </c>
      <c r="J46" s="15">
        <v>2.2000000000000001E-3</v>
      </c>
      <c r="K46" s="32">
        <f t="shared" si="16"/>
        <v>-4.3478260869565147E-2</v>
      </c>
      <c r="L46" s="18">
        <f>IF(ISNUMBER(J46), $B64 * K46, "")</f>
        <v>-6521.7391304347721</v>
      </c>
      <c r="M46" s="31">
        <v>2.2000000000000001E-3</v>
      </c>
      <c r="N46" s="32">
        <f t="shared" si="17"/>
        <v>-4.3478260869565147E-2</v>
      </c>
      <c r="O46" s="18">
        <f>IF(ISNUMBER(M46), $B64 * N46, "")</f>
        <v>-6521.7391304347721</v>
      </c>
      <c r="Q46" s="209"/>
      <c r="R46" s="209"/>
      <c r="S46" s="209"/>
    </row>
    <row r="47" spans="1:19" ht="17.25" customHeight="1" thickBot="1">
      <c r="A47" s="125" t="s">
        <v>148</v>
      </c>
      <c r="B47" s="126">
        <v>73</v>
      </c>
      <c r="C47" s="77">
        <v>-2.5367156200000001E-2</v>
      </c>
      <c r="D47" s="15">
        <v>74.5</v>
      </c>
      <c r="E47" s="32">
        <f t="shared" si="14"/>
        <v>2.0547945205479451E-2</v>
      </c>
      <c r="F47" s="18">
        <f>IF(ISNUMBER(D47), $B64 * E47, "")</f>
        <v>3082.1917808219177</v>
      </c>
      <c r="G47" s="31">
        <v>75.2</v>
      </c>
      <c r="H47" s="32">
        <f t="shared" si="15"/>
        <v>3.0136986301369902E-2</v>
      </c>
      <c r="I47" s="101">
        <f>IF(ISNUMBER(G47), $B64 * H47, "")</f>
        <v>4520.5479452054851</v>
      </c>
      <c r="J47" s="15">
        <v>75.2</v>
      </c>
      <c r="K47" s="32">
        <f t="shared" si="16"/>
        <v>3.0136986301369902E-2</v>
      </c>
      <c r="L47" s="18">
        <f>IF(ISNUMBER(J47), $B64 * K47, "")</f>
        <v>4520.5479452054851</v>
      </c>
      <c r="M47" s="31">
        <v>75.099999999999994</v>
      </c>
      <c r="N47" s="32">
        <f t="shared" si="17"/>
        <v>2.8767123287671156E-2</v>
      </c>
      <c r="O47" s="18">
        <f>IF(ISNUMBER(M47), $B64 * N47, "")</f>
        <v>4315.068493150673</v>
      </c>
      <c r="Q47" s="209"/>
      <c r="R47" s="209"/>
      <c r="S47" s="209"/>
    </row>
    <row r="48" spans="1:19" ht="17.25" customHeight="1" thickBot="1">
      <c r="A48" s="127" t="s">
        <v>185</v>
      </c>
      <c r="B48" s="128">
        <v>9.99</v>
      </c>
      <c r="C48" s="78">
        <v>-3.00970874E-2</v>
      </c>
      <c r="D48" s="20">
        <v>9.99</v>
      </c>
      <c r="E48" s="21">
        <f t="shared" si="14"/>
        <v>0</v>
      </c>
      <c r="F48" s="22">
        <f>IF(ISNUMBER(D48), $B64 * E48, "")</f>
        <v>0</v>
      </c>
      <c r="G48" s="30">
        <v>10</v>
      </c>
      <c r="H48" s="21">
        <f t="shared" si="15"/>
        <v>1.0010010010009797E-3</v>
      </c>
      <c r="I48" s="105">
        <f>IF(ISNUMBER(G48), $B64 * H48, "")</f>
        <v>150.15015015014697</v>
      </c>
      <c r="J48" s="20">
        <v>10</v>
      </c>
      <c r="K48" s="21">
        <f t="shared" si="16"/>
        <v>1.0010010010009797E-3</v>
      </c>
      <c r="L48" s="22">
        <f>IF(ISNUMBER(J48), $B64 * K48, "")</f>
        <v>150.15015015014697</v>
      </c>
      <c r="M48" s="30">
        <v>10</v>
      </c>
      <c r="N48" s="21">
        <f t="shared" si="17"/>
        <v>1.0010010010009797E-3</v>
      </c>
      <c r="O48" s="22">
        <f>IF(ISNUMBER(M48), $B64 * N48, "")</f>
        <v>150.15015015014697</v>
      </c>
      <c r="Q48" s="209"/>
      <c r="R48" s="209"/>
      <c r="S48" s="209"/>
    </row>
    <row r="49" spans="1:19" ht="17.25" customHeight="1" thickBot="1">
      <c r="A49" s="125" t="s">
        <v>124</v>
      </c>
      <c r="B49" s="129">
        <v>58</v>
      </c>
      <c r="C49" s="80">
        <v>-3.0100334400000001E-2</v>
      </c>
      <c r="D49" s="106">
        <v>57.4</v>
      </c>
      <c r="E49" s="107">
        <f>IF(ISNUMBER(D49), (D49 - $B49) / $B49, "")</f>
        <v>-1.0344827586206921E-2</v>
      </c>
      <c r="F49" s="108">
        <f>IF(ISNUMBER(D49), $B64 * E49, "")</f>
        <v>-1551.7241379310381</v>
      </c>
      <c r="G49" s="109">
        <v>59.1</v>
      </c>
      <c r="H49" s="107">
        <f>IF(ISNUMBER(G49), (G49 - $B49) / $B49, "")</f>
        <v>1.8965517241379334E-2</v>
      </c>
      <c r="I49" s="110">
        <f>IF(ISNUMBER(G49), $B64 * H49, "")</f>
        <v>2844.8275862069004</v>
      </c>
      <c r="J49" s="106">
        <v>59.1</v>
      </c>
      <c r="K49" s="107">
        <f>IF(ISNUMBER(J49), (J49 - $B49) / $B49, "")</f>
        <v>1.8965517241379334E-2</v>
      </c>
      <c r="L49" s="108">
        <f>IF(ISNUMBER(J49), $B64 * K49, "")</f>
        <v>2844.8275862069004</v>
      </c>
      <c r="M49" s="109">
        <v>58</v>
      </c>
      <c r="N49" s="107">
        <f>IF(ISNUMBER(M49), (M49 - $B49) / $B49, "")</f>
        <v>0</v>
      </c>
      <c r="O49" s="108">
        <f>IF(ISNUMBER(M49), $B64 * N49, "")</f>
        <v>0</v>
      </c>
      <c r="Q49" s="209"/>
      <c r="R49" s="209"/>
      <c r="S49" s="209"/>
    </row>
    <row r="50" spans="1:19" ht="17.25" customHeight="1" thickBot="1">
      <c r="A50" s="125" t="s">
        <v>126</v>
      </c>
      <c r="B50" s="126">
        <v>86.4</v>
      </c>
      <c r="C50" s="77">
        <v>-3.13901345E-2</v>
      </c>
      <c r="D50" s="15">
        <v>84.4</v>
      </c>
      <c r="E50" s="32">
        <f t="shared" ref="E50:E53" si="18">IF(ISNUMBER(D50), (D50 - $B50) / $B50, "")</f>
        <v>-2.3148148148148147E-2</v>
      </c>
      <c r="F50" s="18">
        <f>IF(ISNUMBER(D50), $B64 * E50, "")</f>
        <v>-3472.2222222222222</v>
      </c>
      <c r="G50" s="31">
        <v>85.4</v>
      </c>
      <c r="H50" s="32">
        <f t="shared" ref="H50:H53" si="19">IF(ISNUMBER(G50), (G50 - $B50) / $B50, "")</f>
        <v>-1.1574074074074073E-2</v>
      </c>
      <c r="I50" s="101">
        <f>IF(ISNUMBER(G50), $B64 * H50, "")</f>
        <v>-1736.1111111111111</v>
      </c>
      <c r="J50" s="15">
        <v>85.4</v>
      </c>
      <c r="K50" s="32">
        <f t="shared" ref="K50:K53" si="20">IF(ISNUMBER(J50), (J50 - $B50) / $B50, "")</f>
        <v>-1.1574074074074073E-2</v>
      </c>
      <c r="L50" s="18">
        <f>IF(ISNUMBER(J50), $B64 * K50, "")</f>
        <v>-1736.1111111111111</v>
      </c>
      <c r="M50" s="31">
        <v>84.9</v>
      </c>
      <c r="N50" s="32">
        <f t="shared" ref="N50:N53" si="21">IF(ISNUMBER(M50), (M50 - $B50) / $B50, "")</f>
        <v>-1.7361111111111108E-2</v>
      </c>
      <c r="O50" s="18">
        <f>IF(ISNUMBER(M50), $B64 * N50, "")</f>
        <v>-2604.1666666666661</v>
      </c>
      <c r="Q50" s="209"/>
      <c r="R50" s="209"/>
      <c r="S50" s="209"/>
    </row>
    <row r="51" spans="1:19" ht="17.25" customHeight="1" thickBot="1">
      <c r="A51" s="125" t="s">
        <v>346</v>
      </c>
      <c r="B51" s="126">
        <v>9.4499999999999993</v>
      </c>
      <c r="C51" s="77">
        <v>-3.6697247699999998E-2</v>
      </c>
      <c r="D51" s="15">
        <v>9.3000000000000007</v>
      </c>
      <c r="E51" s="32">
        <f t="shared" si="18"/>
        <v>-1.5873015873015723E-2</v>
      </c>
      <c r="F51" s="18">
        <f>IF(ISNUMBER(D51), $B64 * E51, "")</f>
        <v>-2380.9523809523585</v>
      </c>
      <c r="G51" s="31">
        <v>9.39</v>
      </c>
      <c r="H51" s="32">
        <f t="shared" si="19"/>
        <v>-6.3492063492062148E-3</v>
      </c>
      <c r="I51" s="101">
        <f>IF(ISNUMBER(G51), $B64 * H51, "")</f>
        <v>-952.38095238093217</v>
      </c>
      <c r="J51" s="15">
        <v>9.39</v>
      </c>
      <c r="K51" s="32">
        <f t="shared" si="20"/>
        <v>-6.3492063492062148E-3</v>
      </c>
      <c r="L51" s="18">
        <f>IF(ISNUMBER(J51), $B64 * K51, "")</f>
        <v>-952.38095238093217</v>
      </c>
      <c r="M51" s="31">
        <v>9.4</v>
      </c>
      <c r="N51" s="32">
        <f t="shared" si="21"/>
        <v>-5.2910052910051788E-3</v>
      </c>
      <c r="O51" s="18">
        <f>IF(ISNUMBER(M51), $B64 * N51, "")</f>
        <v>-793.65079365077679</v>
      </c>
      <c r="Q51" s="209"/>
      <c r="R51" s="209"/>
      <c r="S51" s="209"/>
    </row>
    <row r="52" spans="1:19" ht="17.25" customHeight="1" thickBot="1">
      <c r="A52" s="125" t="s">
        <v>197</v>
      </c>
      <c r="B52" s="126">
        <v>48.1</v>
      </c>
      <c r="C52" s="77">
        <v>-3.7999999999999999E-2</v>
      </c>
      <c r="D52" s="15">
        <v>49.1</v>
      </c>
      <c r="E52" s="32">
        <f t="shared" si="18"/>
        <v>2.0790020790020788E-2</v>
      </c>
      <c r="F52" s="18">
        <f>IF(ISNUMBER(D52), $B64 * E52, "")</f>
        <v>3118.503118503118</v>
      </c>
      <c r="G52" s="31">
        <v>49.2</v>
      </c>
      <c r="H52" s="32">
        <f t="shared" si="19"/>
        <v>2.2869022869022898E-2</v>
      </c>
      <c r="I52" s="101">
        <f>IF(ISNUMBER(G52), $B64 * H52, "")</f>
        <v>3430.3534303534348</v>
      </c>
      <c r="J52" s="15">
        <v>49.2</v>
      </c>
      <c r="K52" s="32">
        <f t="shared" si="20"/>
        <v>2.2869022869022898E-2</v>
      </c>
      <c r="L52" s="18">
        <f>IF(ISNUMBER(J52), $B64 * K52, "")</f>
        <v>3430.3534303534348</v>
      </c>
      <c r="M52" s="31">
        <v>48.3</v>
      </c>
      <c r="N52" s="32">
        <f t="shared" si="21"/>
        <v>4.1580041580040689E-3</v>
      </c>
      <c r="O52" s="18">
        <f>IF(ISNUMBER(M52), $B64 * N52, "")</f>
        <v>623.70062370061032</v>
      </c>
      <c r="Q52" s="33"/>
      <c r="R52" s="33"/>
    </row>
    <row r="53" spans="1:19" ht="17.25" customHeight="1" thickBot="1">
      <c r="A53" s="130" t="s">
        <v>140</v>
      </c>
      <c r="B53" s="131">
        <v>90.8</v>
      </c>
      <c r="C53" s="79">
        <v>-3.8135593199999998E-2</v>
      </c>
      <c r="D53" s="24">
        <v>90.9</v>
      </c>
      <c r="E53" s="25">
        <f t="shared" si="18"/>
        <v>1.1013215859031777E-3</v>
      </c>
      <c r="F53" s="104">
        <f>IF(ISNUMBER(D53), $B64 * E53, "")</f>
        <v>165.19823788547666</v>
      </c>
      <c r="G53" s="102">
        <v>92.6</v>
      </c>
      <c r="H53" s="25">
        <f t="shared" si="19"/>
        <v>1.9823788546255477E-2</v>
      </c>
      <c r="I53" s="103">
        <f>IF(ISNUMBER(G53), $B64 * H53, "")</f>
        <v>2973.5682819383214</v>
      </c>
      <c r="J53" s="24">
        <v>92.6</v>
      </c>
      <c r="K53" s="25">
        <f t="shared" si="20"/>
        <v>1.9823788546255477E-2</v>
      </c>
      <c r="L53" s="104">
        <f>IF(ISNUMBER(J53), $B64 * K53, "")</f>
        <v>2973.5682819383214</v>
      </c>
      <c r="M53" s="102">
        <v>89.1</v>
      </c>
      <c r="N53" s="25">
        <f t="shared" si="21"/>
        <v>-1.8722466960352454E-2</v>
      </c>
      <c r="O53" s="104">
        <f>IF(ISNUMBER(M53), $B64 * N53, "")</f>
        <v>-2808.3700440528683</v>
      </c>
      <c r="Q53" s="210"/>
      <c r="R53" s="211"/>
      <c r="S53" s="212"/>
    </row>
    <row r="54" spans="1:19" ht="17.25" customHeight="1">
      <c r="A54" s="123" t="s">
        <v>229</v>
      </c>
      <c r="B54" s="124">
        <v>52.1</v>
      </c>
      <c r="C54" s="76">
        <v>-3.8745387499999999E-2</v>
      </c>
      <c r="D54" s="13">
        <v>51.6</v>
      </c>
      <c r="E54" s="14">
        <f>IF(ISNUMBER(D54), (D54 - $B54) / $B54, "")</f>
        <v>-9.5969289827255271E-3</v>
      </c>
      <c r="F54" s="16">
        <f>IF(ISNUMBER(D54), $B64 * E54, "")</f>
        <v>-1439.5393474088291</v>
      </c>
      <c r="G54" s="29">
        <v>51.9</v>
      </c>
      <c r="H54" s="14">
        <f>IF(ISNUMBER(G54), (G54 - $B54) / $B54, "")</f>
        <v>-3.8387715930902656E-3</v>
      </c>
      <c r="I54" s="100">
        <f>IF(ISNUMBER(G54), $B64 * H54, "")</f>
        <v>-575.81573896353984</v>
      </c>
      <c r="J54" s="13">
        <v>51.9</v>
      </c>
      <c r="K54" s="14">
        <f>IF(ISNUMBER(J54), (J54 - $B54) / $B54, "")</f>
        <v>-3.8387715930902656E-3</v>
      </c>
      <c r="L54" s="16">
        <f>IF(ISNUMBER(J54), $B64 * K54, "")</f>
        <v>-575.81573896353984</v>
      </c>
      <c r="M54" s="29">
        <v>51.7</v>
      </c>
      <c r="N54" s="14">
        <f>IF(ISNUMBER(M54), (M54 - $B54) / $B54, "")</f>
        <v>-7.6775431861803951E-3</v>
      </c>
      <c r="O54" s="16">
        <f>IF(ISNUMBER(M54), $B64 * N54, "")</f>
        <v>-1151.6314779270592</v>
      </c>
      <c r="Q54" s="213"/>
      <c r="R54" s="214"/>
      <c r="S54" s="215"/>
    </row>
    <row r="55" spans="1:19" ht="17.25" customHeight="1" thickBot="1">
      <c r="A55" s="125" t="s">
        <v>233</v>
      </c>
      <c r="B55" s="126">
        <v>95.7</v>
      </c>
      <c r="C55" s="77">
        <v>-4.1082164300000001E-2</v>
      </c>
      <c r="D55" s="15">
        <v>94.3</v>
      </c>
      <c r="E55" s="32">
        <f t="shared" ref="E55:E58" si="22">IF(ISNUMBER(D55), (D55 - $B55) / $B55, "")</f>
        <v>-1.4629049111807792E-2</v>
      </c>
      <c r="F55" s="18">
        <f>IF(ISNUMBER(D55), $B64 * E55, "")</f>
        <v>-2194.3573667711689</v>
      </c>
      <c r="G55" s="31">
        <v>95.2</v>
      </c>
      <c r="H55" s="32">
        <f t="shared" ref="H55:H58" si="23">IF(ISNUMBER(G55), (G55 - $B55) / $B55, "")</f>
        <v>-5.2246603970741903E-3</v>
      </c>
      <c r="I55" s="101">
        <f>IF(ISNUMBER(G55), $B64 * H55, "")</f>
        <v>-783.69905956112859</v>
      </c>
      <c r="J55" s="15">
        <v>95.2</v>
      </c>
      <c r="K55" s="32">
        <f t="shared" ref="K55:K58" si="24">IF(ISNUMBER(J55), (J55 - $B55) / $B55, "")</f>
        <v>-5.2246603970741903E-3</v>
      </c>
      <c r="L55" s="18">
        <f>IF(ISNUMBER(J55), $B64 * K55, "")</f>
        <v>-783.69905956112859</v>
      </c>
      <c r="M55" s="31">
        <v>94.3</v>
      </c>
      <c r="N55" s="32">
        <f t="shared" ref="N55:N58" si="25">IF(ISNUMBER(M55), (M55 - $B55) / $B55, "")</f>
        <v>-1.4629049111807792E-2</v>
      </c>
      <c r="O55" s="18">
        <f>IF(ISNUMBER(M55), $B64 * N55, "")</f>
        <v>-2194.3573667711689</v>
      </c>
      <c r="Q55" s="216"/>
      <c r="R55" s="217"/>
      <c r="S55" s="218"/>
    </row>
    <row r="56" spans="1:19" ht="17.25" customHeight="1" thickBot="1">
      <c r="A56" s="125" t="s">
        <v>64</v>
      </c>
      <c r="B56" s="126">
        <v>27.7</v>
      </c>
      <c r="C56" s="77">
        <v>-4.1522491299999999E-2</v>
      </c>
      <c r="D56" s="15">
        <v>27.3</v>
      </c>
      <c r="E56" s="32">
        <f t="shared" si="22"/>
        <v>-1.4440433212996338E-2</v>
      </c>
      <c r="F56" s="18">
        <f>IF(ISNUMBER(D56), $B64 * E56, "")</f>
        <v>-2166.0649819494506</v>
      </c>
      <c r="G56" s="31">
        <v>27.8</v>
      </c>
      <c r="H56" s="32">
        <f t="shared" si="23"/>
        <v>3.6101083032491488E-3</v>
      </c>
      <c r="I56" s="101">
        <f>IF(ISNUMBER(G56), $B64 * H56, "")</f>
        <v>541.51624548737232</v>
      </c>
      <c r="J56" s="15">
        <v>27.8</v>
      </c>
      <c r="K56" s="32">
        <f t="shared" si="24"/>
        <v>3.6101083032491488E-3</v>
      </c>
      <c r="L56" s="18">
        <f>IF(ISNUMBER(J56), $B64 * K56, "")</f>
        <v>541.51624548737232</v>
      </c>
      <c r="M56" s="31">
        <v>27.3</v>
      </c>
      <c r="N56" s="32">
        <f t="shared" si="25"/>
        <v>-1.4440433212996338E-2</v>
      </c>
      <c r="O56" s="18">
        <f>IF(ISNUMBER(M56), $B64 * N56, "")</f>
        <v>-2166.0649819494506</v>
      </c>
      <c r="Q56" s="209"/>
      <c r="R56" s="209"/>
      <c r="S56" s="209"/>
    </row>
    <row r="57" spans="1:19" ht="17.25" customHeight="1" thickBot="1">
      <c r="A57" s="125" t="s">
        <v>205</v>
      </c>
      <c r="B57" s="126">
        <v>11.5</v>
      </c>
      <c r="C57" s="77">
        <v>-4.16666667E-2</v>
      </c>
      <c r="D57" s="15">
        <v>11.3</v>
      </c>
      <c r="E57" s="32">
        <f t="shared" si="22"/>
        <v>-1.7391304347826025E-2</v>
      </c>
      <c r="F57" s="18">
        <f>IF(ISNUMBER(D57), $B64 * E57, "")</f>
        <v>-2608.6956521739039</v>
      </c>
      <c r="G57" s="31">
        <v>11.4</v>
      </c>
      <c r="H57" s="32">
        <f t="shared" si="23"/>
        <v>-8.6956521739130124E-3</v>
      </c>
      <c r="I57" s="101">
        <f>IF(ISNUMBER(G57), $B64 * H57, "")</f>
        <v>-1304.347826086952</v>
      </c>
      <c r="J57" s="15">
        <v>11.4</v>
      </c>
      <c r="K57" s="32">
        <f t="shared" si="24"/>
        <v>-8.6956521739130124E-3</v>
      </c>
      <c r="L57" s="18">
        <f>IF(ISNUMBER(J57), $B64 * K57, "")</f>
        <v>-1304.347826086952</v>
      </c>
      <c r="M57" s="31">
        <v>11.5</v>
      </c>
      <c r="N57" s="32">
        <f t="shared" si="25"/>
        <v>0</v>
      </c>
      <c r="O57" s="18">
        <f>IF(ISNUMBER(M57), $B64 * N57, "")</f>
        <v>0</v>
      </c>
      <c r="Q57" s="219"/>
      <c r="R57" s="219"/>
      <c r="S57" s="219"/>
    </row>
    <row r="58" spans="1:19" ht="17.25" customHeight="1" thickBot="1">
      <c r="A58" s="127" t="s">
        <v>174</v>
      </c>
      <c r="B58" s="128">
        <v>10.5</v>
      </c>
      <c r="C58" s="78">
        <v>-4.5454545499999999E-2</v>
      </c>
      <c r="D58" s="20">
        <v>10.4</v>
      </c>
      <c r="E58" s="21">
        <f t="shared" si="22"/>
        <v>-9.52380952380949E-3</v>
      </c>
      <c r="F58" s="22">
        <f>IF(ISNUMBER(D58), $B64 * E58, "")</f>
        <v>-1428.5714285714234</v>
      </c>
      <c r="G58" s="30">
        <v>10.6</v>
      </c>
      <c r="H58" s="21">
        <f t="shared" si="23"/>
        <v>9.52380952380949E-3</v>
      </c>
      <c r="I58" s="105">
        <f>IF(ISNUMBER(G58), $B64 * H58, "")</f>
        <v>1428.5714285714234</v>
      </c>
      <c r="J58" s="20">
        <v>10.6</v>
      </c>
      <c r="K58" s="21">
        <f t="shared" si="24"/>
        <v>9.52380952380949E-3</v>
      </c>
      <c r="L58" s="22">
        <f>IF(ISNUMBER(J58), $B64 * K58, "")</f>
        <v>1428.5714285714234</v>
      </c>
      <c r="M58" s="30">
        <v>10.5</v>
      </c>
      <c r="N58" s="21">
        <f t="shared" si="25"/>
        <v>0</v>
      </c>
      <c r="O58" s="22">
        <f>IF(ISNUMBER(M58), $B64 * N58, "")</f>
        <v>0</v>
      </c>
      <c r="Q58" s="219"/>
      <c r="R58" s="219"/>
      <c r="S58" s="219"/>
    </row>
    <row r="59" spans="1:19" ht="17.25" customHeight="1" thickBot="1">
      <c r="A59" s="125" t="s">
        <v>146</v>
      </c>
      <c r="B59" s="129">
        <v>8.9700000000000006</v>
      </c>
      <c r="C59" s="80">
        <v>-4.5744680900000001E-2</v>
      </c>
      <c r="D59" s="106">
        <v>9.07</v>
      </c>
      <c r="E59" s="107">
        <f>IF(ISNUMBER(D59), (D59 - $B59) / $B59, "")</f>
        <v>1.1148272017837194E-2</v>
      </c>
      <c r="F59" s="108">
        <f>IF(ISNUMBER(D59), $B64 * E59, "")</f>
        <v>1672.2408026755791</v>
      </c>
      <c r="G59" s="109">
        <v>9.0399999999999991</v>
      </c>
      <c r="H59" s="107">
        <f>IF(ISNUMBER(G59), (G59 - $B59) / $B59, "")</f>
        <v>7.8037904124858976E-3</v>
      </c>
      <c r="I59" s="110">
        <f>IF(ISNUMBER(G59), $B64 * H59, "")</f>
        <v>1170.5685618728846</v>
      </c>
      <c r="J59" s="106">
        <v>9.0399999999999991</v>
      </c>
      <c r="K59" s="107">
        <f>IF(ISNUMBER(J59), (J59 - $B59) / $B59, "")</f>
        <v>7.8037904124858976E-3</v>
      </c>
      <c r="L59" s="108">
        <f>IF(ISNUMBER(J59), $B64 * K59, "")</f>
        <v>1170.5685618728846</v>
      </c>
      <c r="M59" s="109">
        <v>9.1999999999999993</v>
      </c>
      <c r="N59" s="107">
        <f>IF(ISNUMBER(M59), (M59 - $B59) / $B59, "")</f>
        <v>2.5641025641025487E-2</v>
      </c>
      <c r="O59" s="108">
        <f>IF(ISNUMBER(M59), $B64 * N59, "")</f>
        <v>3846.153846153823</v>
      </c>
      <c r="Q59" s="209"/>
      <c r="R59" s="209"/>
      <c r="S59" s="209"/>
    </row>
    <row r="60" spans="1:19" ht="17.25" customHeight="1" thickBot="1">
      <c r="A60" s="125" t="s">
        <v>189</v>
      </c>
      <c r="B60" s="126">
        <v>88.1</v>
      </c>
      <c r="C60" s="77">
        <v>-5.06465517E-2</v>
      </c>
      <c r="D60" s="15">
        <v>88.3</v>
      </c>
      <c r="E60" s="32">
        <f t="shared" ref="E60:E63" si="26">IF(ISNUMBER(D60), (D60 - $B60) / $B60, "")</f>
        <v>2.2701475595914059E-3</v>
      </c>
      <c r="F60" s="18">
        <f>IF(ISNUMBER(D60), $B64 * E60, "")</f>
        <v>340.52213393871091</v>
      </c>
      <c r="G60" s="31">
        <v>88.8</v>
      </c>
      <c r="H60" s="32">
        <f t="shared" ref="H60:H63" si="27">IF(ISNUMBER(G60), (G60 - $B60) / $B60, "")</f>
        <v>7.9455164585698398E-3</v>
      </c>
      <c r="I60" s="101">
        <f>IF(ISNUMBER(G60), $B64 * H60, "")</f>
        <v>1191.827468785476</v>
      </c>
      <c r="J60" s="15">
        <v>88.8</v>
      </c>
      <c r="K60" s="32">
        <f t="shared" ref="K60:K63" si="28">IF(ISNUMBER(J60), (J60 - $B60) / $B60, "")</f>
        <v>7.9455164585698398E-3</v>
      </c>
      <c r="L60" s="18">
        <f>IF(ISNUMBER(J60), $B64 * K60, "")</f>
        <v>1191.827468785476</v>
      </c>
      <c r="M60" s="31">
        <v>88.5</v>
      </c>
      <c r="N60" s="32">
        <f t="shared" ref="N60:N63" si="29">IF(ISNUMBER(M60), (M60 - $B60) / $B60, "")</f>
        <v>4.5402951191828118E-3</v>
      </c>
      <c r="O60" s="18">
        <f>IF(ISNUMBER(M60), $B64 * N60, "")</f>
        <v>681.04426787742182</v>
      </c>
      <c r="Q60" s="209"/>
      <c r="R60" s="209"/>
      <c r="S60" s="209"/>
    </row>
    <row r="61" spans="1:19" ht="17.25" customHeight="1" thickBot="1">
      <c r="A61" s="125" t="s">
        <v>144</v>
      </c>
      <c r="B61" s="126">
        <v>11.1</v>
      </c>
      <c r="C61" s="77">
        <v>-5.1282051299999999E-2</v>
      </c>
      <c r="D61" s="15">
        <v>11</v>
      </c>
      <c r="E61" s="32">
        <f t="shared" si="26"/>
        <v>-9.0090090090089777E-3</v>
      </c>
      <c r="F61" s="18">
        <f>IF(ISNUMBER(D61), $B64 * E61, "")</f>
        <v>-1351.3513513513467</v>
      </c>
      <c r="G61" s="31">
        <v>11.1</v>
      </c>
      <c r="H61" s="32">
        <f t="shared" si="27"/>
        <v>0</v>
      </c>
      <c r="I61" s="101">
        <f>IF(ISNUMBER(G61), $B64 * H61, "")</f>
        <v>0</v>
      </c>
      <c r="J61" s="15">
        <v>11.1</v>
      </c>
      <c r="K61" s="32">
        <f t="shared" si="28"/>
        <v>0</v>
      </c>
      <c r="L61" s="18">
        <f>IF(ISNUMBER(J61), $B64 * K61, "")</f>
        <v>0</v>
      </c>
      <c r="M61" s="31">
        <v>11</v>
      </c>
      <c r="N61" s="32">
        <f t="shared" si="29"/>
        <v>-9.0090090090089777E-3</v>
      </c>
      <c r="O61" s="18">
        <f>IF(ISNUMBER(M61), $B64 * N61, "")</f>
        <v>-1351.3513513513467</v>
      </c>
      <c r="Q61" s="209"/>
      <c r="R61" s="209"/>
      <c r="S61" s="209"/>
    </row>
    <row r="62" spans="1:19" ht="17.25" customHeight="1">
      <c r="A62" s="125" t="s">
        <v>199</v>
      </c>
      <c r="B62" s="126">
        <v>11.3</v>
      </c>
      <c r="C62" s="77">
        <v>-5.8333333299999998E-2</v>
      </c>
      <c r="D62" s="15">
        <v>11.2</v>
      </c>
      <c r="E62" s="32">
        <f t="shared" si="26"/>
        <v>-8.8495575221240186E-3</v>
      </c>
      <c r="F62" s="18">
        <f>IF(ISNUMBER(D62), $B64 * E62, "")</f>
        <v>-1327.4336283186028</v>
      </c>
      <c r="G62" s="31">
        <v>11.3</v>
      </c>
      <c r="H62" s="32">
        <f t="shared" si="27"/>
        <v>0</v>
      </c>
      <c r="I62" s="101">
        <f>IF(ISNUMBER(G62), $B64 * H62, "")</f>
        <v>0</v>
      </c>
      <c r="J62" s="15">
        <v>11.3</v>
      </c>
      <c r="K62" s="32">
        <f t="shared" si="28"/>
        <v>0</v>
      </c>
      <c r="L62" s="18">
        <f>IF(ISNUMBER(J62), $B64 * K62, "")</f>
        <v>0</v>
      </c>
      <c r="M62" s="31">
        <v>11.5</v>
      </c>
      <c r="N62" s="32">
        <f t="shared" si="29"/>
        <v>1.7699115044247725E-2</v>
      </c>
      <c r="O62" s="18">
        <f>IF(ISNUMBER(M62), $B64 * N62, "")</f>
        <v>2654.8672566371588</v>
      </c>
      <c r="Q62" s="198"/>
      <c r="R62" s="199"/>
      <c r="S62" s="200"/>
    </row>
    <row r="63" spans="1:19" ht="17.25" customHeight="1" thickBot="1">
      <c r="A63" s="130" t="s">
        <v>71</v>
      </c>
      <c r="B63" s="131">
        <v>19.100000000000001</v>
      </c>
      <c r="C63" s="79">
        <v>-5.91133005E-2</v>
      </c>
      <c r="D63" s="24">
        <v>18.899999999999999</v>
      </c>
      <c r="E63" s="25">
        <f t="shared" si="26"/>
        <v>-1.0471204188481823E-2</v>
      </c>
      <c r="F63" s="104">
        <f>IF(ISNUMBER(D63), $B64 * E63, "")</f>
        <v>-1570.6806282722735</v>
      </c>
      <c r="G63" s="102">
        <v>19.2</v>
      </c>
      <c r="H63" s="25">
        <f t="shared" si="27"/>
        <v>5.2356020942407261E-3</v>
      </c>
      <c r="I63" s="103">
        <f>IF(ISNUMBER(G63), $B64 * H63, "")</f>
        <v>785.34031413610887</v>
      </c>
      <c r="J63" s="24">
        <v>19.2</v>
      </c>
      <c r="K63" s="25">
        <f t="shared" si="28"/>
        <v>5.2356020942407261E-3</v>
      </c>
      <c r="L63" s="104">
        <f>IF(ISNUMBER(J63), $B64 * K63, "")</f>
        <v>785.34031413610887</v>
      </c>
      <c r="M63" s="102">
        <v>19</v>
      </c>
      <c r="N63" s="25">
        <f t="shared" si="29"/>
        <v>-5.2356020942409117E-3</v>
      </c>
      <c r="O63" s="104">
        <f>IF(ISNUMBER(M63), $B64 * N63, "")</f>
        <v>-785.34031413613673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-7.5447118024191641E-3</v>
      </c>
      <c r="F64" s="28">
        <f>SUM(F44:F63)</f>
        <v>-22634.13540725749</v>
      </c>
      <c r="G64" s="26" t="s">
        <v>266</v>
      </c>
      <c r="H64" s="27">
        <f>IF(COUNT(H44:H63), SUM(H44:H63) / COUNT(H44:H63), 0)</f>
        <v>2.1163140315767961E-3</v>
      </c>
      <c r="I64" s="28">
        <f>SUM(I44:I63)</f>
        <v>6348.9420947303879</v>
      </c>
      <c r="J64" s="26" t="s">
        <v>266</v>
      </c>
      <c r="K64" s="27">
        <f>IF(COUNT(K44:K63), SUM(K44:K63) / COUNT(K44:K63), 0)</f>
        <v>2.1163140315767961E-3</v>
      </c>
      <c r="L64" s="28">
        <f>SUM(L44:L63)</f>
        <v>6348.9420947303879</v>
      </c>
      <c r="M64" s="26" t="s">
        <v>266</v>
      </c>
      <c r="N64" s="27">
        <f>IF(COUNT(N44:N63), SUM(N44:N63) / COUNT(N44:N63), 0)</f>
        <v>-5.3905116908594944E-3</v>
      </c>
      <c r="O64" s="28">
        <f>SUM(O44:O63)</f>
        <v>-16171.535072578481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74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2022-03-11(금) 오전 00:00</v>
      </c>
      <c r="C69" s="261"/>
      <c r="D69" s="233" t="str">
        <f>TEXT($G$1, "[$-ko-KR]yyyy-mm-dd(ddd) ") &amp; "오후 14:00"</f>
        <v>2022-03-11(금) 오후 14:00</v>
      </c>
      <c r="E69" s="234"/>
      <c r="F69" s="235"/>
      <c r="G69" s="233" t="str">
        <f>TEXT($G$1, "[$-ko-KR]yyyy-mm-dd(ddd) ") &amp; "오후 19:00"</f>
        <v>2022-03-11(금) 오후 19:00</v>
      </c>
      <c r="H69" s="234"/>
      <c r="I69" s="235"/>
      <c r="J69" s="233" t="str">
        <f>TEXT($G$1, "[$-ko-KR]yyyy-mm-dd(ddd) ") &amp; "오후 21:00"</f>
        <v>2022-03-11(금) 오후 21:00</v>
      </c>
      <c r="K69" s="234"/>
      <c r="L69" s="235"/>
      <c r="M69" s="233" t="str">
        <f>TEXT($G$1+1, "[$-ko-KR]yyyy-mm-dd(ddd) ") &amp; "오전 00:00"</f>
        <v>2022-03-12(토)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225</v>
      </c>
      <c r="B71" s="124">
        <v>362</v>
      </c>
      <c r="C71" s="76">
        <v>2.2598870100000001E-2</v>
      </c>
      <c r="D71" s="13">
        <v>340</v>
      </c>
      <c r="E71" s="14">
        <f>IF(ISNUMBER(D71), (D71 - $B71) / $B71, "")</f>
        <v>-6.0773480662983423E-2</v>
      </c>
      <c r="F71" s="16">
        <f>IF(ISNUMBER(D71), $B91 * E71, "")</f>
        <v>-9116.022099447513</v>
      </c>
      <c r="G71" s="29">
        <v>350</v>
      </c>
      <c r="H71" s="14">
        <f>IF(ISNUMBER(G71), (G71 - $B71) / $B71, "")</f>
        <v>-3.3149171270718231E-2</v>
      </c>
      <c r="I71" s="100">
        <f>IF(ISNUMBER(G71), $B91 * H71, "")</f>
        <v>-4972.3756906077342</v>
      </c>
      <c r="J71" s="13">
        <v>350</v>
      </c>
      <c r="K71" s="14">
        <f>IF(ISNUMBER(J71), (J71 - $B71) / $B71, "")</f>
        <v>-3.3149171270718231E-2</v>
      </c>
      <c r="L71" s="16">
        <f>IF(ISNUMBER(J71), $B91 * K71, "")</f>
        <v>-4972.3756906077342</v>
      </c>
      <c r="M71" s="29">
        <v>343</v>
      </c>
      <c r="N71" s="14">
        <f>IF(ISNUMBER(M71), (M71 - $B71) / $B71, "")</f>
        <v>-5.2486187845303865E-2</v>
      </c>
      <c r="O71" s="16">
        <f>IF(ISNUMBER(M71), $B91 * N71, "")</f>
        <v>-7872.9281767955799</v>
      </c>
      <c r="Q71" s="219"/>
      <c r="R71" s="219"/>
      <c r="S71" s="219"/>
    </row>
    <row r="72" spans="1:19" ht="17.25" thickBot="1">
      <c r="A72" s="125" t="s">
        <v>172</v>
      </c>
      <c r="B72" s="126">
        <v>924</v>
      </c>
      <c r="C72" s="77">
        <v>1.5384615399999999E-2</v>
      </c>
      <c r="D72" s="15">
        <v>885</v>
      </c>
      <c r="E72" s="32">
        <f t="shared" ref="E72:E75" si="30">IF(ISNUMBER(D72), (D72 - $B72) / $B72, "")</f>
        <v>-4.2207792207792208E-2</v>
      </c>
      <c r="F72" s="18">
        <f>IF(ISNUMBER(D72), $B91 * E72, "")</f>
        <v>-6331.1688311688313</v>
      </c>
      <c r="G72" s="31">
        <v>898</v>
      </c>
      <c r="H72" s="32">
        <f t="shared" ref="H72:H75" si="31">IF(ISNUMBER(G72), (G72 - $B72) / $B72, "")</f>
        <v>-2.813852813852814E-2</v>
      </c>
      <c r="I72" s="101">
        <f>IF(ISNUMBER(G72), $B91 * H72, "")</f>
        <v>-4220.7792207792209</v>
      </c>
      <c r="J72" s="15">
        <v>898</v>
      </c>
      <c r="K72" s="32">
        <f t="shared" ref="K72:K75" si="32">IF(ISNUMBER(J72), (J72 - $B72) / $B72, "")</f>
        <v>-2.813852813852814E-2</v>
      </c>
      <c r="L72" s="18">
        <f>IF(ISNUMBER(J72), $B91 * K72, "")</f>
        <v>-4220.7792207792209</v>
      </c>
      <c r="M72" s="31">
        <v>885</v>
      </c>
      <c r="N72" s="32">
        <f t="shared" ref="N72:N75" si="33">IF(ISNUMBER(M72), (M72 - $B72) / $B72, "")</f>
        <v>-4.2207792207792208E-2</v>
      </c>
      <c r="O72" s="18">
        <f>IF(ISNUMBER(M72), $B91 * N72, "")</f>
        <v>-6331.1688311688313</v>
      </c>
      <c r="Q72" s="219"/>
      <c r="R72" s="219"/>
      <c r="S72" s="219"/>
    </row>
    <row r="73" spans="1:19" ht="17.25" thickBot="1">
      <c r="A73" s="125" t="s">
        <v>213</v>
      </c>
      <c r="B73" s="126">
        <v>291</v>
      </c>
      <c r="C73" s="77">
        <v>1.39372822E-2</v>
      </c>
      <c r="D73" s="15">
        <v>300</v>
      </c>
      <c r="E73" s="32">
        <f t="shared" si="30"/>
        <v>3.0927835051546393E-2</v>
      </c>
      <c r="F73" s="18">
        <f>IF(ISNUMBER(D73), $B91 * E73, "")</f>
        <v>4639.1752577319585</v>
      </c>
      <c r="G73" s="31">
        <v>315</v>
      </c>
      <c r="H73" s="32">
        <f t="shared" si="31"/>
        <v>8.247422680412371E-2</v>
      </c>
      <c r="I73" s="101">
        <f>IF(ISNUMBER(G73), $B91 * H73, "")</f>
        <v>12371.134020618556</v>
      </c>
      <c r="J73" s="15">
        <v>315</v>
      </c>
      <c r="K73" s="32">
        <f t="shared" si="32"/>
        <v>8.247422680412371E-2</v>
      </c>
      <c r="L73" s="18">
        <f>IF(ISNUMBER(J73), $B91 * K73, "")</f>
        <v>12371.134020618556</v>
      </c>
      <c r="M73" s="31">
        <v>309</v>
      </c>
      <c r="N73" s="32">
        <f t="shared" si="33"/>
        <v>6.1855670103092786E-2</v>
      </c>
      <c r="O73" s="18">
        <f>IF(ISNUMBER(M73), $B91 * N73, "")</f>
        <v>9278.350515463917</v>
      </c>
      <c r="Q73" s="209"/>
      <c r="R73" s="209"/>
      <c r="S73" s="209"/>
    </row>
    <row r="74" spans="1:19" ht="17.25" thickBot="1">
      <c r="A74" s="125" t="s">
        <v>338</v>
      </c>
      <c r="B74" s="126">
        <v>259</v>
      </c>
      <c r="C74" s="77">
        <v>-1.52091255E-2</v>
      </c>
      <c r="D74" s="15">
        <v>257</v>
      </c>
      <c r="E74" s="32">
        <f t="shared" si="30"/>
        <v>-7.7220077220077222E-3</v>
      </c>
      <c r="F74" s="18">
        <f>IF(ISNUMBER(D74), $B91 * E74, "")</f>
        <v>-1158.3011583011582</v>
      </c>
      <c r="G74" s="31">
        <v>262</v>
      </c>
      <c r="H74" s="32">
        <f t="shared" si="31"/>
        <v>1.1583011583011582E-2</v>
      </c>
      <c r="I74" s="101">
        <f>IF(ISNUMBER(G74), $B91 * H74, "")</f>
        <v>1737.4517374517375</v>
      </c>
      <c r="J74" s="15">
        <v>262</v>
      </c>
      <c r="K74" s="32">
        <f t="shared" si="32"/>
        <v>1.1583011583011582E-2</v>
      </c>
      <c r="L74" s="18">
        <f>IF(ISNUMBER(J74), $B91 * K74, "")</f>
        <v>1737.4517374517375</v>
      </c>
      <c r="M74" s="31">
        <v>257</v>
      </c>
      <c r="N74" s="32">
        <f t="shared" si="33"/>
        <v>-7.7220077220077222E-3</v>
      </c>
      <c r="O74" s="18">
        <f>IF(ISNUMBER(M74), $B91 * N74, "")</f>
        <v>-1158.3011583011582</v>
      </c>
      <c r="Q74" s="209"/>
      <c r="R74" s="209"/>
      <c r="S74" s="209"/>
    </row>
    <row r="75" spans="1:19" ht="17.25" thickBot="1">
      <c r="A75" s="127" t="s">
        <v>261</v>
      </c>
      <c r="B75" s="128">
        <v>150</v>
      </c>
      <c r="C75" s="78">
        <v>-1.9607843100000001E-2</v>
      </c>
      <c r="D75" s="20">
        <v>148</v>
      </c>
      <c r="E75" s="21">
        <f t="shared" si="30"/>
        <v>-1.3333333333333334E-2</v>
      </c>
      <c r="F75" s="22">
        <f>IF(ISNUMBER(D75), $B91 * E75, "")</f>
        <v>-2000.0000000000002</v>
      </c>
      <c r="G75" s="30">
        <v>149</v>
      </c>
      <c r="H75" s="21">
        <f t="shared" si="31"/>
        <v>-6.6666666666666671E-3</v>
      </c>
      <c r="I75" s="105">
        <f>IF(ISNUMBER(G75), $B91 * H75, "")</f>
        <v>-1000.0000000000001</v>
      </c>
      <c r="J75" s="20">
        <v>149</v>
      </c>
      <c r="K75" s="21">
        <f t="shared" si="32"/>
        <v>-6.6666666666666671E-3</v>
      </c>
      <c r="L75" s="22">
        <f>IF(ISNUMBER(J75), $B91 * K75, "")</f>
        <v>-1000.0000000000001</v>
      </c>
      <c r="M75" s="30">
        <v>150</v>
      </c>
      <c r="N75" s="21">
        <f t="shared" si="33"/>
        <v>0</v>
      </c>
      <c r="O75" s="22">
        <f>IF(ISNUMBER(M75), $B91 * N75, "")</f>
        <v>0</v>
      </c>
      <c r="Q75" s="209"/>
      <c r="R75" s="209"/>
      <c r="S75" s="209"/>
    </row>
    <row r="76" spans="1:19" ht="17.25" thickBot="1">
      <c r="A76" s="125" t="s">
        <v>231</v>
      </c>
      <c r="B76" s="129">
        <v>389</v>
      </c>
      <c r="C76" s="80">
        <v>-2.75E-2</v>
      </c>
      <c r="D76" s="106">
        <v>385</v>
      </c>
      <c r="E76" s="107">
        <f>IF(ISNUMBER(D76), (D76 - $B76) / $B76, "")</f>
        <v>-1.0282776349614395E-2</v>
      </c>
      <c r="F76" s="108">
        <f>IF(ISNUMBER(D76), $B91 * E76, "")</f>
        <v>-1542.4164524421592</v>
      </c>
      <c r="G76" s="109">
        <v>385</v>
      </c>
      <c r="H76" s="107">
        <f>IF(ISNUMBER(G76), (G76 - $B76) / $B76, "")</f>
        <v>-1.0282776349614395E-2</v>
      </c>
      <c r="I76" s="110">
        <f>IF(ISNUMBER(G76), $B91 * H76, "")</f>
        <v>-1542.4164524421592</v>
      </c>
      <c r="J76" s="106">
        <v>385</v>
      </c>
      <c r="K76" s="107">
        <f>IF(ISNUMBER(J76), (J76 - $B76) / $B76, "")</f>
        <v>-1.0282776349614395E-2</v>
      </c>
      <c r="L76" s="108">
        <f>IF(ISNUMBER(J76), $B91 * K76, "")</f>
        <v>-1542.4164524421592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09"/>
      <c r="R76" s="209"/>
      <c r="S76" s="209"/>
    </row>
    <row r="77" spans="1:19" ht="17.25" thickBot="1">
      <c r="A77" s="125" t="s">
        <v>207</v>
      </c>
      <c r="B77" s="126">
        <v>972</v>
      </c>
      <c r="C77" s="77">
        <v>-2.8000000000000001E-2</v>
      </c>
      <c r="D77" s="15">
        <v>993</v>
      </c>
      <c r="E77" s="32">
        <f t="shared" ref="E77:E80" si="34">IF(ISNUMBER(D77), (D77 - $B77) / $B77, "")</f>
        <v>2.1604938271604937E-2</v>
      </c>
      <c r="F77" s="18">
        <f>IF(ISNUMBER(D77), $B91 * E77, "")</f>
        <v>3240.7407407407404</v>
      </c>
      <c r="G77" s="31">
        <v>1000</v>
      </c>
      <c r="H77" s="32">
        <f t="shared" ref="H77:H80" si="35">IF(ISNUMBER(G77), (G77 - $B77) / $B77, "")</f>
        <v>2.8806584362139918E-2</v>
      </c>
      <c r="I77" s="101">
        <f>IF(ISNUMBER(G77), $B91 * H77, "")</f>
        <v>4320.9876543209875</v>
      </c>
      <c r="J77" s="15">
        <v>1000</v>
      </c>
      <c r="K77" s="32">
        <f t="shared" ref="K77:K80" si="36">IF(ISNUMBER(J77), (J77 - $B77) / $B77, "")</f>
        <v>2.8806584362139918E-2</v>
      </c>
      <c r="L77" s="18">
        <f>IF(ISNUMBER(J77), $B91 * K77, "")</f>
        <v>4320.9876543209875</v>
      </c>
      <c r="M77" s="31">
        <v>995</v>
      </c>
      <c r="N77" s="32">
        <f t="shared" ref="N77:N80" si="37">IF(ISNUMBER(M77), (M77 - $B77) / $B77, "")</f>
        <v>2.3662551440329218E-2</v>
      </c>
      <c r="O77" s="18">
        <f>IF(ISNUMBER(M77), $B91 * N77, "")</f>
        <v>3549.3827160493829</v>
      </c>
      <c r="Q77" s="209"/>
      <c r="R77" s="209"/>
      <c r="S77" s="209"/>
    </row>
    <row r="78" spans="1:19" ht="17.25" thickBot="1">
      <c r="A78" s="125" t="s">
        <v>331</v>
      </c>
      <c r="B78" s="126">
        <v>915</v>
      </c>
      <c r="C78" s="77">
        <v>-2.9692470799999999E-2</v>
      </c>
      <c r="D78" s="15">
        <v>900</v>
      </c>
      <c r="E78" s="32">
        <f t="shared" si="34"/>
        <v>-1.6393442622950821E-2</v>
      </c>
      <c r="F78" s="18">
        <f>IF(ISNUMBER(D78), $B91 * E78, "")</f>
        <v>-2459.0163934426232</v>
      </c>
      <c r="G78" s="31">
        <v>908</v>
      </c>
      <c r="H78" s="32">
        <f t="shared" si="35"/>
        <v>-7.6502732240437158E-3</v>
      </c>
      <c r="I78" s="101">
        <f>IF(ISNUMBER(G78), $B91 * H78, "")</f>
        <v>-1147.5409836065573</v>
      </c>
      <c r="J78" s="15">
        <v>908</v>
      </c>
      <c r="K78" s="32">
        <f t="shared" si="36"/>
        <v>-7.6502732240437158E-3</v>
      </c>
      <c r="L78" s="18">
        <f>IF(ISNUMBER(J78), $B91 * K78, "")</f>
        <v>-1147.5409836065573</v>
      </c>
      <c r="M78" s="31">
        <v>904</v>
      </c>
      <c r="N78" s="32">
        <f t="shared" si="37"/>
        <v>-1.2021857923497269E-2</v>
      </c>
      <c r="O78" s="18">
        <f>IF(ISNUMBER(M78), $B91 * N78, "")</f>
        <v>-1803.2786885245903</v>
      </c>
      <c r="Q78" s="209"/>
      <c r="R78" s="209"/>
      <c r="S78" s="209"/>
    </row>
    <row r="79" spans="1:19" ht="17.25" thickBot="1">
      <c r="A79" s="125" t="s">
        <v>195</v>
      </c>
      <c r="B79" s="126">
        <v>122</v>
      </c>
      <c r="C79" s="77">
        <v>-3.1746031700000003E-2</v>
      </c>
      <c r="D79" s="15">
        <v>120</v>
      </c>
      <c r="E79" s="32">
        <f t="shared" si="34"/>
        <v>-1.6393442622950821E-2</v>
      </c>
      <c r="F79" s="18">
        <f>IF(ISNUMBER(D79), $B91 * E79, "")</f>
        <v>-2459.0163934426232</v>
      </c>
      <c r="G79" s="31">
        <v>121</v>
      </c>
      <c r="H79" s="32">
        <f t="shared" si="35"/>
        <v>-8.1967213114754103E-3</v>
      </c>
      <c r="I79" s="101">
        <f>IF(ISNUMBER(G79), $B91 * H79, "")</f>
        <v>-1229.5081967213116</v>
      </c>
      <c r="J79" s="15">
        <v>121</v>
      </c>
      <c r="K79" s="32">
        <f t="shared" si="36"/>
        <v>-8.1967213114754103E-3</v>
      </c>
      <c r="L79" s="18">
        <f>IF(ISNUMBER(J79), $B91 * K79, "")</f>
        <v>-1229.5081967213116</v>
      </c>
      <c r="M79" s="31">
        <v>120</v>
      </c>
      <c r="N79" s="32">
        <f t="shared" si="37"/>
        <v>-1.6393442622950821E-2</v>
      </c>
      <c r="O79" s="18">
        <f>IF(ISNUMBER(M79), $B91 * N79, "")</f>
        <v>-2459.0163934426232</v>
      </c>
      <c r="Q79" s="33"/>
      <c r="R79" s="33"/>
    </row>
    <row r="80" spans="1:19" ht="17.25" thickBot="1">
      <c r="A80" s="130" t="s">
        <v>89</v>
      </c>
      <c r="B80" s="131">
        <v>908</v>
      </c>
      <c r="C80" s="79">
        <v>-3.5069075499999998E-2</v>
      </c>
      <c r="D80" s="24">
        <v>920</v>
      </c>
      <c r="E80" s="25">
        <f t="shared" si="34"/>
        <v>1.3215859030837005E-2</v>
      </c>
      <c r="F80" s="104">
        <f>IF(ISNUMBER(D80), $B91 * E80, "")</f>
        <v>1982.3788546255507</v>
      </c>
      <c r="G80" s="102">
        <v>923</v>
      </c>
      <c r="H80" s="25">
        <f t="shared" si="35"/>
        <v>1.6519823788546256E-2</v>
      </c>
      <c r="I80" s="103">
        <f>IF(ISNUMBER(G80), $B91 * H80, "")</f>
        <v>2477.9735682819382</v>
      </c>
      <c r="J80" s="24">
        <v>923</v>
      </c>
      <c r="K80" s="25">
        <f t="shared" si="36"/>
        <v>1.6519823788546256E-2</v>
      </c>
      <c r="L80" s="104">
        <f>IF(ISNUMBER(J80), $B91 * K80, "")</f>
        <v>2477.9735682819382</v>
      </c>
      <c r="M80" s="102">
        <v>1005</v>
      </c>
      <c r="N80" s="25">
        <f t="shared" si="37"/>
        <v>0.10682819383259912</v>
      </c>
      <c r="O80" s="104">
        <f>IF(ISNUMBER(M80), $B91 * N80, "")</f>
        <v>16024.229074889867</v>
      </c>
      <c r="Q80" s="210"/>
      <c r="R80" s="211"/>
      <c r="S80" s="212"/>
    </row>
    <row r="81" spans="1:19">
      <c r="A81" s="123" t="s">
        <v>215</v>
      </c>
      <c r="B81" s="124">
        <v>136</v>
      </c>
      <c r="C81" s="76">
        <v>-3.5460992900000002E-2</v>
      </c>
      <c r="D81" s="13">
        <v>136</v>
      </c>
      <c r="E81" s="14">
        <f>IF(ISNUMBER(D81), (D81 - $B81) / $B81, "")</f>
        <v>0</v>
      </c>
      <c r="F81" s="16">
        <f>IF(ISNUMBER(D81), $B91 * E81, "")</f>
        <v>0</v>
      </c>
      <c r="G81" s="29">
        <v>138</v>
      </c>
      <c r="H81" s="14">
        <f>IF(ISNUMBER(G81), (G81 - $B81) / $B81, "")</f>
        <v>1.4705882352941176E-2</v>
      </c>
      <c r="I81" s="100">
        <f>IF(ISNUMBER(G81), $B91 * H81, "")</f>
        <v>2205.8823529411766</v>
      </c>
      <c r="J81" s="13">
        <v>138</v>
      </c>
      <c r="K81" s="14">
        <f>IF(ISNUMBER(J81), (J81 - $B81) / $B81, "")</f>
        <v>1.4705882352941176E-2</v>
      </c>
      <c r="L81" s="16">
        <f>IF(ISNUMBER(J81), $B91 * K81, "")</f>
        <v>2205.8823529411766</v>
      </c>
      <c r="M81" s="29">
        <v>137</v>
      </c>
      <c r="N81" s="14">
        <f>IF(ISNUMBER(M81), (M81 - $B81) / $B81, "")</f>
        <v>7.3529411764705881E-3</v>
      </c>
      <c r="O81" s="16">
        <f>IF(ISNUMBER(M81), $B91 * N81, "")</f>
        <v>1102.9411764705883</v>
      </c>
      <c r="Q81" s="213"/>
      <c r="R81" s="214"/>
      <c r="S81" s="215"/>
    </row>
    <row r="82" spans="1:19" ht="17.25" thickBot="1">
      <c r="A82" s="125" t="s">
        <v>247</v>
      </c>
      <c r="B82" s="126">
        <v>719</v>
      </c>
      <c r="C82" s="77">
        <v>-3.6193029500000001E-2</v>
      </c>
      <c r="D82" s="15">
        <v>717</v>
      </c>
      <c r="E82" s="32">
        <f t="shared" ref="E82:E85" si="38">IF(ISNUMBER(D82), (D82 - $B82) / $B82, "")</f>
        <v>-2.7816411682892906E-3</v>
      </c>
      <c r="F82" s="18">
        <f>IF(ISNUMBER(D82), $B91 * E82, "")</f>
        <v>-417.24617524339357</v>
      </c>
      <c r="G82" s="31">
        <v>722</v>
      </c>
      <c r="H82" s="32">
        <f t="shared" ref="H82:H85" si="39">IF(ISNUMBER(G82), (G82 - $B82) / $B82, "")</f>
        <v>4.172461752433936E-3</v>
      </c>
      <c r="I82" s="101">
        <f>IF(ISNUMBER(G82), $B91 * H82, "")</f>
        <v>625.86926286509038</v>
      </c>
      <c r="J82" s="15">
        <v>722</v>
      </c>
      <c r="K82" s="32">
        <f t="shared" ref="K82:K85" si="40">IF(ISNUMBER(J82), (J82 - $B82) / $B82, "")</f>
        <v>4.172461752433936E-3</v>
      </c>
      <c r="L82" s="18">
        <f>IF(ISNUMBER(J82), $B91 * K82, "")</f>
        <v>625.86926286509038</v>
      </c>
      <c r="M82" s="31">
        <v>720</v>
      </c>
      <c r="N82" s="32">
        <f t="shared" ref="N82:N85" si="41">IF(ISNUMBER(M82), (M82 - $B82) / $B82, "")</f>
        <v>1.3908205841446453E-3</v>
      </c>
      <c r="O82" s="18">
        <f>IF(ISNUMBER(M82), $B91 * N82, "")</f>
        <v>208.62308762169678</v>
      </c>
      <c r="Q82" s="216"/>
      <c r="R82" s="217"/>
      <c r="S82" s="218"/>
    </row>
    <row r="83" spans="1:19" ht="17.25" thickBot="1">
      <c r="A83" s="125" t="s">
        <v>223</v>
      </c>
      <c r="B83" s="126">
        <v>963</v>
      </c>
      <c r="C83" s="77">
        <v>-3.6999999999999998E-2</v>
      </c>
      <c r="D83" s="15">
        <v>947</v>
      </c>
      <c r="E83" s="32">
        <f t="shared" si="38"/>
        <v>-1.6614745586708203E-2</v>
      </c>
      <c r="F83" s="18">
        <f>IF(ISNUMBER(D83), $B91 * E83, "")</f>
        <v>-2492.2118380062307</v>
      </c>
      <c r="G83" s="31">
        <v>955</v>
      </c>
      <c r="H83" s="32">
        <f t="shared" si="39"/>
        <v>-8.3073727933541015E-3</v>
      </c>
      <c r="I83" s="101">
        <f>IF(ISNUMBER(G83), $B91 * H83, "")</f>
        <v>-1246.1059190031153</v>
      </c>
      <c r="J83" s="15">
        <v>955</v>
      </c>
      <c r="K83" s="32">
        <f t="shared" si="40"/>
        <v>-8.3073727933541015E-3</v>
      </c>
      <c r="L83" s="18">
        <f>IF(ISNUMBER(J83), $B91 * K83, "")</f>
        <v>-1246.1059190031153</v>
      </c>
      <c r="M83" s="31">
        <v>947</v>
      </c>
      <c r="N83" s="32">
        <f t="shared" si="41"/>
        <v>-1.6614745586708203E-2</v>
      </c>
      <c r="O83" s="18">
        <f>IF(ISNUMBER(M83), $B91 * N83, "")</f>
        <v>-2492.2118380062307</v>
      </c>
      <c r="Q83" s="209"/>
      <c r="R83" s="209"/>
      <c r="S83" s="209"/>
    </row>
    <row r="84" spans="1:19" ht="17.25" thickBot="1">
      <c r="A84" s="125" t="s">
        <v>180</v>
      </c>
      <c r="B84" s="126">
        <v>890</v>
      </c>
      <c r="C84" s="77">
        <v>-3.7837837800000003E-2</v>
      </c>
      <c r="D84" s="15">
        <v>888</v>
      </c>
      <c r="E84" s="32">
        <f t="shared" si="38"/>
        <v>-2.2471910112359553E-3</v>
      </c>
      <c r="F84" s="18">
        <f>IF(ISNUMBER(D84), $B91 * E84, "")</f>
        <v>-337.07865168539331</v>
      </c>
      <c r="G84" s="31">
        <v>900</v>
      </c>
      <c r="H84" s="32">
        <f t="shared" si="39"/>
        <v>1.1235955056179775E-2</v>
      </c>
      <c r="I84" s="101">
        <f>IF(ISNUMBER(G84), $B91 * H84, "")</f>
        <v>1685.3932584269662</v>
      </c>
      <c r="J84" s="15">
        <v>900</v>
      </c>
      <c r="K84" s="32">
        <f t="shared" si="40"/>
        <v>1.1235955056179775E-2</v>
      </c>
      <c r="L84" s="18">
        <f>IF(ISNUMBER(J84), $B91 * K84, "")</f>
        <v>1685.3932584269662</v>
      </c>
      <c r="M84" s="31">
        <v>899</v>
      </c>
      <c r="N84" s="32">
        <f t="shared" si="41"/>
        <v>1.0112359550561797E-2</v>
      </c>
      <c r="O84" s="18">
        <f>IF(ISNUMBER(M84), $B91 * N84, "")</f>
        <v>1516.8539325842696</v>
      </c>
      <c r="Q84" s="219"/>
      <c r="R84" s="219"/>
      <c r="S84" s="219"/>
    </row>
    <row r="85" spans="1:19" ht="17.25" thickBot="1">
      <c r="A85" s="127" t="s">
        <v>209</v>
      </c>
      <c r="B85" s="128">
        <v>991</v>
      </c>
      <c r="C85" s="78">
        <v>-3.7864077699999998E-2</v>
      </c>
      <c r="D85" s="20">
        <v>983</v>
      </c>
      <c r="E85" s="21">
        <f t="shared" si="38"/>
        <v>-8.0726538849646822E-3</v>
      </c>
      <c r="F85" s="22">
        <f>IF(ISNUMBER(D85), $B91 * E85, "")</f>
        <v>-1210.8980827447024</v>
      </c>
      <c r="G85" s="30">
        <v>993</v>
      </c>
      <c r="H85" s="21">
        <f t="shared" si="39"/>
        <v>2.0181634712411706E-3</v>
      </c>
      <c r="I85" s="105">
        <f>IF(ISNUMBER(G85), $B91 * H85, "")</f>
        <v>302.72452068617559</v>
      </c>
      <c r="J85" s="20">
        <v>993</v>
      </c>
      <c r="K85" s="21">
        <f t="shared" si="40"/>
        <v>2.0181634712411706E-3</v>
      </c>
      <c r="L85" s="22">
        <f>IF(ISNUMBER(J85), $B91 * K85, "")</f>
        <v>302.72452068617559</v>
      </c>
      <c r="M85" s="30">
        <v>987</v>
      </c>
      <c r="N85" s="21">
        <f t="shared" si="41"/>
        <v>-4.0363269424823411E-3</v>
      </c>
      <c r="O85" s="22">
        <f>IF(ISNUMBER(M85), $B91 * N85, "")</f>
        <v>-605.44904137235119</v>
      </c>
      <c r="Q85" s="219"/>
      <c r="R85" s="219"/>
      <c r="S85" s="219"/>
    </row>
    <row r="86" spans="1:19" ht="17.25" thickBot="1">
      <c r="A86" s="125" t="s">
        <v>217</v>
      </c>
      <c r="B86" s="129">
        <v>194</v>
      </c>
      <c r="C86" s="80">
        <v>-3.9603960399999999E-2</v>
      </c>
      <c r="D86" s="106">
        <v>194</v>
      </c>
      <c r="E86" s="107">
        <f>IF(ISNUMBER(D86), (D86 - $B86) / $B86, "")</f>
        <v>0</v>
      </c>
      <c r="F86" s="108">
        <f>IF(ISNUMBER(D86), $B91 * E86, "")</f>
        <v>0</v>
      </c>
      <c r="G86" s="109">
        <v>201</v>
      </c>
      <c r="H86" s="107">
        <f>IF(ISNUMBER(G86), (G86 - $B86) / $B86, "")</f>
        <v>3.608247422680412E-2</v>
      </c>
      <c r="I86" s="110">
        <f>IF(ISNUMBER(G86), $B91 * H86, "")</f>
        <v>5412.3711340206182</v>
      </c>
      <c r="J86" s="106">
        <v>201</v>
      </c>
      <c r="K86" s="107">
        <f>IF(ISNUMBER(J86), (J86 - $B86) / $B86, "")</f>
        <v>3.608247422680412E-2</v>
      </c>
      <c r="L86" s="108">
        <f>IF(ISNUMBER(J86), $B91 * K86, "")</f>
        <v>5412.3711340206182</v>
      </c>
      <c r="M86" s="109">
        <v>199</v>
      </c>
      <c r="N86" s="107">
        <f>IF(ISNUMBER(M86), (M86 - $B86) / $B86, "")</f>
        <v>2.5773195876288658E-2</v>
      </c>
      <c r="O86" s="108">
        <f>IF(ISNUMBER(M86), $B91 * N86, "")</f>
        <v>3865.9793814432987</v>
      </c>
      <c r="Q86" s="209"/>
      <c r="R86" s="209"/>
      <c r="S86" s="209"/>
    </row>
    <row r="87" spans="1:19" ht="17.25" thickBot="1">
      <c r="A87" s="125" t="s">
        <v>103</v>
      </c>
      <c r="B87" s="126">
        <v>622</v>
      </c>
      <c r="C87" s="77">
        <v>-4.0123456799999999E-2</v>
      </c>
      <c r="D87" s="15">
        <v>612</v>
      </c>
      <c r="E87" s="32">
        <f t="shared" ref="E87:E90" si="42">IF(ISNUMBER(D87), (D87 - $B87) / $B87, "")</f>
        <v>-1.607717041800643E-2</v>
      </c>
      <c r="F87" s="18">
        <f>IF(ISNUMBER(D87), $B91 * E87, "")</f>
        <v>-2411.5755627009644</v>
      </c>
      <c r="G87" s="31">
        <v>629</v>
      </c>
      <c r="H87" s="32">
        <f t="shared" ref="H87:H90" si="43">IF(ISNUMBER(G87), (G87 - $B87) / $B87, "")</f>
        <v>1.1254019292604502E-2</v>
      </c>
      <c r="I87" s="101">
        <f>IF(ISNUMBER(G87), $B91 * H87, "")</f>
        <v>1688.1028938906752</v>
      </c>
      <c r="J87" s="15">
        <v>629</v>
      </c>
      <c r="K87" s="32">
        <f t="shared" ref="K87:K90" si="44">IF(ISNUMBER(J87), (J87 - $B87) / $B87, "")</f>
        <v>1.1254019292604502E-2</v>
      </c>
      <c r="L87" s="18">
        <f>IF(ISNUMBER(J87), $B91 * K87, "")</f>
        <v>1688.1028938906752</v>
      </c>
      <c r="M87" s="31">
        <v>613</v>
      </c>
      <c r="N87" s="32">
        <f t="shared" ref="N87:N90" si="45">IF(ISNUMBER(M87), (M87 - $B87) / $B87, "")</f>
        <v>-1.4469453376205787E-2</v>
      </c>
      <c r="O87" s="18">
        <f>IF(ISNUMBER(M87), $B91 * N87, "")</f>
        <v>-2170.418006430868</v>
      </c>
      <c r="Q87" s="209"/>
      <c r="R87" s="209"/>
      <c r="S87" s="209"/>
    </row>
    <row r="88" spans="1:19" ht="17.25" thickBot="1">
      <c r="A88" s="125" t="s">
        <v>79</v>
      </c>
      <c r="B88" s="126">
        <v>809</v>
      </c>
      <c r="C88" s="77">
        <v>-4.03321471E-2</v>
      </c>
      <c r="D88" s="15">
        <v>829</v>
      </c>
      <c r="E88" s="32">
        <f t="shared" si="42"/>
        <v>2.4721878862793572E-2</v>
      </c>
      <c r="F88" s="18">
        <f>IF(ISNUMBER(D88), $B91 * E88, "")</f>
        <v>3708.2818294190356</v>
      </c>
      <c r="G88" s="31">
        <v>838</v>
      </c>
      <c r="H88" s="32">
        <f t="shared" si="43"/>
        <v>3.5846724351050678E-2</v>
      </c>
      <c r="I88" s="101">
        <f>IF(ISNUMBER(G88), $B91 * H88, "")</f>
        <v>5377.0086526576015</v>
      </c>
      <c r="J88" s="15">
        <v>838</v>
      </c>
      <c r="K88" s="32">
        <f t="shared" si="44"/>
        <v>3.5846724351050678E-2</v>
      </c>
      <c r="L88" s="18">
        <f>IF(ISNUMBER(J88), $B91 * K88, "")</f>
        <v>5377.0086526576015</v>
      </c>
      <c r="M88" s="31">
        <v>816</v>
      </c>
      <c r="N88" s="32">
        <f t="shared" si="45"/>
        <v>8.65265760197775E-3</v>
      </c>
      <c r="O88" s="18">
        <f>IF(ISNUMBER(M88), $B91 * N88, "")</f>
        <v>1297.8986402966625</v>
      </c>
      <c r="Q88" s="209"/>
      <c r="R88" s="209"/>
      <c r="S88" s="209"/>
    </row>
    <row r="89" spans="1:19">
      <c r="A89" s="125" t="s">
        <v>85</v>
      </c>
      <c r="B89" s="126">
        <v>237</v>
      </c>
      <c r="C89" s="77">
        <v>-4.048583E-2</v>
      </c>
      <c r="D89" s="15">
        <v>241</v>
      </c>
      <c r="E89" s="32">
        <f t="shared" si="42"/>
        <v>1.6877637130801686E-2</v>
      </c>
      <c r="F89" s="18">
        <f>IF(ISNUMBER(D89), $B91 * E89, "")</f>
        <v>2531.6455696202529</v>
      </c>
      <c r="G89" s="31">
        <v>245</v>
      </c>
      <c r="H89" s="32">
        <f t="shared" si="43"/>
        <v>3.3755274261603373E-2</v>
      </c>
      <c r="I89" s="101">
        <f>IF(ISNUMBER(G89), $B91 * H89, "")</f>
        <v>5063.2911392405058</v>
      </c>
      <c r="J89" s="15">
        <v>245</v>
      </c>
      <c r="K89" s="32">
        <f t="shared" si="44"/>
        <v>3.3755274261603373E-2</v>
      </c>
      <c r="L89" s="18">
        <f>IF(ISNUMBER(J89), $B91 * K89, "")</f>
        <v>5063.2911392405058</v>
      </c>
      <c r="M89" s="31">
        <v>242</v>
      </c>
      <c r="N89" s="32">
        <f t="shared" si="45"/>
        <v>2.1097046413502109E-2</v>
      </c>
      <c r="O89" s="18">
        <f>IF(ISNUMBER(M89), $B91 * N89, "")</f>
        <v>3164.5569620253164</v>
      </c>
      <c r="Q89" s="198"/>
      <c r="R89" s="199"/>
      <c r="S89" s="200"/>
    </row>
    <row r="90" spans="1:19" ht="17.25" thickBot="1">
      <c r="A90" s="130" t="s">
        <v>134</v>
      </c>
      <c r="B90" s="131">
        <v>188</v>
      </c>
      <c r="C90" s="79">
        <v>-4.08163265E-2</v>
      </c>
      <c r="D90" s="24">
        <v>194</v>
      </c>
      <c r="E90" s="25">
        <f t="shared" si="42"/>
        <v>3.1914893617021274E-2</v>
      </c>
      <c r="F90" s="104">
        <f>IF(ISNUMBER(D90), $B91 * E90, "")</f>
        <v>4787.2340425531911</v>
      </c>
      <c r="G90" s="102">
        <v>203</v>
      </c>
      <c r="H90" s="25">
        <f t="shared" si="43"/>
        <v>7.9787234042553196E-2</v>
      </c>
      <c r="I90" s="103">
        <f>IF(ISNUMBER(G90), $B91 * H90, "")</f>
        <v>11968.08510638298</v>
      </c>
      <c r="J90" s="24">
        <v>203</v>
      </c>
      <c r="K90" s="25">
        <f t="shared" si="44"/>
        <v>7.9787234042553196E-2</v>
      </c>
      <c r="L90" s="104">
        <f>IF(ISNUMBER(J90), $B91 * K90, "")</f>
        <v>11968.08510638298</v>
      </c>
      <c r="M90" s="102">
        <v>195</v>
      </c>
      <c r="N90" s="25">
        <f t="shared" si="45"/>
        <v>3.7234042553191488E-2</v>
      </c>
      <c r="O90" s="104">
        <f>IF(ISNUMBER(M90), $B91 * N90, "")</f>
        <v>5585.1063829787236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-3.6818317813116217E-3</v>
      </c>
      <c r="F91" s="28">
        <f>SUM(F71:F90)</f>
        <v>-11045.495343934861</v>
      </c>
      <c r="G91" s="26" t="s">
        <v>266</v>
      </c>
      <c r="H91" s="27">
        <f>IF(COUNT(H71:H90), SUM(H71:H90) / COUNT(H71:H90), 0)</f>
        <v>1.3292516279541639E-2</v>
      </c>
      <c r="I91" s="28">
        <f>SUM(I71:I90)</f>
        <v>39877.548838624905</v>
      </c>
      <c r="J91" s="26" t="s">
        <v>266</v>
      </c>
      <c r="K91" s="27">
        <f>IF(COUNT(K71:K90), SUM(K71:K90) / COUNT(K71:K90), 0)</f>
        <v>1.3292516279541639E-2</v>
      </c>
      <c r="L91" s="28">
        <f>SUM(L71:L90)</f>
        <v>39877.548838624905</v>
      </c>
      <c r="M91" s="26" t="s">
        <v>266</v>
      </c>
      <c r="N91" s="27">
        <f>IF(COUNT(N71:N90), SUM(N71:N90) / COUNT(N71:N90), 0)</f>
        <v>6.7718485408903182E-3</v>
      </c>
      <c r="O91" s="28">
        <f>SUM(O71:O90)</f>
        <v>20315.54562267095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74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2022-03-11(금) 오전 00:00</v>
      </c>
      <c r="C96" s="261"/>
      <c r="D96" s="233" t="str">
        <f>TEXT($G$1, "[$-ko-KR]yyyy-mm-dd(ddd) ") &amp; "오후 14:00"</f>
        <v>2022-03-11(금) 오후 14:00</v>
      </c>
      <c r="E96" s="234"/>
      <c r="F96" s="235"/>
      <c r="G96" s="233" t="str">
        <f>TEXT($G$1, "[$-ko-KR]yyyy-mm-dd(ddd) ") &amp; "오후 19:00"</f>
        <v>2022-03-11(금) 오후 19:00</v>
      </c>
      <c r="H96" s="234"/>
      <c r="I96" s="235"/>
      <c r="J96" s="233" t="str">
        <f>TEXT($G$1, "[$-ko-KR]yyyy-mm-dd(ddd) ") &amp; "오후 21:00"</f>
        <v>2022-03-11(금) 오후 21:00</v>
      </c>
      <c r="K96" s="234"/>
      <c r="L96" s="235"/>
      <c r="M96" s="233" t="str">
        <f>TEXT($G$1+1, "[$-ko-KR]yyyy-mm-dd(ddd) ") &amp; "오전 00:00"</f>
        <v>2022-03-12(토)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136</v>
      </c>
      <c r="B98" s="124">
        <v>5610</v>
      </c>
      <c r="C98" s="76">
        <v>0.14256619139999999</v>
      </c>
      <c r="D98" s="13">
        <v>5125</v>
      </c>
      <c r="E98" s="14">
        <f>IF(ISNUMBER(D98), (D98 - $B98) / $B98, "")</f>
        <v>-8.6452762923351162E-2</v>
      </c>
      <c r="F98" s="16">
        <f>IF(ISNUMBER(D98), $B118 * E98, "")</f>
        <v>-12967.914438502674</v>
      </c>
      <c r="G98" s="29">
        <v>5170</v>
      </c>
      <c r="H98" s="14">
        <f>IF(ISNUMBER(G98), (G98 - $B98) / $B98, "")</f>
        <v>-7.8431372549019607E-2</v>
      </c>
      <c r="I98" s="100">
        <f>IF(ISNUMBER(G98), $B118 * H98, "")</f>
        <v>-11764.705882352941</v>
      </c>
      <c r="J98" s="13">
        <v>5170</v>
      </c>
      <c r="K98" s="14">
        <f>IF(ISNUMBER(J98), (J98 - $B98) / $B98, "")</f>
        <v>-7.8431372549019607E-2</v>
      </c>
      <c r="L98" s="16">
        <f>IF(ISNUMBER(J98), $B118 * K98, "")</f>
        <v>-11764.705882352941</v>
      </c>
      <c r="M98" s="29">
        <v>5045</v>
      </c>
      <c r="N98" s="14">
        <f>IF(ISNUMBER(M98), (M98 - $B98) / $B98, "")</f>
        <v>-0.10071301247771836</v>
      </c>
      <c r="O98" s="16">
        <f>IF(ISNUMBER(M98), $B118 * N98, "")</f>
        <v>-15106.951871657753</v>
      </c>
      <c r="Q98" s="219"/>
      <c r="R98" s="219"/>
      <c r="S98" s="219"/>
    </row>
    <row r="99" spans="1:19" ht="17.25" thickBot="1">
      <c r="A99" s="125" t="s">
        <v>105</v>
      </c>
      <c r="B99" s="126">
        <v>1125</v>
      </c>
      <c r="C99" s="77">
        <v>6.6350710899999998E-2</v>
      </c>
      <c r="D99" s="15">
        <v>984</v>
      </c>
      <c r="E99" s="32">
        <f t="shared" ref="E99:E102" si="46">IF(ISNUMBER(D99), (D99 - $B99) / $B99, "")</f>
        <v>-0.12533333333333332</v>
      </c>
      <c r="F99" s="18">
        <f>IF(ISNUMBER(D99), $B118 * E99, "")</f>
        <v>-18800</v>
      </c>
      <c r="G99" s="31">
        <v>1000</v>
      </c>
      <c r="H99" s="32">
        <f t="shared" ref="H99:H102" si="47">IF(ISNUMBER(G99), (G99 - $B99) / $B99, "")</f>
        <v>-0.1111111111111111</v>
      </c>
      <c r="I99" s="101">
        <f>IF(ISNUMBER(G99), $B118 * H99, "")</f>
        <v>-16666.666666666664</v>
      </c>
      <c r="J99" s="15">
        <v>1000</v>
      </c>
      <c r="K99" s="32">
        <f t="shared" ref="K99:K102" si="48">IF(ISNUMBER(J99), (J99 - $B99) / $B99, "")</f>
        <v>-0.1111111111111111</v>
      </c>
      <c r="L99" s="18">
        <f>IF(ISNUMBER(J99), $B118 * K99, "")</f>
        <v>-16666.666666666664</v>
      </c>
      <c r="M99" s="31">
        <v>965</v>
      </c>
      <c r="N99" s="32">
        <f t="shared" ref="N99:N102" si="49">IF(ISNUMBER(M99), (M99 - $B99) / $B99, "")</f>
        <v>-0.14222222222222222</v>
      </c>
      <c r="O99" s="18">
        <f>IF(ISNUMBER(M99), $B118 * N99, "")</f>
        <v>-21333.333333333332</v>
      </c>
      <c r="Q99" s="219"/>
      <c r="R99" s="219"/>
      <c r="S99" s="219"/>
    </row>
    <row r="100" spans="1:19" ht="17.25" thickBot="1">
      <c r="A100" s="125" t="s">
        <v>227</v>
      </c>
      <c r="B100" s="126">
        <v>1160</v>
      </c>
      <c r="C100" s="77">
        <v>3.5714285700000001E-2</v>
      </c>
      <c r="D100" s="15">
        <v>1090</v>
      </c>
      <c r="E100" s="32">
        <f t="shared" si="46"/>
        <v>-6.0344827586206899E-2</v>
      </c>
      <c r="F100" s="18">
        <f>IF(ISNUMBER(D100), $B118 * E100, "")</f>
        <v>-9051.7241379310344</v>
      </c>
      <c r="G100" s="31">
        <v>1110</v>
      </c>
      <c r="H100" s="32">
        <f t="shared" si="47"/>
        <v>-4.3103448275862072E-2</v>
      </c>
      <c r="I100" s="101">
        <f>IF(ISNUMBER(G100), $B118 * H100, "")</f>
        <v>-6465.5172413793107</v>
      </c>
      <c r="J100" s="15">
        <v>1110</v>
      </c>
      <c r="K100" s="32">
        <f t="shared" si="48"/>
        <v>-4.3103448275862072E-2</v>
      </c>
      <c r="L100" s="18">
        <f>IF(ISNUMBER(J100), $B118 * K100, "")</f>
        <v>-6465.5172413793107</v>
      </c>
      <c r="M100" s="31">
        <v>1085</v>
      </c>
      <c r="N100" s="32">
        <f t="shared" si="49"/>
        <v>-6.4655172413793108E-2</v>
      </c>
      <c r="O100" s="18">
        <f>IF(ISNUMBER(M100), $B118 * N100, "")</f>
        <v>-9698.2758620689656</v>
      </c>
      <c r="Q100" s="209"/>
      <c r="R100" s="209"/>
      <c r="S100" s="209"/>
    </row>
    <row r="101" spans="1:19" ht="17.25" thickBot="1">
      <c r="A101" s="125" t="s">
        <v>225</v>
      </c>
      <c r="B101" s="126">
        <v>362</v>
      </c>
      <c r="C101" s="77">
        <v>2.2598870100000001E-2</v>
      </c>
      <c r="D101" s="15">
        <v>340</v>
      </c>
      <c r="E101" s="32">
        <f t="shared" si="46"/>
        <v>-6.0773480662983423E-2</v>
      </c>
      <c r="F101" s="18">
        <f>IF(ISNUMBER(D101), $B118 * E101, "")</f>
        <v>-9116.022099447513</v>
      </c>
      <c r="G101" s="31">
        <v>350</v>
      </c>
      <c r="H101" s="32">
        <f t="shared" si="47"/>
        <v>-3.3149171270718231E-2</v>
      </c>
      <c r="I101" s="101">
        <f>IF(ISNUMBER(G101), $B118 * H101, "")</f>
        <v>-4972.3756906077342</v>
      </c>
      <c r="J101" s="15">
        <v>350</v>
      </c>
      <c r="K101" s="32">
        <f t="shared" si="48"/>
        <v>-3.3149171270718231E-2</v>
      </c>
      <c r="L101" s="18">
        <f>IF(ISNUMBER(J101), $B118 * K101, "")</f>
        <v>-4972.3756906077342</v>
      </c>
      <c r="M101" s="31">
        <v>343</v>
      </c>
      <c r="N101" s="32">
        <f t="shared" si="49"/>
        <v>-5.2486187845303865E-2</v>
      </c>
      <c r="O101" s="18">
        <f>IF(ISNUMBER(M101), $B118 * N101, "")</f>
        <v>-7872.9281767955799</v>
      </c>
      <c r="Q101" s="209"/>
      <c r="R101" s="209"/>
      <c r="S101" s="209"/>
    </row>
    <row r="102" spans="1:19" ht="17.25" thickBot="1">
      <c r="A102" s="127" t="s">
        <v>341</v>
      </c>
      <c r="B102" s="128">
        <v>9.6100000000000005E-2</v>
      </c>
      <c r="C102" s="78">
        <v>1.9088016999999999E-2</v>
      </c>
      <c r="D102" s="20">
        <v>9.3799999999999994E-2</v>
      </c>
      <c r="E102" s="21">
        <f t="shared" si="46"/>
        <v>-2.3933402705515194E-2</v>
      </c>
      <c r="F102" s="22">
        <f>IF(ISNUMBER(D102), $B118 * E102, "")</f>
        <v>-3590.0104058272791</v>
      </c>
      <c r="G102" s="30">
        <v>9.5200000000000007E-2</v>
      </c>
      <c r="H102" s="21">
        <f t="shared" si="47"/>
        <v>-9.3652445369406655E-3</v>
      </c>
      <c r="I102" s="105">
        <f>IF(ISNUMBER(G102), $B118 * H102, "")</f>
        <v>-1404.7866805410999</v>
      </c>
      <c r="J102" s="20">
        <v>9.5200000000000007E-2</v>
      </c>
      <c r="K102" s="21">
        <f t="shared" si="48"/>
        <v>-9.3652445369406655E-3</v>
      </c>
      <c r="L102" s="22">
        <f>IF(ISNUMBER(J102), $B118 * K102, "")</f>
        <v>-1404.7866805410999</v>
      </c>
      <c r="M102" s="30">
        <v>9.1499999999999998E-2</v>
      </c>
      <c r="N102" s="21">
        <f t="shared" si="49"/>
        <v>-4.7866805411030243E-2</v>
      </c>
      <c r="O102" s="22">
        <f>IF(ISNUMBER(M102), $B118 * N102, "")</f>
        <v>-7180.0208116545364</v>
      </c>
      <c r="Q102" s="209"/>
      <c r="R102" s="209"/>
      <c r="S102" s="209"/>
    </row>
    <row r="103" spans="1:19" ht="17.25" thickBot="1">
      <c r="A103" s="125" t="s">
        <v>91</v>
      </c>
      <c r="B103" s="129">
        <v>38600</v>
      </c>
      <c r="C103" s="80">
        <v>1.7395888200000001E-2</v>
      </c>
      <c r="D103" s="106">
        <v>36560</v>
      </c>
      <c r="E103" s="107">
        <f>IF(ISNUMBER(D103), (D103 - $B103) / $B103, "")</f>
        <v>-5.284974093264249E-2</v>
      </c>
      <c r="F103" s="108">
        <f>IF(ISNUMBER(D103), $B118 * E103, "")</f>
        <v>-7927.4611398963734</v>
      </c>
      <c r="G103" s="109">
        <v>36880</v>
      </c>
      <c r="H103" s="107">
        <f>IF(ISNUMBER(G103), (G103 - $B103) / $B103, "")</f>
        <v>-4.4559585492227979E-2</v>
      </c>
      <c r="I103" s="110">
        <f>IF(ISNUMBER(G103), $B118 * H103, "")</f>
        <v>-6683.9378238341969</v>
      </c>
      <c r="J103" s="106">
        <v>36880</v>
      </c>
      <c r="K103" s="107">
        <f>IF(ISNUMBER(J103), (J103 - $B103) / $B103, "")</f>
        <v>-4.4559585492227979E-2</v>
      </c>
      <c r="L103" s="108">
        <f>IF(ISNUMBER(J103), $B118 * K103, "")</f>
        <v>-6683.9378238341969</v>
      </c>
      <c r="M103" s="109">
        <v>37860</v>
      </c>
      <c r="N103" s="107">
        <f>IF(ISNUMBER(M103), (M103 - $B103) / $B103, "")</f>
        <v>-1.9170984455958551E-2</v>
      </c>
      <c r="O103" s="108">
        <f>IF(ISNUMBER(M103), $B118 * N103, "")</f>
        <v>-2875.6476683937826</v>
      </c>
      <c r="Q103" s="209"/>
      <c r="R103" s="209"/>
      <c r="S103" s="209"/>
    </row>
    <row r="104" spans="1:19" ht="17.25" thickBot="1">
      <c r="A104" s="125" t="s">
        <v>172</v>
      </c>
      <c r="B104" s="126">
        <v>924</v>
      </c>
      <c r="C104" s="77">
        <v>1.5384615399999999E-2</v>
      </c>
      <c r="D104" s="15">
        <v>885</v>
      </c>
      <c r="E104" s="32">
        <f t="shared" ref="E104:E107" si="50">IF(ISNUMBER(D104), (D104 - $B104) / $B104, "")</f>
        <v>-4.2207792207792208E-2</v>
      </c>
      <c r="F104" s="18">
        <f>IF(ISNUMBER(D104), $B118 * E104, "")</f>
        <v>-6331.1688311688313</v>
      </c>
      <c r="G104" s="31">
        <v>898</v>
      </c>
      <c r="H104" s="32">
        <f t="shared" ref="H104:H107" si="51">IF(ISNUMBER(G104), (G104 - $B104) / $B104, "")</f>
        <v>-2.813852813852814E-2</v>
      </c>
      <c r="I104" s="101">
        <f>IF(ISNUMBER(G104), $B118 * H104, "")</f>
        <v>-4220.7792207792209</v>
      </c>
      <c r="J104" s="15">
        <v>898</v>
      </c>
      <c r="K104" s="32">
        <f t="shared" ref="K104:K107" si="52">IF(ISNUMBER(J104), (J104 - $B104) / $B104, "")</f>
        <v>-2.813852813852814E-2</v>
      </c>
      <c r="L104" s="18">
        <f>IF(ISNUMBER(J104), $B118 * K104, "")</f>
        <v>-4220.7792207792209</v>
      </c>
      <c r="M104" s="31">
        <v>885</v>
      </c>
      <c r="N104" s="32">
        <f t="shared" ref="N104:N107" si="53">IF(ISNUMBER(M104), (M104 - $B104) / $B104, "")</f>
        <v>-4.2207792207792208E-2</v>
      </c>
      <c r="O104" s="18">
        <f>IF(ISNUMBER(M104), $B118 * N104, "")</f>
        <v>-6331.1688311688313</v>
      </c>
      <c r="Q104" s="209"/>
      <c r="R104" s="209"/>
      <c r="S104" s="209"/>
    </row>
    <row r="105" spans="1:19" ht="17.25" thickBot="1">
      <c r="A105" s="125" t="s">
        <v>213</v>
      </c>
      <c r="B105" s="126">
        <v>291</v>
      </c>
      <c r="C105" s="77">
        <v>1.39372822E-2</v>
      </c>
      <c r="D105" s="15">
        <v>300</v>
      </c>
      <c r="E105" s="32">
        <f t="shared" si="50"/>
        <v>3.0927835051546393E-2</v>
      </c>
      <c r="F105" s="18">
        <f>IF(ISNUMBER(D105), $B118 * E105, "")</f>
        <v>4639.1752577319585</v>
      </c>
      <c r="G105" s="31">
        <v>315</v>
      </c>
      <c r="H105" s="32">
        <f t="shared" si="51"/>
        <v>8.247422680412371E-2</v>
      </c>
      <c r="I105" s="101">
        <f>IF(ISNUMBER(G105), $B118 * H105, "")</f>
        <v>12371.134020618556</v>
      </c>
      <c r="J105" s="15">
        <v>315</v>
      </c>
      <c r="K105" s="32">
        <f t="shared" si="52"/>
        <v>8.247422680412371E-2</v>
      </c>
      <c r="L105" s="18">
        <f>IF(ISNUMBER(J105), $B118 * K105, "")</f>
        <v>12371.134020618556</v>
      </c>
      <c r="M105" s="31">
        <v>309</v>
      </c>
      <c r="N105" s="32">
        <f t="shared" si="53"/>
        <v>6.1855670103092786E-2</v>
      </c>
      <c r="O105" s="18">
        <f>IF(ISNUMBER(M105), $B118 * N105, "")</f>
        <v>9278.350515463917</v>
      </c>
      <c r="Q105" s="209"/>
      <c r="R105" s="209"/>
      <c r="S105" s="209"/>
    </row>
    <row r="106" spans="1:19" ht="17.25" thickBot="1">
      <c r="A106" s="125" t="s">
        <v>128</v>
      </c>
      <c r="B106" s="126">
        <v>50.8</v>
      </c>
      <c r="C106" s="77">
        <v>0</v>
      </c>
      <c r="D106" s="15">
        <v>51</v>
      </c>
      <c r="E106" s="32">
        <f t="shared" si="50"/>
        <v>3.9370078740158044E-3</v>
      </c>
      <c r="F106" s="18">
        <f>IF(ISNUMBER(D106), $B118 * E106, "")</f>
        <v>590.55118110237061</v>
      </c>
      <c r="G106" s="31">
        <v>51</v>
      </c>
      <c r="H106" s="32">
        <f t="shared" si="51"/>
        <v>3.9370078740158044E-3</v>
      </c>
      <c r="I106" s="101">
        <f>IF(ISNUMBER(G106), $B118 * H106, "")</f>
        <v>590.55118110237061</v>
      </c>
      <c r="J106" s="15">
        <v>51</v>
      </c>
      <c r="K106" s="32">
        <f t="shared" si="52"/>
        <v>3.9370078740158044E-3</v>
      </c>
      <c r="L106" s="18">
        <f>IF(ISNUMBER(J106), $B118 * K106, "")</f>
        <v>590.55118110237061</v>
      </c>
      <c r="M106" s="31">
        <v>50.5</v>
      </c>
      <c r="N106" s="32">
        <f t="shared" si="53"/>
        <v>-5.9055118110235665E-3</v>
      </c>
      <c r="O106" s="18">
        <f>IF(ISNUMBER(M106), $B118 * N106, "")</f>
        <v>-885.82677165353493</v>
      </c>
      <c r="Q106" s="33"/>
      <c r="R106" s="33"/>
    </row>
    <row r="107" spans="1:19" ht="17.25" thickBot="1">
      <c r="A107" s="130" t="s">
        <v>97</v>
      </c>
      <c r="B107" s="131">
        <v>2.3E-3</v>
      </c>
      <c r="C107" s="79">
        <v>0</v>
      </c>
      <c r="D107" s="24">
        <v>2.2000000000000001E-3</v>
      </c>
      <c r="E107" s="25">
        <f t="shared" si="50"/>
        <v>-4.3478260869565147E-2</v>
      </c>
      <c r="F107" s="104">
        <f>IF(ISNUMBER(D107), $B118 * E107, "")</f>
        <v>-6521.7391304347721</v>
      </c>
      <c r="G107" s="102">
        <v>2.2000000000000001E-3</v>
      </c>
      <c r="H107" s="25">
        <f t="shared" si="51"/>
        <v>-4.3478260869565147E-2</v>
      </c>
      <c r="I107" s="103">
        <f>IF(ISNUMBER(G107), $B118 * H107, "")</f>
        <v>-6521.7391304347721</v>
      </c>
      <c r="J107" s="24">
        <v>2.2000000000000001E-3</v>
      </c>
      <c r="K107" s="25">
        <f t="shared" si="52"/>
        <v>-4.3478260869565147E-2</v>
      </c>
      <c r="L107" s="104">
        <f>IF(ISNUMBER(J107), $B118 * K107, "")</f>
        <v>-6521.7391304347721</v>
      </c>
      <c r="M107" s="102">
        <v>2.2000000000000001E-3</v>
      </c>
      <c r="N107" s="25">
        <f t="shared" si="53"/>
        <v>-4.3478260869565147E-2</v>
      </c>
      <c r="O107" s="104">
        <f>IF(ISNUMBER(M107), $B118 * N107, "")</f>
        <v>-6521.7391304347721</v>
      </c>
      <c r="Q107" s="210"/>
      <c r="R107" s="211"/>
      <c r="S107" s="212"/>
    </row>
    <row r="108" spans="1:19">
      <c r="A108" s="123" t="s">
        <v>176</v>
      </c>
      <c r="B108" s="124">
        <v>7400</v>
      </c>
      <c r="C108" s="76">
        <v>-6.7114093999999999E-3</v>
      </c>
      <c r="D108" s="13">
        <v>7200</v>
      </c>
      <c r="E108" s="14">
        <f>IF(ISNUMBER(D108), (D108 - $B108) / $B108, "")</f>
        <v>-2.7027027027027029E-2</v>
      </c>
      <c r="F108" s="16">
        <f>IF(ISNUMBER(D108), $B118 * E108, "")</f>
        <v>-4054.0540540540542</v>
      </c>
      <c r="G108" s="29">
        <v>7310</v>
      </c>
      <c r="H108" s="14">
        <f>IF(ISNUMBER(G108), (G108 - $B108) / $B108, "")</f>
        <v>-1.2162162162162163E-2</v>
      </c>
      <c r="I108" s="100">
        <f>IF(ISNUMBER(G108), $B118 * H108, "")</f>
        <v>-1824.3243243243244</v>
      </c>
      <c r="J108" s="13">
        <v>7310</v>
      </c>
      <c r="K108" s="14">
        <f>IF(ISNUMBER(J108), (J108 - $B108) / $B108, "")</f>
        <v>-1.2162162162162163E-2</v>
      </c>
      <c r="L108" s="16">
        <f>IF(ISNUMBER(J108), $B118 * K108, "")</f>
        <v>-1824.3243243243244</v>
      </c>
      <c r="M108" s="29">
        <v>7330</v>
      </c>
      <c r="N108" s="14">
        <f>IF(ISNUMBER(M108), (M108 - $B108) / $B108, "")</f>
        <v>-9.45945945945946E-3</v>
      </c>
      <c r="O108" s="16">
        <f>IF(ISNUMBER(M108), $B118 * N108, "")</f>
        <v>-1418.918918918919</v>
      </c>
      <c r="Q108" s="213"/>
      <c r="R108" s="214"/>
      <c r="S108" s="215"/>
    </row>
    <row r="109" spans="1:19" ht="17.25" thickBot="1">
      <c r="A109" s="125" t="s">
        <v>164</v>
      </c>
      <c r="B109" s="126">
        <v>1365</v>
      </c>
      <c r="C109" s="77">
        <v>-1.44404332E-2</v>
      </c>
      <c r="D109" s="15">
        <v>1700</v>
      </c>
      <c r="E109" s="32">
        <f t="shared" ref="E109:E112" si="54">IF(ISNUMBER(D109), (D109 - $B109) / $B109, "")</f>
        <v>0.24542124542124541</v>
      </c>
      <c r="F109" s="18">
        <f>IF(ISNUMBER(D109), $B118 * E109, "")</f>
        <v>36813.18681318681</v>
      </c>
      <c r="G109" s="31">
        <v>1770</v>
      </c>
      <c r="H109" s="32">
        <f t="shared" ref="H109:H112" si="55">IF(ISNUMBER(G109), (G109 - $B109) / $B109, "")</f>
        <v>0.2967032967032967</v>
      </c>
      <c r="I109" s="101">
        <f>IF(ISNUMBER(G109), $B118 * H109, "")</f>
        <v>44505.494505494506</v>
      </c>
      <c r="J109" s="15">
        <v>1770</v>
      </c>
      <c r="K109" s="32">
        <f t="shared" ref="K109:K112" si="56">IF(ISNUMBER(J109), (J109 - $B109) / $B109, "")</f>
        <v>0.2967032967032967</v>
      </c>
      <c r="L109" s="18">
        <f>IF(ISNUMBER(J109), $B118 * K109, "")</f>
        <v>44505.494505494506</v>
      </c>
      <c r="M109" s="31">
        <v>1735</v>
      </c>
      <c r="N109" s="32">
        <f t="shared" ref="N109:N112" si="57">IF(ISNUMBER(M109), (M109 - $B109) / $B109, "")</f>
        <v>0.27106227106227104</v>
      </c>
      <c r="O109" s="18">
        <f>IF(ISNUMBER(M109), $B118 * N109, "")</f>
        <v>40659.340659340654</v>
      </c>
      <c r="Q109" s="216"/>
      <c r="R109" s="217"/>
      <c r="S109" s="218"/>
    </row>
    <row r="110" spans="1:19" ht="17.25" thickBot="1">
      <c r="A110" s="125" t="s">
        <v>338</v>
      </c>
      <c r="B110" s="126">
        <v>259</v>
      </c>
      <c r="C110" s="77">
        <v>-1.52091255E-2</v>
      </c>
      <c r="D110" s="15">
        <v>257</v>
      </c>
      <c r="E110" s="32">
        <f t="shared" si="54"/>
        <v>-7.7220077220077222E-3</v>
      </c>
      <c r="F110" s="18">
        <f>IF(ISNUMBER(D110), $B118 * E110, "")</f>
        <v>-1158.3011583011582</v>
      </c>
      <c r="G110" s="31">
        <v>262</v>
      </c>
      <c r="H110" s="32">
        <f t="shared" si="55"/>
        <v>1.1583011583011582E-2</v>
      </c>
      <c r="I110" s="101">
        <f>IF(ISNUMBER(G110), $B118 * H110, "")</f>
        <v>1737.4517374517375</v>
      </c>
      <c r="J110" s="15">
        <v>262</v>
      </c>
      <c r="K110" s="32">
        <f t="shared" si="56"/>
        <v>1.1583011583011582E-2</v>
      </c>
      <c r="L110" s="18">
        <f>IF(ISNUMBER(J110), $B118 * K110, "")</f>
        <v>1737.4517374517375</v>
      </c>
      <c r="M110" s="31">
        <v>257</v>
      </c>
      <c r="N110" s="32">
        <f t="shared" si="57"/>
        <v>-7.7220077220077222E-3</v>
      </c>
      <c r="O110" s="18">
        <f>IF(ISNUMBER(M110), $B118 * N110, "")</f>
        <v>-1158.3011583011582</v>
      </c>
      <c r="Q110" s="209"/>
      <c r="R110" s="209"/>
      <c r="S110" s="209"/>
    </row>
    <row r="111" spans="1:19" ht="17.25" thickBot="1">
      <c r="A111" s="125" t="s">
        <v>261</v>
      </c>
      <c r="B111" s="126">
        <v>150</v>
      </c>
      <c r="C111" s="77">
        <v>-1.9607843100000001E-2</v>
      </c>
      <c r="D111" s="15">
        <v>148</v>
      </c>
      <c r="E111" s="32">
        <f t="shared" si="54"/>
        <v>-1.3333333333333334E-2</v>
      </c>
      <c r="F111" s="18">
        <f>IF(ISNUMBER(D111), $B118 * E111, "")</f>
        <v>-2000.0000000000002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150</v>
      </c>
      <c r="N111" s="32">
        <f t="shared" si="57"/>
        <v>0</v>
      </c>
      <c r="O111" s="18">
        <f>IF(ISNUMBER(M111), $B118 * N111, "")</f>
        <v>0</v>
      </c>
      <c r="Q111" s="219"/>
      <c r="R111" s="219"/>
      <c r="S111" s="219"/>
    </row>
    <row r="112" spans="1:19" ht="17.25" thickBot="1">
      <c r="A112" s="127" t="s">
        <v>345</v>
      </c>
      <c r="B112" s="128">
        <v>1645</v>
      </c>
      <c r="C112" s="78">
        <v>-2.37388724E-2</v>
      </c>
      <c r="D112" s="20">
        <v>1635</v>
      </c>
      <c r="E112" s="21">
        <f t="shared" si="54"/>
        <v>-6.0790273556231003E-3</v>
      </c>
      <c r="F112" s="22">
        <f>IF(ISNUMBER(D112), $B118 * E112, "")</f>
        <v>-911.854103343465</v>
      </c>
      <c r="G112" s="30">
        <v>1660</v>
      </c>
      <c r="H112" s="21">
        <f t="shared" si="55"/>
        <v>9.11854103343465E-3</v>
      </c>
      <c r="I112" s="105">
        <f>IF(ISNUMBER(G112), $B118 * H112, "")</f>
        <v>1367.7811550151976</v>
      </c>
      <c r="J112" s="20">
        <v>1660</v>
      </c>
      <c r="K112" s="21">
        <f t="shared" si="56"/>
        <v>9.11854103343465E-3</v>
      </c>
      <c r="L112" s="22">
        <f>IF(ISNUMBER(J112), $B118 * K112, "")</f>
        <v>1367.7811550151976</v>
      </c>
      <c r="M112" s="30">
        <v>1650</v>
      </c>
      <c r="N112" s="21">
        <f t="shared" si="57"/>
        <v>3.0395136778115501E-3</v>
      </c>
      <c r="O112" s="22">
        <f>IF(ISNUMBER(M112), $B118 * N112, "")</f>
        <v>455.9270516717325</v>
      </c>
      <c r="Q112" s="219"/>
      <c r="R112" s="219"/>
      <c r="S112" s="219"/>
    </row>
    <row r="113" spans="1:19" ht="17.25" thickBot="1">
      <c r="A113" s="125" t="s">
        <v>148</v>
      </c>
      <c r="B113" s="129">
        <v>73</v>
      </c>
      <c r="C113" s="80">
        <v>-2.5367156200000001E-2</v>
      </c>
      <c r="D113" s="106">
        <v>74.5</v>
      </c>
      <c r="E113" s="107">
        <f>IF(ISNUMBER(D113), (D113 - $B113) / $B113, "")</f>
        <v>2.0547945205479451E-2</v>
      </c>
      <c r="F113" s="108">
        <f>IF(ISNUMBER(D113), $B118 * E113, "")</f>
        <v>3082.1917808219177</v>
      </c>
      <c r="G113" s="109">
        <v>75.2</v>
      </c>
      <c r="H113" s="107">
        <f>IF(ISNUMBER(G113), (G113 - $B113) / $B113, "")</f>
        <v>3.0136986301369902E-2</v>
      </c>
      <c r="I113" s="110">
        <f>IF(ISNUMBER(G113), $B118 * H113, "")</f>
        <v>4520.5479452054851</v>
      </c>
      <c r="J113" s="106">
        <v>75.2</v>
      </c>
      <c r="K113" s="107">
        <f>IF(ISNUMBER(J113), (J113 - $B113) / $B113, "")</f>
        <v>3.0136986301369902E-2</v>
      </c>
      <c r="L113" s="108">
        <f>IF(ISNUMBER(J113), $B118 * K113, "")</f>
        <v>4520.5479452054851</v>
      </c>
      <c r="M113" s="109">
        <v>75.099999999999994</v>
      </c>
      <c r="N113" s="107">
        <f>IF(ISNUMBER(M113), (M113 - $B113) / $B113, "")</f>
        <v>2.8767123287671156E-2</v>
      </c>
      <c r="O113" s="108">
        <f>IF(ISNUMBER(M113), $B118 * N113, "")</f>
        <v>4315.068493150673</v>
      </c>
      <c r="Q113" s="209"/>
      <c r="R113" s="209"/>
      <c r="S113" s="209"/>
    </row>
    <row r="114" spans="1:19" ht="17.25" thickBot="1">
      <c r="A114" s="125" t="s">
        <v>122</v>
      </c>
      <c r="B114" s="126">
        <v>127950</v>
      </c>
      <c r="C114" s="77">
        <v>-2.7366020500000001E-2</v>
      </c>
      <c r="D114" s="15">
        <v>125950</v>
      </c>
      <c r="E114" s="32">
        <f t="shared" ref="E114:E117" si="58">IF(ISNUMBER(D114), (D114 - $B114) / $B114, "")</f>
        <v>-1.5631105900742476E-2</v>
      </c>
      <c r="F114" s="18">
        <f>IF(ISNUMBER(D114), $B118 * E114, "")</f>
        <v>-2344.6658851113716</v>
      </c>
      <c r="G114" s="31">
        <v>129000</v>
      </c>
      <c r="H114" s="32">
        <f t="shared" ref="H114:H117" si="59">IF(ISNUMBER(G114), (G114 - $B114) / $B114, "")</f>
        <v>8.2063305978898014E-3</v>
      </c>
      <c r="I114" s="101">
        <f>IF(ISNUMBER(G114), $B118 * H114, "")</f>
        <v>1230.9495896834703</v>
      </c>
      <c r="J114" s="15">
        <v>129000</v>
      </c>
      <c r="K114" s="32">
        <f t="shared" ref="K114:K117" si="60">IF(ISNUMBER(J114), (J114 - $B114) / $B114, "")</f>
        <v>8.2063305978898014E-3</v>
      </c>
      <c r="L114" s="18">
        <f>IF(ISNUMBER(J114), $B118 * K114, "")</f>
        <v>1230.9495896834703</v>
      </c>
      <c r="M114" s="31">
        <v>131500</v>
      </c>
      <c r="N114" s="32">
        <f t="shared" ref="N114:N117" si="61">IF(ISNUMBER(M114), (M114 - $B114) / $B114, "")</f>
        <v>2.7745212973817896E-2</v>
      </c>
      <c r="O114" s="18">
        <f>IF(ISNUMBER(M114), $B118 * N114, "")</f>
        <v>4161.7819460726841</v>
      </c>
      <c r="Q114" s="209"/>
      <c r="R114" s="209"/>
      <c r="S114" s="209"/>
    </row>
    <row r="115" spans="1:19" ht="17.25" thickBot="1">
      <c r="A115" s="125" t="s">
        <v>231</v>
      </c>
      <c r="B115" s="126">
        <v>389</v>
      </c>
      <c r="C115" s="77">
        <v>-2.75E-2</v>
      </c>
      <c r="D115" s="15">
        <v>385</v>
      </c>
      <c r="E115" s="32">
        <f t="shared" si="58"/>
        <v>-1.0282776349614395E-2</v>
      </c>
      <c r="F115" s="18">
        <f>IF(ISNUMBER(D115), $B118 * E115, "")</f>
        <v>-1542.4164524421592</v>
      </c>
      <c r="G115" s="31">
        <v>385</v>
      </c>
      <c r="H115" s="32">
        <f t="shared" si="59"/>
        <v>-1.0282776349614395E-2</v>
      </c>
      <c r="I115" s="101">
        <f>IF(ISNUMBER(G115), $B118 * H115, "")</f>
        <v>-1542.4164524421592</v>
      </c>
      <c r="J115" s="15">
        <v>385</v>
      </c>
      <c r="K115" s="32">
        <f t="shared" si="60"/>
        <v>-1.0282776349614395E-2</v>
      </c>
      <c r="L115" s="18">
        <f>IF(ISNUMBER(J115), $B118 * K115, "")</f>
        <v>-1542.4164524421592</v>
      </c>
      <c r="M115" s="31">
        <v>388</v>
      </c>
      <c r="N115" s="32">
        <f t="shared" si="61"/>
        <v>-2.5706940874035988E-3</v>
      </c>
      <c r="O115" s="18">
        <f>IF(ISNUMBER(M115), $B118 * N115, "")</f>
        <v>-385.6041131105398</v>
      </c>
      <c r="Q115" s="209"/>
      <c r="R115" s="209"/>
      <c r="S115" s="209"/>
    </row>
    <row r="116" spans="1:19">
      <c r="A116" s="125" t="s">
        <v>81</v>
      </c>
      <c r="B116" s="126">
        <v>1055</v>
      </c>
      <c r="C116" s="77">
        <v>-2.7649769599999999E-2</v>
      </c>
      <c r="D116" s="15">
        <v>1045</v>
      </c>
      <c r="E116" s="32">
        <f t="shared" si="58"/>
        <v>-9.4786729857819912E-3</v>
      </c>
      <c r="F116" s="18">
        <f>IF(ISNUMBER(D116), $B118 * E116, "")</f>
        <v>-1421.8009478672986</v>
      </c>
      <c r="G116" s="31">
        <v>1060</v>
      </c>
      <c r="H116" s="32">
        <f t="shared" si="59"/>
        <v>4.7393364928909956E-3</v>
      </c>
      <c r="I116" s="101">
        <f>IF(ISNUMBER(G116), $B118 * H116, "")</f>
        <v>710.90047393364932</v>
      </c>
      <c r="J116" s="15">
        <v>1060</v>
      </c>
      <c r="K116" s="32">
        <f t="shared" si="60"/>
        <v>4.7393364928909956E-3</v>
      </c>
      <c r="L116" s="18">
        <f>IF(ISNUMBER(J116), $B118 * K116, "")</f>
        <v>710.90047393364932</v>
      </c>
      <c r="M116" s="31">
        <v>1055</v>
      </c>
      <c r="N116" s="32">
        <f t="shared" si="61"/>
        <v>0</v>
      </c>
      <c r="O116" s="18">
        <f>IF(ISNUMBER(M116), $B118 * N116, "")</f>
        <v>0</v>
      </c>
      <c r="Q116" s="198"/>
      <c r="R116" s="199"/>
      <c r="S116" s="200"/>
    </row>
    <row r="117" spans="1:19" ht="17.25" thickBot="1">
      <c r="A117" s="130" t="s">
        <v>207</v>
      </c>
      <c r="B117" s="131">
        <v>972</v>
      </c>
      <c r="C117" s="79">
        <v>-2.8000000000000001E-2</v>
      </c>
      <c r="D117" s="24">
        <v>993</v>
      </c>
      <c r="E117" s="25">
        <f t="shared" si="58"/>
        <v>2.1604938271604937E-2</v>
      </c>
      <c r="F117" s="104">
        <f>IF(ISNUMBER(D117), $B118 * E117, "")</f>
        <v>3240.7407407407404</v>
      </c>
      <c r="G117" s="102">
        <v>1000</v>
      </c>
      <c r="H117" s="25">
        <f t="shared" si="59"/>
        <v>2.8806584362139918E-2</v>
      </c>
      <c r="I117" s="103">
        <f>IF(ISNUMBER(G117), $B118 * H117, "")</f>
        <v>4320.9876543209875</v>
      </c>
      <c r="J117" s="24">
        <v>1000</v>
      </c>
      <c r="K117" s="25">
        <f t="shared" si="60"/>
        <v>2.8806584362139918E-2</v>
      </c>
      <c r="L117" s="104">
        <f>IF(ISNUMBER(J117), $B118 * K117, "")</f>
        <v>4320.9876543209875</v>
      </c>
      <c r="M117" s="102">
        <v>995</v>
      </c>
      <c r="N117" s="25">
        <f t="shared" si="61"/>
        <v>2.3662551440329218E-2</v>
      </c>
      <c r="O117" s="104">
        <f>IF(ISNUMBER(M117), $B118 * N117, "")</f>
        <v>3549.3827160493829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-1.3124429003581396E-2</v>
      </c>
      <c r="F118" s="28">
        <f>SUM(F98:F117)</f>
        <v>-39373.287010744207</v>
      </c>
      <c r="G118" s="26" t="s">
        <v>266</v>
      </c>
      <c r="H118" s="27">
        <f>IF(COUNT(H98:H117), SUM(H98:H117) / COUNT(H98:H117), 0)</f>
        <v>2.7628497164878456E-3</v>
      </c>
      <c r="I118" s="28">
        <f>SUM(I98:I117)</f>
        <v>8288.5491494635335</v>
      </c>
      <c r="J118" s="26" t="s">
        <v>266</v>
      </c>
      <c r="K118" s="27">
        <f>IF(COUNT(K98:K117), SUM(K98:K117) / COUNT(K98:K117), 0)</f>
        <v>2.7628497164878456E-3</v>
      </c>
      <c r="L118" s="28">
        <f>SUM(L98:L117)</f>
        <v>8288.5491494635335</v>
      </c>
      <c r="M118" s="26" t="s">
        <v>266</v>
      </c>
      <c r="N118" s="27">
        <f>IF(COUNT(N98:N117), SUM(N98:N117) / COUNT(N98:N117), 0)</f>
        <v>-6.1162884219142163E-3</v>
      </c>
      <c r="O118" s="28">
        <f>SUM(O98:O117)</f>
        <v>-18348.865265742661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74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2022-03-11(금) 오전 00:00</v>
      </c>
      <c r="C123" s="261"/>
      <c r="D123" s="233" t="str">
        <f>TEXT($G$1, "[$-ko-KR]yyyy-mm-dd(ddd) ") &amp; "오후 14:00"</f>
        <v>2022-03-11(금) 오후 14:00</v>
      </c>
      <c r="E123" s="234"/>
      <c r="F123" s="235"/>
      <c r="G123" s="233" t="str">
        <f>TEXT($G$1, "[$-ko-KR]yyyy-mm-dd(ddd) ") &amp; "오후 19:00"</f>
        <v>2022-03-11(금) 오후 19:00</v>
      </c>
      <c r="H123" s="234"/>
      <c r="I123" s="235"/>
      <c r="J123" s="233" t="str">
        <f>TEXT($G$1, "[$-ko-KR]yyyy-mm-dd(ddd) ") &amp; "오후 21:00"</f>
        <v>2022-03-11(금) 오후 21:00</v>
      </c>
      <c r="K123" s="234"/>
      <c r="L123" s="235"/>
      <c r="M123" s="233" t="str">
        <f>TEXT($G$1+1, "[$-ko-KR]yyyy-mm-dd(ddd) ") &amp; "오전 00:00"</f>
        <v>2022-03-12(토)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124</v>
      </c>
      <c r="B125" s="124">
        <v>58</v>
      </c>
      <c r="C125" s="76">
        <v>-3.0100334400000001E-2</v>
      </c>
      <c r="D125" s="13">
        <v>57.4</v>
      </c>
      <c r="E125" s="14">
        <f>IF(ISNUMBER(D125), (D125 - $B125) / $B125, "")</f>
        <v>-1.0344827586206921E-2</v>
      </c>
      <c r="F125" s="16">
        <f>IF(ISNUMBER(D125), $B145 * E125, "")</f>
        <v>-1551.7241379310381</v>
      </c>
      <c r="G125" s="29">
        <v>59.1</v>
      </c>
      <c r="H125" s="14">
        <f>IF(ISNUMBER(G125), (G125 - $B125) / $B125, "")</f>
        <v>1.8965517241379334E-2</v>
      </c>
      <c r="I125" s="100">
        <f>IF(ISNUMBER(G125), $B145 * H125, "")</f>
        <v>2844.8275862069004</v>
      </c>
      <c r="J125" s="13">
        <v>59.1</v>
      </c>
      <c r="K125" s="14">
        <f>IF(ISNUMBER(J125), (J125 - $B125) / $B125, "")</f>
        <v>1.8965517241379334E-2</v>
      </c>
      <c r="L125" s="16">
        <f>IF(ISNUMBER(J125), $B145 * K125, "")</f>
        <v>2844.8275862069004</v>
      </c>
      <c r="M125" s="29">
        <v>58</v>
      </c>
      <c r="N125" s="14">
        <f>IF(ISNUMBER(M125), (M125 - $B125) / $B125, "")</f>
        <v>0</v>
      </c>
      <c r="O125" s="16">
        <f>IF(ISNUMBER(M125), $B145 * N125, "")</f>
        <v>0</v>
      </c>
      <c r="Q125" s="219"/>
      <c r="R125" s="219"/>
      <c r="S125" s="219"/>
    </row>
    <row r="126" spans="1:19" ht="17.25" thickBot="1">
      <c r="A126" s="125" t="s">
        <v>126</v>
      </c>
      <c r="B126" s="126">
        <v>86.4</v>
      </c>
      <c r="C126" s="77">
        <v>-3.13901345E-2</v>
      </c>
      <c r="D126" s="15">
        <v>84.4</v>
      </c>
      <c r="E126" s="32">
        <f t="shared" ref="E126:E129" si="62">IF(ISNUMBER(D126), (D126 - $B126) / $B126, "")</f>
        <v>-2.3148148148148147E-2</v>
      </c>
      <c r="F126" s="18">
        <f>IF(ISNUMBER(D126), $B145 * E126, "")</f>
        <v>-3472.2222222222222</v>
      </c>
      <c r="G126" s="31">
        <v>85.4</v>
      </c>
      <c r="H126" s="32">
        <f t="shared" ref="H126:H129" si="63">IF(ISNUMBER(G126), (G126 - $B126) / $B126, "")</f>
        <v>-1.1574074074074073E-2</v>
      </c>
      <c r="I126" s="101">
        <f>IF(ISNUMBER(G126), $B145 * H126, "")</f>
        <v>-1736.1111111111111</v>
      </c>
      <c r="J126" s="15">
        <v>85.4</v>
      </c>
      <c r="K126" s="32">
        <f t="shared" ref="K126:K129" si="64">IF(ISNUMBER(J126), (J126 - $B126) / $B126, "")</f>
        <v>-1.1574074074074073E-2</v>
      </c>
      <c r="L126" s="18">
        <f>IF(ISNUMBER(J126), $B145 * K126, "")</f>
        <v>-1736.1111111111111</v>
      </c>
      <c r="M126" s="31">
        <v>84.9</v>
      </c>
      <c r="N126" s="32">
        <f t="shared" ref="N126:N129" si="65">IF(ISNUMBER(M126), (M126 - $B126) / $B126, "")</f>
        <v>-1.7361111111111108E-2</v>
      </c>
      <c r="O126" s="18">
        <f>IF(ISNUMBER(M126), $B145 * N126, "")</f>
        <v>-2604.1666666666661</v>
      </c>
      <c r="Q126" s="219"/>
      <c r="R126" s="219"/>
      <c r="S126" s="219"/>
    </row>
    <row r="127" spans="1:19" ht="17.25" thickBot="1">
      <c r="A127" s="125" t="s">
        <v>346</v>
      </c>
      <c r="B127" s="126">
        <v>9.4499999999999993</v>
      </c>
      <c r="C127" s="77">
        <v>-3.6697247699999998E-2</v>
      </c>
      <c r="D127" s="15">
        <v>9.3000000000000007</v>
      </c>
      <c r="E127" s="32">
        <f t="shared" si="62"/>
        <v>-1.5873015873015723E-2</v>
      </c>
      <c r="F127" s="18">
        <f>IF(ISNUMBER(D127), $B145 * E127, "")</f>
        <v>-2380.9523809523585</v>
      </c>
      <c r="G127" s="31">
        <v>9.39</v>
      </c>
      <c r="H127" s="32">
        <f t="shared" si="63"/>
        <v>-6.3492063492062148E-3</v>
      </c>
      <c r="I127" s="101">
        <f>IF(ISNUMBER(G127), $B145 * H127, "")</f>
        <v>-952.38095238093217</v>
      </c>
      <c r="J127" s="15">
        <v>9.39</v>
      </c>
      <c r="K127" s="32">
        <f t="shared" si="64"/>
        <v>-6.3492063492062148E-3</v>
      </c>
      <c r="L127" s="18">
        <f>IF(ISNUMBER(J127), $B145 * K127, "")</f>
        <v>-952.38095238093217</v>
      </c>
      <c r="M127" s="31">
        <v>9.4</v>
      </c>
      <c r="N127" s="32">
        <f t="shared" si="65"/>
        <v>-5.2910052910051788E-3</v>
      </c>
      <c r="O127" s="18">
        <f>IF(ISNUMBER(M127), $B145 * N127, "")</f>
        <v>-793.65079365077679</v>
      </c>
      <c r="Q127" s="209"/>
      <c r="R127" s="209"/>
      <c r="S127" s="209"/>
    </row>
    <row r="128" spans="1:19" ht="17.25" thickBot="1">
      <c r="A128" s="125" t="s">
        <v>197</v>
      </c>
      <c r="B128" s="126">
        <v>48.1</v>
      </c>
      <c r="C128" s="77">
        <v>-3.7999999999999999E-2</v>
      </c>
      <c r="D128" s="15">
        <v>49.1</v>
      </c>
      <c r="E128" s="32">
        <f t="shared" si="62"/>
        <v>2.0790020790020788E-2</v>
      </c>
      <c r="F128" s="18">
        <f>IF(ISNUMBER(D128), $B145 * E128, "")</f>
        <v>3118.503118503118</v>
      </c>
      <c r="G128" s="31">
        <v>49.2</v>
      </c>
      <c r="H128" s="32">
        <f t="shared" si="63"/>
        <v>2.2869022869022898E-2</v>
      </c>
      <c r="I128" s="101">
        <f>IF(ISNUMBER(G128), $B145 * H128, "")</f>
        <v>3430.3534303534348</v>
      </c>
      <c r="J128" s="15">
        <v>49.2</v>
      </c>
      <c r="K128" s="32">
        <f t="shared" si="64"/>
        <v>2.2869022869022898E-2</v>
      </c>
      <c r="L128" s="18">
        <f>IF(ISNUMBER(J128), $B145 * K128, "")</f>
        <v>3430.3534303534348</v>
      </c>
      <c r="M128" s="31">
        <v>48.3</v>
      </c>
      <c r="N128" s="32">
        <f t="shared" si="65"/>
        <v>4.1580041580040689E-3</v>
      </c>
      <c r="O128" s="18">
        <f>IF(ISNUMBER(M128), $B145 * N128, "")</f>
        <v>623.70062370061032</v>
      </c>
      <c r="Q128" s="209"/>
      <c r="R128" s="209"/>
      <c r="S128" s="209"/>
    </row>
    <row r="129" spans="1:19" ht="17.25" thickBot="1">
      <c r="A129" s="127" t="s">
        <v>140</v>
      </c>
      <c r="B129" s="128">
        <v>90.8</v>
      </c>
      <c r="C129" s="78">
        <v>-3.8135593199999998E-2</v>
      </c>
      <c r="D129" s="20">
        <v>90.9</v>
      </c>
      <c r="E129" s="21">
        <f t="shared" si="62"/>
        <v>1.1013215859031777E-3</v>
      </c>
      <c r="F129" s="22">
        <f>IF(ISNUMBER(D129), $B145 * E129, "")</f>
        <v>165.19823788547666</v>
      </c>
      <c r="G129" s="30">
        <v>92.6</v>
      </c>
      <c r="H129" s="21">
        <f t="shared" si="63"/>
        <v>1.9823788546255477E-2</v>
      </c>
      <c r="I129" s="105">
        <f>IF(ISNUMBER(G129), $B145 * H129, "")</f>
        <v>2973.5682819383214</v>
      </c>
      <c r="J129" s="20">
        <v>92.6</v>
      </c>
      <c r="K129" s="21">
        <f t="shared" si="64"/>
        <v>1.9823788546255477E-2</v>
      </c>
      <c r="L129" s="22">
        <f>IF(ISNUMBER(J129), $B145 * K129, "")</f>
        <v>2973.5682819383214</v>
      </c>
      <c r="M129" s="30">
        <v>89.1</v>
      </c>
      <c r="N129" s="21">
        <f t="shared" si="65"/>
        <v>-1.8722466960352454E-2</v>
      </c>
      <c r="O129" s="22">
        <f>IF(ISNUMBER(M129), $B145 * N129, "")</f>
        <v>-2808.3700440528683</v>
      </c>
      <c r="Q129" s="209"/>
      <c r="R129" s="209"/>
      <c r="S129" s="209"/>
    </row>
    <row r="130" spans="1:19" ht="17.25" thickBot="1">
      <c r="A130" s="125" t="s">
        <v>229</v>
      </c>
      <c r="B130" s="129">
        <v>52.1</v>
      </c>
      <c r="C130" s="80">
        <v>-3.8745387499999999E-2</v>
      </c>
      <c r="D130" s="106">
        <v>51.6</v>
      </c>
      <c r="E130" s="107">
        <f>IF(ISNUMBER(D130), (D130 - $B130) / $B130, "")</f>
        <v>-9.5969289827255271E-3</v>
      </c>
      <c r="F130" s="108">
        <f>IF(ISNUMBER(D130), $B145 * E130, "")</f>
        <v>-1439.5393474088291</v>
      </c>
      <c r="G130" s="109">
        <v>51.9</v>
      </c>
      <c r="H130" s="107">
        <f>IF(ISNUMBER(G130), (G130 - $B130) / $B130, "")</f>
        <v>-3.8387715930902656E-3</v>
      </c>
      <c r="I130" s="110">
        <f>IF(ISNUMBER(G130), $B145 * H130, "")</f>
        <v>-575.81573896353984</v>
      </c>
      <c r="J130" s="106">
        <v>51.9</v>
      </c>
      <c r="K130" s="107">
        <f>IF(ISNUMBER(J130), (J130 - $B130) / $B130, "")</f>
        <v>-3.8387715930902656E-3</v>
      </c>
      <c r="L130" s="108">
        <f>IF(ISNUMBER(J130), $B145 * K130, "")</f>
        <v>-575.81573896353984</v>
      </c>
      <c r="M130" s="109">
        <v>51.7</v>
      </c>
      <c r="N130" s="107">
        <f>IF(ISNUMBER(M130), (M130 - $B130) / $B130, "")</f>
        <v>-7.6775431861803951E-3</v>
      </c>
      <c r="O130" s="108">
        <f>IF(ISNUMBER(M130), $B145 * N130, "")</f>
        <v>-1151.6314779270592</v>
      </c>
      <c r="Q130" s="209"/>
      <c r="R130" s="209"/>
      <c r="S130" s="209"/>
    </row>
    <row r="131" spans="1:19" ht="17.25" thickBot="1">
      <c r="A131" s="125" t="s">
        <v>233</v>
      </c>
      <c r="B131" s="126">
        <v>95.7</v>
      </c>
      <c r="C131" s="77">
        <v>-4.1082164300000001E-2</v>
      </c>
      <c r="D131" s="15">
        <v>94.3</v>
      </c>
      <c r="E131" s="32">
        <f t="shared" ref="E131:E134" si="66">IF(ISNUMBER(D131), (D131 - $B131) / $B131, "")</f>
        <v>-1.4629049111807792E-2</v>
      </c>
      <c r="F131" s="18">
        <f>IF(ISNUMBER(D131), $B145 * E131, "")</f>
        <v>-2194.3573667711689</v>
      </c>
      <c r="G131" s="31">
        <v>95.2</v>
      </c>
      <c r="H131" s="32">
        <f t="shared" ref="H131:H134" si="67">IF(ISNUMBER(G131), (G131 - $B131) / $B131, "")</f>
        <v>-5.2246603970741903E-3</v>
      </c>
      <c r="I131" s="101">
        <f>IF(ISNUMBER(G131), $B145 * H131, "")</f>
        <v>-783.69905956112859</v>
      </c>
      <c r="J131" s="15">
        <v>95.2</v>
      </c>
      <c r="K131" s="32">
        <f t="shared" ref="K131:K134" si="68">IF(ISNUMBER(J131), (J131 - $B131) / $B131, "")</f>
        <v>-5.2246603970741903E-3</v>
      </c>
      <c r="L131" s="18">
        <f>IF(ISNUMBER(J131), $B145 * K131, "")</f>
        <v>-783.69905956112859</v>
      </c>
      <c r="M131" s="31">
        <v>94.3</v>
      </c>
      <c r="N131" s="32">
        <f t="shared" ref="N131:N134" si="69">IF(ISNUMBER(M131), (M131 - $B131) / $B131, "")</f>
        <v>-1.4629049111807792E-2</v>
      </c>
      <c r="O131" s="18">
        <f>IF(ISNUMBER(M131), $B145 * N131, "")</f>
        <v>-2194.3573667711689</v>
      </c>
      <c r="Q131" s="209"/>
      <c r="R131" s="209"/>
      <c r="S131" s="209"/>
    </row>
    <row r="132" spans="1:19" ht="17.25" thickBot="1">
      <c r="A132" s="125" t="s">
        <v>64</v>
      </c>
      <c r="B132" s="126">
        <v>27.7</v>
      </c>
      <c r="C132" s="77">
        <v>-4.1522491299999999E-2</v>
      </c>
      <c r="D132" s="15">
        <v>27.3</v>
      </c>
      <c r="E132" s="32">
        <f t="shared" si="66"/>
        <v>-1.4440433212996338E-2</v>
      </c>
      <c r="F132" s="18">
        <f>IF(ISNUMBER(D132), $B145 * E132, "")</f>
        <v>-2166.0649819494506</v>
      </c>
      <c r="G132" s="31">
        <v>27.8</v>
      </c>
      <c r="H132" s="32">
        <f t="shared" si="67"/>
        <v>3.6101083032491488E-3</v>
      </c>
      <c r="I132" s="101">
        <f>IF(ISNUMBER(G132), $B145 * H132, "")</f>
        <v>541.51624548737232</v>
      </c>
      <c r="J132" s="15">
        <v>27.8</v>
      </c>
      <c r="K132" s="32">
        <f t="shared" si="68"/>
        <v>3.6101083032491488E-3</v>
      </c>
      <c r="L132" s="18">
        <f>IF(ISNUMBER(J132), $B145 * K132, "")</f>
        <v>541.51624548737232</v>
      </c>
      <c r="M132" s="31">
        <v>27.3</v>
      </c>
      <c r="N132" s="32">
        <f t="shared" si="69"/>
        <v>-1.4440433212996338E-2</v>
      </c>
      <c r="O132" s="18">
        <f>IF(ISNUMBER(M132), $B145 * N132, "")</f>
        <v>-2166.0649819494506</v>
      </c>
      <c r="Q132" s="209"/>
      <c r="R132" s="209"/>
      <c r="S132" s="209"/>
    </row>
    <row r="133" spans="1:19" ht="17.25" thickBot="1">
      <c r="A133" s="125" t="s">
        <v>205</v>
      </c>
      <c r="B133" s="126">
        <v>11.5</v>
      </c>
      <c r="C133" s="77">
        <v>-4.16666667E-2</v>
      </c>
      <c r="D133" s="15">
        <v>11.3</v>
      </c>
      <c r="E133" s="32">
        <f t="shared" si="66"/>
        <v>-1.7391304347826025E-2</v>
      </c>
      <c r="F133" s="18">
        <f>IF(ISNUMBER(D133), $B145 * E133, "")</f>
        <v>-2608.6956521739039</v>
      </c>
      <c r="G133" s="31">
        <v>11.4</v>
      </c>
      <c r="H133" s="32">
        <f t="shared" si="67"/>
        <v>-8.6956521739130124E-3</v>
      </c>
      <c r="I133" s="101">
        <f>IF(ISNUMBER(G133), $B145 * H133, "")</f>
        <v>-1304.347826086952</v>
      </c>
      <c r="J133" s="15">
        <v>11.4</v>
      </c>
      <c r="K133" s="32">
        <f t="shared" si="68"/>
        <v>-8.6956521739130124E-3</v>
      </c>
      <c r="L133" s="18">
        <f>IF(ISNUMBER(J133), $B145 * K133, "")</f>
        <v>-1304.347826086952</v>
      </c>
      <c r="M133" s="31">
        <v>11.5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174</v>
      </c>
      <c r="B134" s="131">
        <v>10.5</v>
      </c>
      <c r="C134" s="79">
        <v>-4.5454545499999999E-2</v>
      </c>
      <c r="D134" s="24">
        <v>10.4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10.6</v>
      </c>
      <c r="H134" s="25">
        <f t="shared" si="67"/>
        <v>9.52380952380949E-3</v>
      </c>
      <c r="I134" s="103">
        <f>IF(ISNUMBER(G134), $B145 * H134, "")</f>
        <v>1428.5714285714234</v>
      </c>
      <c r="J134" s="24">
        <v>10.6</v>
      </c>
      <c r="K134" s="25">
        <f t="shared" si="68"/>
        <v>9.52380952380949E-3</v>
      </c>
      <c r="L134" s="104">
        <f>IF(ISNUMBER(J134), $B145 * K134, "")</f>
        <v>1428.5714285714234</v>
      </c>
      <c r="M134" s="102">
        <v>10.5</v>
      </c>
      <c r="N134" s="25">
        <f t="shared" si="69"/>
        <v>0</v>
      </c>
      <c r="O134" s="104">
        <f>IF(ISNUMBER(M134), $B145 * N134, "")</f>
        <v>0</v>
      </c>
      <c r="Q134" s="210"/>
      <c r="R134" s="211"/>
      <c r="S134" s="212"/>
    </row>
    <row r="135" spans="1:19">
      <c r="A135" s="123" t="s">
        <v>146</v>
      </c>
      <c r="B135" s="124">
        <v>8.9700000000000006</v>
      </c>
      <c r="C135" s="76">
        <v>-4.5744680900000001E-2</v>
      </c>
      <c r="D135" s="13">
        <v>9.07</v>
      </c>
      <c r="E135" s="14">
        <f>IF(ISNUMBER(D135), (D135 - $B135) / $B135, "")</f>
        <v>1.1148272017837194E-2</v>
      </c>
      <c r="F135" s="16">
        <f>IF(ISNUMBER(D135), $B145 * E135, "")</f>
        <v>1672.2408026755791</v>
      </c>
      <c r="G135" s="29">
        <v>9.0399999999999991</v>
      </c>
      <c r="H135" s="14">
        <f>IF(ISNUMBER(G135), (G135 - $B135) / $B135, "")</f>
        <v>7.8037904124858976E-3</v>
      </c>
      <c r="I135" s="100">
        <f>IF(ISNUMBER(G135), $B145 * H135, "")</f>
        <v>1170.5685618728846</v>
      </c>
      <c r="J135" s="13">
        <v>9.0399999999999991</v>
      </c>
      <c r="K135" s="14">
        <f>IF(ISNUMBER(J135), (J135 - $B135) / $B135, "")</f>
        <v>7.8037904124858976E-3</v>
      </c>
      <c r="L135" s="16">
        <f>IF(ISNUMBER(J135), $B145 * K135, "")</f>
        <v>1170.5685618728846</v>
      </c>
      <c r="M135" s="29">
        <v>9.1999999999999993</v>
      </c>
      <c r="N135" s="14">
        <f>IF(ISNUMBER(M135), (M135 - $B135) / $B135, "")</f>
        <v>2.5641025641025487E-2</v>
      </c>
      <c r="O135" s="16">
        <f>IF(ISNUMBER(M135), $B145 * N135, "")</f>
        <v>3846.153846153823</v>
      </c>
      <c r="Q135" s="213"/>
      <c r="R135" s="214"/>
      <c r="S135" s="215"/>
    </row>
    <row r="136" spans="1:19" ht="17.25" thickBot="1">
      <c r="A136" s="125" t="s">
        <v>189</v>
      </c>
      <c r="B136" s="126">
        <v>88.1</v>
      </c>
      <c r="C136" s="77">
        <v>-5.06465517E-2</v>
      </c>
      <c r="D136" s="15">
        <v>88.3</v>
      </c>
      <c r="E136" s="32">
        <f t="shared" ref="E136:E139" si="70">IF(ISNUMBER(D136), (D136 - $B136) / $B136, "")</f>
        <v>2.2701475595914059E-3</v>
      </c>
      <c r="F136" s="18">
        <f>IF(ISNUMBER(D136), $B145 * E136, "")</f>
        <v>340.52213393871091</v>
      </c>
      <c r="G136" s="31">
        <v>88.8</v>
      </c>
      <c r="H136" s="32">
        <f t="shared" ref="H136:H139" si="71">IF(ISNUMBER(G136), (G136 - $B136) / $B136, "")</f>
        <v>7.9455164585698398E-3</v>
      </c>
      <c r="I136" s="101">
        <f>IF(ISNUMBER(G136), $B145 * H136, "")</f>
        <v>1191.827468785476</v>
      </c>
      <c r="J136" s="15">
        <v>88.8</v>
      </c>
      <c r="K136" s="32">
        <f t="shared" ref="K136:K139" si="72">IF(ISNUMBER(J136), (J136 - $B136) / $B136, "")</f>
        <v>7.9455164585698398E-3</v>
      </c>
      <c r="L136" s="18">
        <f>IF(ISNUMBER(J136), $B145 * K136, "")</f>
        <v>1191.827468785476</v>
      </c>
      <c r="M136" s="31">
        <v>88.5</v>
      </c>
      <c r="N136" s="32">
        <f t="shared" ref="N136:N139" si="73">IF(ISNUMBER(M136), (M136 - $B136) / $B136, "")</f>
        <v>4.5402951191828118E-3</v>
      </c>
      <c r="O136" s="18">
        <f>IF(ISNUMBER(M136), $B145 * N136, "")</f>
        <v>681.04426787742182</v>
      </c>
      <c r="Q136" s="216"/>
      <c r="R136" s="217"/>
      <c r="S136" s="218"/>
    </row>
    <row r="137" spans="1:19" ht="17.25" thickBot="1">
      <c r="A137" s="125" t="s">
        <v>144</v>
      </c>
      <c r="B137" s="126">
        <v>11.1</v>
      </c>
      <c r="C137" s="77">
        <v>-5.1282051299999999E-2</v>
      </c>
      <c r="D137" s="15">
        <v>11</v>
      </c>
      <c r="E137" s="32">
        <f t="shared" si="70"/>
        <v>-9.0090090090089777E-3</v>
      </c>
      <c r="F137" s="18">
        <f>IF(ISNUMBER(D137), $B145 * E137, "")</f>
        <v>-1351.3513513513467</v>
      </c>
      <c r="G137" s="31">
        <v>11.1</v>
      </c>
      <c r="H137" s="32">
        <f t="shared" si="71"/>
        <v>0</v>
      </c>
      <c r="I137" s="101">
        <f>IF(ISNUMBER(G137), $B145 * H137, "")</f>
        <v>0</v>
      </c>
      <c r="J137" s="15">
        <v>11.1</v>
      </c>
      <c r="K137" s="32">
        <f t="shared" si="72"/>
        <v>0</v>
      </c>
      <c r="L137" s="18">
        <f>IF(ISNUMBER(J137), $B145 * K137, "")</f>
        <v>0</v>
      </c>
      <c r="M137" s="31">
        <v>11</v>
      </c>
      <c r="N137" s="32">
        <f t="shared" si="73"/>
        <v>-9.0090090090089777E-3</v>
      </c>
      <c r="O137" s="18">
        <f>IF(ISNUMBER(M137), $B145 * N137, "")</f>
        <v>-1351.3513513513467</v>
      </c>
      <c r="Q137" s="209"/>
      <c r="R137" s="209"/>
      <c r="S137" s="209"/>
    </row>
    <row r="138" spans="1:19" ht="17.25" thickBot="1">
      <c r="A138" s="125" t="s">
        <v>199</v>
      </c>
      <c r="B138" s="126">
        <v>11.3</v>
      </c>
      <c r="C138" s="77">
        <v>-5.8333333299999998E-2</v>
      </c>
      <c r="D138" s="15">
        <v>11.2</v>
      </c>
      <c r="E138" s="32">
        <f t="shared" si="70"/>
        <v>-8.8495575221240186E-3</v>
      </c>
      <c r="F138" s="18">
        <f>IF(ISNUMBER(D138), $B145 * E138, "")</f>
        <v>-1327.4336283186028</v>
      </c>
      <c r="G138" s="31">
        <v>11.3</v>
      </c>
      <c r="H138" s="32">
        <f t="shared" si="71"/>
        <v>0</v>
      </c>
      <c r="I138" s="101">
        <f>IF(ISNUMBER(G138), $B145 * H138, "")</f>
        <v>0</v>
      </c>
      <c r="J138" s="15">
        <v>11.3</v>
      </c>
      <c r="K138" s="32">
        <f t="shared" si="72"/>
        <v>0</v>
      </c>
      <c r="L138" s="18">
        <f>IF(ISNUMBER(J138), $B145 * K138, "")</f>
        <v>0</v>
      </c>
      <c r="M138" s="31">
        <v>11.5</v>
      </c>
      <c r="N138" s="32">
        <f t="shared" si="73"/>
        <v>1.7699115044247725E-2</v>
      </c>
      <c r="O138" s="18">
        <f>IF(ISNUMBER(M138), $B145 * N138, "")</f>
        <v>2654.8672566371588</v>
      </c>
      <c r="Q138" s="219"/>
      <c r="R138" s="219"/>
      <c r="S138" s="219"/>
    </row>
    <row r="139" spans="1:19" ht="17.25" thickBot="1">
      <c r="A139" s="127" t="s">
        <v>71</v>
      </c>
      <c r="B139" s="128">
        <v>19.100000000000001</v>
      </c>
      <c r="C139" s="78">
        <v>-5.91133005E-2</v>
      </c>
      <c r="D139" s="20">
        <v>18.899999999999999</v>
      </c>
      <c r="E139" s="21">
        <f t="shared" si="70"/>
        <v>-1.0471204188481823E-2</v>
      </c>
      <c r="F139" s="22">
        <f>IF(ISNUMBER(D139), $B145 * E139, "")</f>
        <v>-1570.6806282722735</v>
      </c>
      <c r="G139" s="30">
        <v>19.2</v>
      </c>
      <c r="H139" s="21">
        <f t="shared" si="71"/>
        <v>5.2356020942407261E-3</v>
      </c>
      <c r="I139" s="105">
        <f>IF(ISNUMBER(G139), $B145 * H139, "")</f>
        <v>785.34031413610887</v>
      </c>
      <c r="J139" s="20">
        <v>19.2</v>
      </c>
      <c r="K139" s="21">
        <f t="shared" si="72"/>
        <v>5.2356020942407261E-3</v>
      </c>
      <c r="L139" s="22">
        <f>IF(ISNUMBER(J139), $B145 * K139, "")</f>
        <v>785.34031413610887</v>
      </c>
      <c r="M139" s="30">
        <v>19</v>
      </c>
      <c r="N139" s="21">
        <f t="shared" si="73"/>
        <v>-5.2356020942409117E-3</v>
      </c>
      <c r="O139" s="22">
        <f>IF(ISNUMBER(M139), $B145 * N139, "")</f>
        <v>-785.34031413613673</v>
      </c>
      <c r="Q139" s="219"/>
      <c r="R139" s="219"/>
      <c r="S139" s="219"/>
    </row>
    <row r="140" spans="1:19" ht="17.25" thickBot="1">
      <c r="A140" s="125" t="s">
        <v>245</v>
      </c>
      <c r="B140" s="129">
        <v>60.3</v>
      </c>
      <c r="C140" s="80">
        <v>-6.5116279099999994E-2</v>
      </c>
      <c r="D140" s="106">
        <v>60.2</v>
      </c>
      <c r="E140" s="107">
        <f>IF(ISNUMBER(D140), (D140 - $B140) / $B140, "")</f>
        <v>-1.6583747927030566E-3</v>
      </c>
      <c r="F140" s="108">
        <f>IF(ISNUMBER(D140), $B145 * E140, "")</f>
        <v>-248.7562189054585</v>
      </c>
      <c r="G140" s="109">
        <v>61.4</v>
      </c>
      <c r="H140" s="107">
        <f>IF(ISNUMBER(G140), (G140 - $B140) / $B140, "")</f>
        <v>1.8242122719734685E-2</v>
      </c>
      <c r="I140" s="110">
        <f>IF(ISNUMBER(G140), $B145 * H140, "")</f>
        <v>2736.3184079602029</v>
      </c>
      <c r="J140" s="106">
        <v>61.4</v>
      </c>
      <c r="K140" s="107">
        <f>IF(ISNUMBER(J140), (J140 - $B140) / $B140, "")</f>
        <v>1.8242122719734685E-2</v>
      </c>
      <c r="L140" s="108">
        <f>IF(ISNUMBER(J140), $B145 * K140, "")</f>
        <v>2736.3184079602029</v>
      </c>
      <c r="M140" s="109">
        <v>61.3</v>
      </c>
      <c r="N140" s="107">
        <f>IF(ISNUMBER(M140), (M140 - $B140) / $B140, "")</f>
        <v>1.658374792703151E-2</v>
      </c>
      <c r="O140" s="108">
        <f>IF(ISNUMBER(M140), $B145 * N140, "")</f>
        <v>2487.5621890547263</v>
      </c>
      <c r="Q140" s="209"/>
      <c r="R140" s="209"/>
      <c r="S140" s="209"/>
    </row>
    <row r="141" spans="1:19" ht="17.25" thickBot="1">
      <c r="A141" s="125" t="s">
        <v>203</v>
      </c>
      <c r="B141" s="126">
        <v>8.23</v>
      </c>
      <c r="C141" s="77">
        <v>-6.5834279199999998E-2</v>
      </c>
      <c r="D141" s="15">
        <v>8.07</v>
      </c>
      <c r="E141" s="32">
        <f t="shared" ref="E141:E144" si="74">IF(ISNUMBER(D141), (D141 - $B141) / $B141, "")</f>
        <v>-1.944106925880925E-2</v>
      </c>
      <c r="F141" s="18">
        <f>IF(ISNUMBER(D141), $B145 * E141, "")</f>
        <v>-2916.1603888213876</v>
      </c>
      <c r="G141" s="31">
        <v>8.16</v>
      </c>
      <c r="H141" s="32">
        <f t="shared" ref="H141:H144" si="75">IF(ISNUMBER(G141), (G141 - $B141) / $B141, "")</f>
        <v>-8.5054678007290743E-3</v>
      </c>
      <c r="I141" s="101">
        <f>IF(ISNUMBER(G141), $B145 * H141, "")</f>
        <v>-1275.8201701093612</v>
      </c>
      <c r="J141" s="15">
        <v>8.16</v>
      </c>
      <c r="K141" s="32">
        <f t="shared" ref="K141:K144" si="76">IF(ISNUMBER(J141), (J141 - $B141) / $B141, "")</f>
        <v>-8.5054678007290743E-3</v>
      </c>
      <c r="L141" s="18">
        <f>IF(ISNUMBER(J141), $B145 * K141, "")</f>
        <v>-1275.8201701093612</v>
      </c>
      <c r="M141" s="31">
        <v>8.1</v>
      </c>
      <c r="N141" s="32">
        <f t="shared" ref="N141:N144" si="77">IF(ISNUMBER(M141), (M141 - $B141) / $B141, "")</f>
        <v>-1.5795868772782596E-2</v>
      </c>
      <c r="O141" s="18">
        <f>IF(ISNUMBER(M141), $B145 * N141, "")</f>
        <v>-2369.3803159173895</v>
      </c>
      <c r="Q141" s="209"/>
      <c r="R141" s="209"/>
      <c r="S141" s="209"/>
    </row>
    <row r="142" spans="1:19" ht="17.25" thickBot="1">
      <c r="A142" s="125" t="s">
        <v>118</v>
      </c>
      <c r="B142" s="126">
        <v>17.600000000000001</v>
      </c>
      <c r="C142" s="77">
        <v>-6.87830688E-2</v>
      </c>
      <c r="D142" s="15">
        <v>17.100000000000001</v>
      </c>
      <c r="E142" s="32">
        <f t="shared" si="74"/>
        <v>-2.8409090909090908E-2</v>
      </c>
      <c r="F142" s="18">
        <f>IF(ISNUMBER(D142), $B145 * E142, "")</f>
        <v>-4261.363636363636</v>
      </c>
      <c r="G142" s="31">
        <v>17.5</v>
      </c>
      <c r="H142" s="32">
        <f t="shared" si="75"/>
        <v>-5.6818181818182618E-3</v>
      </c>
      <c r="I142" s="101">
        <f>IF(ISNUMBER(G142), $B145 * H142, "")</f>
        <v>-852.2727272727393</v>
      </c>
      <c r="J142" s="15">
        <v>17.5</v>
      </c>
      <c r="K142" s="32">
        <f t="shared" si="76"/>
        <v>-5.6818181818182618E-3</v>
      </c>
      <c r="L142" s="18">
        <f>IF(ISNUMBER(J142), $B145 * K142, "")</f>
        <v>-852.2727272727393</v>
      </c>
      <c r="M142" s="31">
        <v>17.3</v>
      </c>
      <c r="N142" s="32">
        <f t="shared" si="77"/>
        <v>-1.7045454545454586E-2</v>
      </c>
      <c r="O142" s="18">
        <f>IF(ISNUMBER(M142), $B145 * N142, "")</f>
        <v>-2556.8181818181879</v>
      </c>
      <c r="Q142" s="209"/>
      <c r="R142" s="209"/>
      <c r="S142" s="209"/>
    </row>
    <row r="143" spans="1:19">
      <c r="A143" s="125" t="s">
        <v>158</v>
      </c>
      <c r="B143" s="126">
        <v>70.900000000000006</v>
      </c>
      <c r="C143" s="77">
        <v>-7.0773263399999994E-2</v>
      </c>
      <c r="D143" s="15">
        <v>69.5</v>
      </c>
      <c r="E143" s="32">
        <f t="shared" si="74"/>
        <v>-1.9746121297602334E-2</v>
      </c>
      <c r="F143" s="18">
        <f>IF(ISNUMBER(D143), $B145 * E143, "")</f>
        <v>-2961.9181946403501</v>
      </c>
      <c r="G143" s="31">
        <v>69.8</v>
      </c>
      <c r="H143" s="32">
        <f t="shared" si="75"/>
        <v>-1.5514809590973322E-2</v>
      </c>
      <c r="I143" s="101">
        <f>IF(ISNUMBER(G143), $B145 * H143, "")</f>
        <v>-2327.2214386459982</v>
      </c>
      <c r="J143" s="15">
        <v>69.8</v>
      </c>
      <c r="K143" s="32">
        <f t="shared" si="76"/>
        <v>-1.5514809590973322E-2</v>
      </c>
      <c r="L143" s="18">
        <f>IF(ISNUMBER(J143), $B145 * K143, "")</f>
        <v>-2327.2214386459982</v>
      </c>
      <c r="M143" s="31">
        <v>74.599999999999994</v>
      </c>
      <c r="N143" s="32">
        <f t="shared" si="77"/>
        <v>5.2186177715091514E-2</v>
      </c>
      <c r="O143" s="18">
        <f>IF(ISNUMBER(M143), $B145 * N143, "")</f>
        <v>7827.9266572637271</v>
      </c>
      <c r="Q143" s="198"/>
      <c r="R143" s="199"/>
      <c r="S143" s="200"/>
    </row>
    <row r="144" spans="1:19" ht="17.25" thickBot="1">
      <c r="A144" s="130" t="s">
        <v>211</v>
      </c>
      <c r="B144" s="131">
        <v>8.8800000000000008</v>
      </c>
      <c r="C144" s="79">
        <v>-8.16959669E-2</v>
      </c>
      <c r="D144" s="24">
        <v>8.44</v>
      </c>
      <c r="E144" s="25">
        <f t="shared" si="74"/>
        <v>-4.9549549549549689E-2</v>
      </c>
      <c r="F144" s="104">
        <f>IF(ISNUMBER(D144), $B145 * E144, "")</f>
        <v>-7432.4324324324534</v>
      </c>
      <c r="G144" s="102">
        <v>8.68</v>
      </c>
      <c r="H144" s="25">
        <f t="shared" si="75"/>
        <v>-2.2522522522522639E-2</v>
      </c>
      <c r="I144" s="103">
        <f>IF(ISNUMBER(G144), $B145 * H144, "")</f>
        <v>-3378.3783783783961</v>
      </c>
      <c r="J144" s="24">
        <v>8.68</v>
      </c>
      <c r="K144" s="25">
        <f t="shared" si="76"/>
        <v>-2.2522522522522639E-2</v>
      </c>
      <c r="L144" s="104">
        <f>IF(ISNUMBER(J144), $B145 * K144, "")</f>
        <v>-3378.3783783783961</v>
      </c>
      <c r="M144" s="102">
        <v>8.52</v>
      </c>
      <c r="N144" s="25">
        <f t="shared" si="77"/>
        <v>-4.0540540540540675E-2</v>
      </c>
      <c r="O144" s="104">
        <f>IF(ISNUMBER(M144), $B145 * N144, "")</f>
        <v>-6081.0810810811008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-1.1338586568027673E-2</v>
      </c>
      <c r="F145" s="28">
        <f>SUM(F125:F144)</f>
        <v>-34015.759704083015</v>
      </c>
      <c r="G145" s="26" t="s">
        <v>266</v>
      </c>
      <c r="H145" s="27">
        <f>IF(COUNT(H125:H144), SUM(H125:H144) / COUNT(H125:H144), 0)</f>
        <v>1.3056147742673222E-3</v>
      </c>
      <c r="I145" s="28">
        <f>SUM(I125:I144)</f>
        <v>3916.8443228019682</v>
      </c>
      <c r="J145" s="26" t="s">
        <v>266</v>
      </c>
      <c r="K145" s="27">
        <f>IF(COUNT(K125:K144), SUM(K125:K144) / COUNT(K125:K144), 0)</f>
        <v>1.3056147742673222E-3</v>
      </c>
      <c r="L145" s="28">
        <f>SUM(L125:L144)</f>
        <v>3916.8443228019682</v>
      </c>
      <c r="M145" s="26" t="s">
        <v>266</v>
      </c>
      <c r="N145" s="27">
        <f>IF(COUNT(N125:N144), SUM(N125:N144) / COUNT(N125:N144), 0)</f>
        <v>-2.2469859115448946E-3</v>
      </c>
      <c r="O145" s="28">
        <f>SUM(O125:O144)</f>
        <v>-6740.9577346346869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74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2022-03-11(금) 오전 00:00</v>
      </c>
      <c r="C150" s="261"/>
      <c r="D150" s="233" t="str">
        <f>TEXT($G$1, "[$-ko-KR]yyyy-mm-dd(ddd) ") &amp; "오후 14:00"</f>
        <v>2022-03-11(금) 오후 14:00</v>
      </c>
      <c r="E150" s="234"/>
      <c r="F150" s="235"/>
      <c r="G150" s="233" t="str">
        <f>TEXT($G$1, "[$-ko-KR]yyyy-mm-dd(ddd) ") &amp; "오후 19:00"</f>
        <v>2022-03-11(금) 오후 19:00</v>
      </c>
      <c r="H150" s="234"/>
      <c r="I150" s="235"/>
      <c r="J150" s="233" t="str">
        <f>TEXT($G$1, "[$-ko-KR]yyyy-mm-dd(ddd) ") &amp; "오후 21:00"</f>
        <v>2022-03-11(금) 오후 21:00</v>
      </c>
      <c r="K150" s="234"/>
      <c r="L150" s="235"/>
      <c r="M150" s="233" t="str">
        <f>TEXT($G$1+1, "[$-ko-KR]yyyy-mm-dd(ddd) ") &amp; "오전 00:00"</f>
        <v>2022-03-12(토)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103</v>
      </c>
      <c r="B152" s="124">
        <v>622</v>
      </c>
      <c r="C152" s="76">
        <v>-4.0123456799999999E-2</v>
      </c>
      <c r="D152" s="13">
        <v>612</v>
      </c>
      <c r="E152" s="14">
        <f>IF(ISNUMBER(D152), (D152 - $B152) / $B152, "")</f>
        <v>-1.607717041800643E-2</v>
      </c>
      <c r="F152" s="16">
        <f>IF(ISNUMBER(D152), $B172 * E152, "")</f>
        <v>-2411.5755627009644</v>
      </c>
      <c r="G152" s="29">
        <v>629</v>
      </c>
      <c r="H152" s="14">
        <f>IF(ISNUMBER(G152), (G152 - $B152) / $B152, "")</f>
        <v>1.1254019292604502E-2</v>
      </c>
      <c r="I152" s="100">
        <f>IF(ISNUMBER(G152), $B172 * H152, "")</f>
        <v>1688.1028938906752</v>
      </c>
      <c r="J152" s="13">
        <v>629</v>
      </c>
      <c r="K152" s="14">
        <f>IF(ISNUMBER(J152), (J152 - $B152) / $B152, "")</f>
        <v>1.1254019292604502E-2</v>
      </c>
      <c r="L152" s="16">
        <f>IF(ISNUMBER(J152), $B172 * K152, "")</f>
        <v>1688.1028938906752</v>
      </c>
      <c r="M152" s="29">
        <v>613</v>
      </c>
      <c r="N152" s="14">
        <f>IF(ISNUMBER(M152), (M152 - $B152) / $B152, "")</f>
        <v>-1.4469453376205787E-2</v>
      </c>
      <c r="O152" s="16">
        <f>IF(ISNUMBER(M152), $B172 * N152, "")</f>
        <v>-2170.418006430868</v>
      </c>
      <c r="Q152" s="219"/>
      <c r="R152" s="219"/>
      <c r="S152" s="219"/>
    </row>
    <row r="153" spans="1:19" ht="17.25" thickBot="1">
      <c r="A153" s="125" t="s">
        <v>79</v>
      </c>
      <c r="B153" s="126">
        <v>809</v>
      </c>
      <c r="C153" s="77">
        <v>-4.03321471E-2</v>
      </c>
      <c r="D153" s="15">
        <v>829</v>
      </c>
      <c r="E153" s="32">
        <f t="shared" ref="E153:E156" si="78">IF(ISNUMBER(D153), (D153 - $B153) / $B153, "")</f>
        <v>2.4721878862793572E-2</v>
      </c>
      <c r="F153" s="18">
        <f>IF(ISNUMBER(D153), $B172 * E153, "")</f>
        <v>3708.2818294190356</v>
      </c>
      <c r="G153" s="31">
        <v>838</v>
      </c>
      <c r="H153" s="32">
        <f t="shared" ref="H153:H156" si="79">IF(ISNUMBER(G153), (G153 - $B153) / $B153, "")</f>
        <v>3.5846724351050678E-2</v>
      </c>
      <c r="I153" s="101">
        <f>IF(ISNUMBER(G153), $B172 * H153, "")</f>
        <v>5377.0086526576015</v>
      </c>
      <c r="J153" s="15">
        <v>838</v>
      </c>
      <c r="K153" s="32">
        <f t="shared" ref="K153:K156" si="80">IF(ISNUMBER(J153), (J153 - $B153) / $B153, "")</f>
        <v>3.5846724351050678E-2</v>
      </c>
      <c r="L153" s="18">
        <f>IF(ISNUMBER(J153), $B172 * K153, "")</f>
        <v>5377.0086526576015</v>
      </c>
      <c r="M153" s="31">
        <v>816</v>
      </c>
      <c r="N153" s="32">
        <f t="shared" ref="N153:N156" si="81">IF(ISNUMBER(M153), (M153 - $B153) / $B153, "")</f>
        <v>8.65265760197775E-3</v>
      </c>
      <c r="O153" s="18">
        <f>IF(ISNUMBER(M153), $B172 * N153, "")</f>
        <v>1297.8986402966625</v>
      </c>
      <c r="Q153" s="219"/>
      <c r="R153" s="219"/>
      <c r="S153" s="219"/>
    </row>
    <row r="154" spans="1:19" ht="17.25" thickBot="1">
      <c r="A154" s="125" t="s">
        <v>85</v>
      </c>
      <c r="B154" s="126">
        <v>237</v>
      </c>
      <c r="C154" s="77">
        <v>-4.048583E-2</v>
      </c>
      <c r="D154" s="15">
        <v>241</v>
      </c>
      <c r="E154" s="32">
        <f t="shared" si="78"/>
        <v>1.6877637130801686E-2</v>
      </c>
      <c r="F154" s="18">
        <f>IF(ISNUMBER(D154), $B172 * E154, "")</f>
        <v>2531.6455696202529</v>
      </c>
      <c r="G154" s="31">
        <v>245</v>
      </c>
      <c r="H154" s="32">
        <f t="shared" si="79"/>
        <v>3.3755274261603373E-2</v>
      </c>
      <c r="I154" s="101">
        <f>IF(ISNUMBER(G154), $B172 * H154, "")</f>
        <v>5063.2911392405058</v>
      </c>
      <c r="J154" s="15">
        <v>245</v>
      </c>
      <c r="K154" s="32">
        <f t="shared" si="80"/>
        <v>3.3755274261603373E-2</v>
      </c>
      <c r="L154" s="18">
        <f>IF(ISNUMBER(J154), $B172 * K154, "")</f>
        <v>5063.2911392405058</v>
      </c>
      <c r="M154" s="31">
        <v>242</v>
      </c>
      <c r="N154" s="32">
        <f t="shared" si="81"/>
        <v>2.1097046413502109E-2</v>
      </c>
      <c r="O154" s="18">
        <f>IF(ISNUMBER(M154), $B172 * N154, "")</f>
        <v>3164.5569620253164</v>
      </c>
      <c r="Q154" s="209"/>
      <c r="R154" s="209"/>
      <c r="S154" s="209"/>
    </row>
    <row r="155" spans="1:19" ht="17.25" thickBot="1">
      <c r="A155" s="125" t="s">
        <v>134</v>
      </c>
      <c r="B155" s="126">
        <v>188</v>
      </c>
      <c r="C155" s="77">
        <v>-4.08163265E-2</v>
      </c>
      <c r="D155" s="15">
        <v>194</v>
      </c>
      <c r="E155" s="32">
        <f t="shared" si="78"/>
        <v>3.1914893617021274E-2</v>
      </c>
      <c r="F155" s="18">
        <f>IF(ISNUMBER(D155), $B172 * E155, "")</f>
        <v>4787.2340425531911</v>
      </c>
      <c r="G155" s="31">
        <v>203</v>
      </c>
      <c r="H155" s="32">
        <f t="shared" si="79"/>
        <v>7.9787234042553196E-2</v>
      </c>
      <c r="I155" s="101">
        <f>IF(ISNUMBER(G155), $B172 * H155, "")</f>
        <v>11968.08510638298</v>
      </c>
      <c r="J155" s="15">
        <v>203</v>
      </c>
      <c r="K155" s="32">
        <f t="shared" si="80"/>
        <v>7.9787234042553196E-2</v>
      </c>
      <c r="L155" s="18">
        <f>IF(ISNUMBER(J155), $B172 * K155, "")</f>
        <v>11968.08510638298</v>
      </c>
      <c r="M155" s="31">
        <v>195</v>
      </c>
      <c r="N155" s="32">
        <f t="shared" si="81"/>
        <v>3.7234042553191488E-2</v>
      </c>
      <c r="O155" s="18">
        <f>IF(ISNUMBER(M155), $B172 * N155, "")</f>
        <v>5585.1063829787236</v>
      </c>
      <c r="Q155" s="209"/>
      <c r="R155" s="209"/>
      <c r="S155" s="209"/>
    </row>
    <row r="156" spans="1:19" ht="17.25" thickBot="1">
      <c r="A156" s="127" t="s">
        <v>339</v>
      </c>
      <c r="B156" s="128">
        <v>481</v>
      </c>
      <c r="C156" s="78">
        <v>-4.18326693E-2</v>
      </c>
      <c r="D156" s="20">
        <v>474</v>
      </c>
      <c r="E156" s="21">
        <f t="shared" si="78"/>
        <v>-1.4553014553014554E-2</v>
      </c>
      <c r="F156" s="22">
        <f>IF(ISNUMBER(D156), $B172 * E156, "")</f>
        <v>-2182.9521829521832</v>
      </c>
      <c r="G156" s="30">
        <v>482</v>
      </c>
      <c r="H156" s="21">
        <f t="shared" si="79"/>
        <v>2.0790020790020791E-3</v>
      </c>
      <c r="I156" s="105">
        <f>IF(ISNUMBER(G156), $B172 * H156, "")</f>
        <v>311.85031185031187</v>
      </c>
      <c r="J156" s="20">
        <v>482</v>
      </c>
      <c r="K156" s="21">
        <f t="shared" si="80"/>
        <v>2.0790020790020791E-3</v>
      </c>
      <c r="L156" s="22">
        <f>IF(ISNUMBER(J156), $B172 * K156, "")</f>
        <v>311.85031185031187</v>
      </c>
      <c r="M156" s="30">
        <v>477</v>
      </c>
      <c r="N156" s="21">
        <f t="shared" si="81"/>
        <v>-8.3160083160083165E-3</v>
      </c>
      <c r="O156" s="22">
        <f>IF(ISNUMBER(M156), $B172 * N156, "")</f>
        <v>-1247.4012474012475</v>
      </c>
      <c r="Q156" s="209"/>
      <c r="R156" s="209"/>
      <c r="S156" s="209"/>
    </row>
    <row r="157" spans="1:19" ht="17.25" thickBot="1">
      <c r="A157" s="125" t="s">
        <v>51</v>
      </c>
      <c r="B157" s="129">
        <v>221</v>
      </c>
      <c r="C157" s="80">
        <v>-4.3290043299999997E-2</v>
      </c>
      <c r="D157" s="106">
        <v>217</v>
      </c>
      <c r="E157" s="107">
        <f>IF(ISNUMBER(D157), (D157 - $B157) / $B157, "")</f>
        <v>-1.8099547511312219E-2</v>
      </c>
      <c r="F157" s="108">
        <f>IF(ISNUMBER(D157), $B172 * E157, "")</f>
        <v>-2714.9321266968327</v>
      </c>
      <c r="G157" s="109">
        <v>219</v>
      </c>
      <c r="H157" s="107">
        <f>IF(ISNUMBER(G157), (G157 - $B157) / $B157, "")</f>
        <v>-9.0497737556561094E-3</v>
      </c>
      <c r="I157" s="110">
        <f>IF(ISNUMBER(G157), $B172 * H157, "")</f>
        <v>-1357.4660633484164</v>
      </c>
      <c r="J157" s="106">
        <v>219</v>
      </c>
      <c r="K157" s="107">
        <f>IF(ISNUMBER(J157), (J157 - $B157) / $B157, "")</f>
        <v>-9.0497737556561094E-3</v>
      </c>
      <c r="L157" s="108">
        <f>IF(ISNUMBER(J157), $B172 * K157, "")</f>
        <v>-1357.4660633484164</v>
      </c>
      <c r="M157" s="109">
        <v>229</v>
      </c>
      <c r="N157" s="107">
        <f>IF(ISNUMBER(M157), (M157 - $B157) / $B157, "")</f>
        <v>3.6199095022624438E-2</v>
      </c>
      <c r="O157" s="108">
        <f>IF(ISNUMBER(M157), $B172 * N157, "")</f>
        <v>5429.8642533936654</v>
      </c>
      <c r="Q157" s="209"/>
      <c r="R157" s="209"/>
      <c r="S157" s="209"/>
    </row>
    <row r="158" spans="1:19" ht="17.25" thickBot="1">
      <c r="A158" s="125" t="s">
        <v>249</v>
      </c>
      <c r="B158" s="126">
        <v>243</v>
      </c>
      <c r="C158" s="77">
        <v>-4.3307086600000003E-2</v>
      </c>
      <c r="D158" s="15">
        <v>241</v>
      </c>
      <c r="E158" s="32">
        <f t="shared" ref="E158:E161" si="82">IF(ISNUMBER(D158), (D158 - $B158) / $B158, "")</f>
        <v>-8.23045267489712E-3</v>
      </c>
      <c r="F158" s="18">
        <f>IF(ISNUMBER(D158), $B172 * E158, "")</f>
        <v>-1234.5679012345679</v>
      </c>
      <c r="G158" s="31">
        <v>242</v>
      </c>
      <c r="H158" s="32">
        <f t="shared" ref="H158:H161" si="83">IF(ISNUMBER(G158), (G158 - $B158) / $B158, "")</f>
        <v>-4.11522633744856E-3</v>
      </c>
      <c r="I158" s="101">
        <f>IF(ISNUMBER(G158), $B172 * H158, "")</f>
        <v>-617.28395061728395</v>
      </c>
      <c r="J158" s="15">
        <v>242</v>
      </c>
      <c r="K158" s="32">
        <f t="shared" ref="K158:K161" si="84">IF(ISNUMBER(J158), (J158 - $B158) / $B158, "")</f>
        <v>-4.11522633744856E-3</v>
      </c>
      <c r="L158" s="18">
        <f>IF(ISNUMBER(J158), $B172 * K158, "")</f>
        <v>-617.28395061728395</v>
      </c>
      <c r="M158" s="31">
        <v>240</v>
      </c>
      <c r="N158" s="32">
        <f t="shared" ref="N158:N161" si="85">IF(ISNUMBER(M158), (M158 - $B158) / $B158, "")</f>
        <v>-1.2345679012345678E-2</v>
      </c>
      <c r="O158" s="18">
        <f>IF(ISNUMBER(M158), $B172 * N158, "")</f>
        <v>-1851.8518518518517</v>
      </c>
      <c r="Q158" s="209"/>
      <c r="R158" s="209"/>
      <c r="S158" s="209"/>
    </row>
    <row r="159" spans="1:19" ht="17.25" thickBot="1">
      <c r="A159" s="125" t="s">
        <v>107</v>
      </c>
      <c r="B159" s="126">
        <v>110</v>
      </c>
      <c r="C159" s="77">
        <v>-4.3478260900000003E-2</v>
      </c>
      <c r="D159" s="15">
        <v>111</v>
      </c>
      <c r="E159" s="32">
        <f t="shared" si="82"/>
        <v>9.0909090909090905E-3</v>
      </c>
      <c r="F159" s="18">
        <f>IF(ISNUMBER(D159), $B172 * E159, "")</f>
        <v>1363.6363636363635</v>
      </c>
      <c r="G159" s="31">
        <v>115</v>
      </c>
      <c r="H159" s="32">
        <f t="shared" si="83"/>
        <v>4.5454545454545456E-2</v>
      </c>
      <c r="I159" s="101">
        <f>IF(ISNUMBER(G159), $B172 * H159, "")</f>
        <v>6818.181818181818</v>
      </c>
      <c r="J159" s="15">
        <v>115</v>
      </c>
      <c r="K159" s="32">
        <f t="shared" si="84"/>
        <v>4.5454545454545456E-2</v>
      </c>
      <c r="L159" s="18">
        <f>IF(ISNUMBER(J159), $B172 * K159, "")</f>
        <v>6818.181818181818</v>
      </c>
      <c r="M159" s="31">
        <v>114</v>
      </c>
      <c r="N159" s="32">
        <f t="shared" si="85"/>
        <v>3.6363636363636362E-2</v>
      </c>
      <c r="O159" s="18">
        <f>IF(ISNUMBER(M159), $B172 * N159, "")</f>
        <v>5454.545454545454</v>
      </c>
      <c r="Q159" s="209"/>
      <c r="R159" s="209"/>
      <c r="S159" s="209"/>
    </row>
    <row r="160" spans="1:19" ht="17.25" thickBot="1">
      <c r="A160" s="125" t="s">
        <v>170</v>
      </c>
      <c r="B160" s="126">
        <v>621</v>
      </c>
      <c r="C160" s="77">
        <v>-4.4615384600000002E-2</v>
      </c>
      <c r="D160" s="15">
        <v>619</v>
      </c>
      <c r="E160" s="32">
        <f t="shared" si="82"/>
        <v>-3.2206119162640902E-3</v>
      </c>
      <c r="F160" s="18">
        <f>IF(ISNUMBER(D160), $B172 * E160, "")</f>
        <v>-483.09178743961354</v>
      </c>
      <c r="G160" s="31">
        <v>621</v>
      </c>
      <c r="H160" s="32">
        <f t="shared" si="83"/>
        <v>0</v>
      </c>
      <c r="I160" s="101">
        <f>IF(ISNUMBER(G160), $B172 * H160, "")</f>
        <v>0</v>
      </c>
      <c r="J160" s="15">
        <v>621</v>
      </c>
      <c r="K160" s="32">
        <f t="shared" si="84"/>
        <v>0</v>
      </c>
      <c r="L160" s="18">
        <f>IF(ISNUMBER(J160), $B172 * K160, "")</f>
        <v>0</v>
      </c>
      <c r="M160" s="31">
        <v>623</v>
      </c>
      <c r="N160" s="32">
        <f t="shared" si="85"/>
        <v>3.2206119162640902E-3</v>
      </c>
      <c r="O160" s="18">
        <f>IF(ISNUMBER(M160), $B172 * N160, "")</f>
        <v>483.09178743961354</v>
      </c>
      <c r="Q160" s="33"/>
      <c r="R160" s="33"/>
    </row>
    <row r="161" spans="1:19" ht="17.25" thickBot="1">
      <c r="A161" s="130" t="s">
        <v>160</v>
      </c>
      <c r="B161" s="131">
        <v>391</v>
      </c>
      <c r="C161" s="79">
        <v>-4.6341463399999998E-2</v>
      </c>
      <c r="D161" s="24">
        <v>405</v>
      </c>
      <c r="E161" s="25">
        <f t="shared" si="82"/>
        <v>3.5805626598465472E-2</v>
      </c>
      <c r="F161" s="104">
        <f>IF(ISNUMBER(D161), $B172 * E161, "")</f>
        <v>5370.8439897698208</v>
      </c>
      <c r="G161" s="102">
        <v>403</v>
      </c>
      <c r="H161" s="25">
        <f t="shared" si="83"/>
        <v>3.0690537084398978E-2</v>
      </c>
      <c r="I161" s="103">
        <f>IF(ISNUMBER(G161), $B172 * H161, "")</f>
        <v>4603.5805626598467</v>
      </c>
      <c r="J161" s="24">
        <v>403</v>
      </c>
      <c r="K161" s="25">
        <f t="shared" si="84"/>
        <v>3.0690537084398978E-2</v>
      </c>
      <c r="L161" s="104">
        <f>IF(ISNUMBER(J161), $B172 * K161, "")</f>
        <v>4603.5805626598467</v>
      </c>
      <c r="M161" s="102">
        <v>397</v>
      </c>
      <c r="N161" s="25">
        <f t="shared" si="85"/>
        <v>1.5345268542199489E-2</v>
      </c>
      <c r="O161" s="104">
        <f>IF(ISNUMBER(M161), $B172 * N161, "")</f>
        <v>2301.7902813299233</v>
      </c>
      <c r="Q161" s="210"/>
      <c r="R161" s="211"/>
      <c r="S161" s="212"/>
    </row>
    <row r="162" spans="1:19">
      <c r="A162" s="123" t="s">
        <v>101</v>
      </c>
      <c r="B162" s="124">
        <v>614</v>
      </c>
      <c r="C162" s="76">
        <v>-4.6583850900000001E-2</v>
      </c>
      <c r="D162" s="13">
        <v>606</v>
      </c>
      <c r="E162" s="14">
        <f>IF(ISNUMBER(D162), (D162 - $B162) / $B162, "")</f>
        <v>-1.3029315960912053E-2</v>
      </c>
      <c r="F162" s="16">
        <f>IF(ISNUMBER(D162), $B172 * E162, "")</f>
        <v>-1954.3973941368079</v>
      </c>
      <c r="G162" s="29">
        <v>616</v>
      </c>
      <c r="H162" s="14">
        <f>IF(ISNUMBER(G162), (G162 - $B162) / $B162, "")</f>
        <v>3.2573289902280132E-3</v>
      </c>
      <c r="I162" s="100">
        <f>IF(ISNUMBER(G162), $B172 * H162, "")</f>
        <v>488.59934853420197</v>
      </c>
      <c r="J162" s="13">
        <v>616</v>
      </c>
      <c r="K162" s="14">
        <f>IF(ISNUMBER(J162), (J162 - $B162) / $B162, "")</f>
        <v>3.2573289902280132E-3</v>
      </c>
      <c r="L162" s="16">
        <f>IF(ISNUMBER(J162), $B172 * K162, "")</f>
        <v>488.59934853420197</v>
      </c>
      <c r="M162" s="29">
        <v>611</v>
      </c>
      <c r="N162" s="14">
        <f>IF(ISNUMBER(M162), (M162 - $B162) / $B162, "")</f>
        <v>-4.8859934853420191E-3</v>
      </c>
      <c r="O162" s="16">
        <f>IF(ISNUMBER(M162), $B172 * N162, "")</f>
        <v>-732.89902280130286</v>
      </c>
      <c r="Q162" s="213"/>
      <c r="R162" s="214"/>
      <c r="S162" s="215"/>
    </row>
    <row r="163" spans="1:19" ht="17.25" thickBot="1">
      <c r="A163" s="125" t="s">
        <v>120</v>
      </c>
      <c r="B163" s="126">
        <v>321</v>
      </c>
      <c r="C163" s="77">
        <v>-4.7477744799999999E-2</v>
      </c>
      <c r="D163" s="15">
        <v>323</v>
      </c>
      <c r="E163" s="32">
        <f t="shared" ref="E163:E166" si="86">IF(ISNUMBER(D163), (D163 - $B163) / $B163, "")</f>
        <v>6.2305295950155761E-3</v>
      </c>
      <c r="F163" s="18">
        <f>IF(ISNUMBER(D163), $B172 * E163, "")</f>
        <v>934.57943925233644</v>
      </c>
      <c r="G163" s="31">
        <v>325</v>
      </c>
      <c r="H163" s="32">
        <f t="shared" ref="H163:H166" si="87">IF(ISNUMBER(G163), (G163 - $B163) / $B163, "")</f>
        <v>1.2461059190031152E-2</v>
      </c>
      <c r="I163" s="101">
        <f>IF(ISNUMBER(G163), $B172 * H163, "")</f>
        <v>1869.1588785046729</v>
      </c>
      <c r="J163" s="15">
        <v>325</v>
      </c>
      <c r="K163" s="32">
        <f t="shared" ref="K163:K166" si="88">IF(ISNUMBER(J163), (J163 - $B163) / $B163, "")</f>
        <v>1.2461059190031152E-2</v>
      </c>
      <c r="L163" s="18">
        <f>IF(ISNUMBER(J163), $B172 * K163, "")</f>
        <v>1869.1588785046729</v>
      </c>
      <c r="M163" s="31">
        <v>323</v>
      </c>
      <c r="N163" s="32">
        <f t="shared" ref="N163:N166" si="89">IF(ISNUMBER(M163), (M163 - $B163) / $B163, "")</f>
        <v>6.2305295950155761E-3</v>
      </c>
      <c r="O163" s="18">
        <f>IF(ISNUMBER(M163), $B172 * N163, "")</f>
        <v>934.57943925233644</v>
      </c>
      <c r="Q163" s="216"/>
      <c r="R163" s="217"/>
      <c r="S163" s="218"/>
    </row>
    <row r="164" spans="1:19" ht="17.25" thickBot="1">
      <c r="A164" s="125" t="s">
        <v>56</v>
      </c>
      <c r="B164" s="126">
        <v>119</v>
      </c>
      <c r="C164" s="77">
        <v>-4.8000000000000001E-2</v>
      </c>
      <c r="D164" s="15">
        <v>117</v>
      </c>
      <c r="E164" s="32">
        <f t="shared" si="86"/>
        <v>-1.680672268907563E-2</v>
      </c>
      <c r="F164" s="18">
        <f>IF(ISNUMBER(D164), $B172 * E164, "")</f>
        <v>-2521.0084033613443</v>
      </c>
      <c r="G164" s="31">
        <v>118</v>
      </c>
      <c r="H164" s="32">
        <f t="shared" si="87"/>
        <v>-8.4033613445378148E-3</v>
      </c>
      <c r="I164" s="101">
        <f>IF(ISNUMBER(G164), $B172 * H164, "")</f>
        <v>-1260.5042016806722</v>
      </c>
      <c r="J164" s="15">
        <v>118</v>
      </c>
      <c r="K164" s="32">
        <f t="shared" si="88"/>
        <v>-8.4033613445378148E-3</v>
      </c>
      <c r="L164" s="18">
        <f>IF(ISNUMBER(J164), $B172 * K164, "")</f>
        <v>-1260.5042016806722</v>
      </c>
      <c r="M164" s="31">
        <v>117</v>
      </c>
      <c r="N164" s="32">
        <f t="shared" si="89"/>
        <v>-1.680672268907563E-2</v>
      </c>
      <c r="O164" s="18">
        <f>IF(ISNUMBER(M164), $B172 * N164, "")</f>
        <v>-2521.0084033613443</v>
      </c>
      <c r="Q164" s="209"/>
      <c r="R164" s="209"/>
      <c r="S164" s="209"/>
    </row>
    <row r="165" spans="1:19" ht="17.25" thickBot="1">
      <c r="A165" s="125" t="s">
        <v>201</v>
      </c>
      <c r="B165" s="126">
        <v>486</v>
      </c>
      <c r="C165" s="77">
        <v>-4.8923679099999999E-2</v>
      </c>
      <c r="D165" s="15">
        <v>490</v>
      </c>
      <c r="E165" s="32">
        <f t="shared" si="86"/>
        <v>8.23045267489712E-3</v>
      </c>
      <c r="F165" s="18">
        <f>IF(ISNUMBER(D165), $B172 * E165, "")</f>
        <v>1234.5679012345679</v>
      </c>
      <c r="G165" s="31">
        <v>491</v>
      </c>
      <c r="H165" s="32">
        <f t="shared" si="87"/>
        <v>1.0288065843621399E-2</v>
      </c>
      <c r="I165" s="101">
        <f>IF(ISNUMBER(G165), $B172 * H165, "")</f>
        <v>1543.2098765432099</v>
      </c>
      <c r="J165" s="15">
        <v>491</v>
      </c>
      <c r="K165" s="32">
        <f t="shared" si="88"/>
        <v>1.0288065843621399E-2</v>
      </c>
      <c r="L165" s="18">
        <f>IF(ISNUMBER(J165), $B172 * K165, "")</f>
        <v>1543.2098765432099</v>
      </c>
      <c r="M165" s="31">
        <v>483</v>
      </c>
      <c r="N165" s="32">
        <f t="shared" si="89"/>
        <v>-6.1728395061728392E-3</v>
      </c>
      <c r="O165" s="18">
        <f>IF(ISNUMBER(M165), $B172 * N165, "")</f>
        <v>-925.92592592592587</v>
      </c>
      <c r="Q165" s="219"/>
      <c r="R165" s="219"/>
      <c r="S165" s="219"/>
    </row>
    <row r="166" spans="1:19" ht="17.25" thickBot="1">
      <c r="A166" s="127" t="s">
        <v>235</v>
      </c>
      <c r="B166" s="128">
        <v>108</v>
      </c>
      <c r="C166" s="78">
        <v>-5.2631578900000003E-2</v>
      </c>
      <c r="D166" s="20">
        <v>108</v>
      </c>
      <c r="E166" s="21">
        <f t="shared" si="86"/>
        <v>0</v>
      </c>
      <c r="F166" s="22">
        <f>IF(ISNUMBER(D166), $B172 * E166, "")</f>
        <v>0</v>
      </c>
      <c r="G166" s="30">
        <v>111</v>
      </c>
      <c r="H166" s="21">
        <f t="shared" si="87"/>
        <v>2.7777777777777776E-2</v>
      </c>
      <c r="I166" s="105">
        <f>IF(ISNUMBER(G166), $B172 * H166, "")</f>
        <v>4166.6666666666661</v>
      </c>
      <c r="J166" s="20">
        <v>111</v>
      </c>
      <c r="K166" s="21">
        <f t="shared" si="88"/>
        <v>2.7777777777777776E-2</v>
      </c>
      <c r="L166" s="22">
        <f>IF(ISNUMBER(J166), $B172 * K166, "")</f>
        <v>4166.6666666666661</v>
      </c>
      <c r="M166" s="30">
        <v>109</v>
      </c>
      <c r="N166" s="21">
        <f t="shared" si="89"/>
        <v>9.2592592592592587E-3</v>
      </c>
      <c r="O166" s="22">
        <f>IF(ISNUMBER(M166), $B172 * N166, "")</f>
        <v>1388.8888888888889</v>
      </c>
      <c r="Q166" s="219"/>
      <c r="R166" s="219"/>
      <c r="S166" s="219"/>
    </row>
    <row r="167" spans="1:19" ht="17.25" thickBot="1">
      <c r="A167" s="125" t="s">
        <v>221</v>
      </c>
      <c r="B167" s="129">
        <v>910</v>
      </c>
      <c r="C167" s="80">
        <v>-5.6016597500000001E-2</v>
      </c>
      <c r="D167" s="106">
        <v>901</v>
      </c>
      <c r="E167" s="107">
        <f>IF(ISNUMBER(D167), (D167 - $B167) / $B167, "")</f>
        <v>-9.8901098901098897E-3</v>
      </c>
      <c r="F167" s="108">
        <f>IF(ISNUMBER(D167), $B172 * E167, "")</f>
        <v>-1483.5164835164835</v>
      </c>
      <c r="G167" s="109">
        <v>912</v>
      </c>
      <c r="H167" s="107">
        <f>IF(ISNUMBER(G167), (G167 - $B167) / $B167, "")</f>
        <v>2.1978021978021978E-3</v>
      </c>
      <c r="I167" s="110">
        <f>IF(ISNUMBER(G167), $B172 * H167, "")</f>
        <v>329.67032967032969</v>
      </c>
      <c r="J167" s="106">
        <v>912</v>
      </c>
      <c r="K167" s="107">
        <f>IF(ISNUMBER(J167), (J167 - $B167) / $B167, "")</f>
        <v>2.1978021978021978E-3</v>
      </c>
      <c r="L167" s="108">
        <f>IF(ISNUMBER(J167), $B172 * K167, "")</f>
        <v>329.67032967032969</v>
      </c>
      <c r="M167" s="109">
        <v>913</v>
      </c>
      <c r="N167" s="107">
        <f>IF(ISNUMBER(M167), (M167 - $B167) / $B167, "")</f>
        <v>3.2967032967032967E-3</v>
      </c>
      <c r="O167" s="108">
        <f>IF(ISNUMBER(M167), $B172 * N167, "")</f>
        <v>494.50549450549448</v>
      </c>
      <c r="Q167" s="209"/>
      <c r="R167" s="209"/>
      <c r="S167" s="209"/>
    </row>
    <row r="168" spans="1:19" ht="17.25" thickBot="1">
      <c r="A168" s="125" t="s">
        <v>327</v>
      </c>
      <c r="B168" s="126">
        <v>552</v>
      </c>
      <c r="C168" s="77">
        <v>-5.9625212900000002E-2</v>
      </c>
      <c r="D168" s="15">
        <v>536</v>
      </c>
      <c r="E168" s="32">
        <f t="shared" ref="E168:E171" si="90">IF(ISNUMBER(D168), (D168 - $B168) / $B168, "")</f>
        <v>-2.8985507246376812E-2</v>
      </c>
      <c r="F168" s="18">
        <f>IF(ISNUMBER(D168), $B172 * E168, "")</f>
        <v>-4347.826086956522</v>
      </c>
      <c r="G168" s="31">
        <v>540</v>
      </c>
      <c r="H168" s="32">
        <f t="shared" ref="H168:H171" si="91">IF(ISNUMBER(G168), (G168 - $B168) / $B168, "")</f>
        <v>-2.1739130434782608E-2</v>
      </c>
      <c r="I168" s="101">
        <f>IF(ISNUMBER(G168), $B172 * H168, "")</f>
        <v>-3260.869565217391</v>
      </c>
      <c r="J168" s="15">
        <v>540</v>
      </c>
      <c r="K168" s="32">
        <f t="shared" ref="K168:K171" si="92">IF(ISNUMBER(J168), (J168 - $B168) / $B168, "")</f>
        <v>-2.1739130434782608E-2</v>
      </c>
      <c r="L168" s="18">
        <f>IF(ISNUMBER(J168), $B172 * K168, "")</f>
        <v>-3260.869565217391</v>
      </c>
      <c r="M168" s="31">
        <v>542</v>
      </c>
      <c r="N168" s="32">
        <f t="shared" ref="N168:N171" si="93">IF(ISNUMBER(M168), (M168 - $B168) / $B168, "")</f>
        <v>-1.8115942028985508E-2</v>
      </c>
      <c r="O168" s="18">
        <f>IF(ISNUMBER(M168), $B172 * N168, "")</f>
        <v>-2717.391304347826</v>
      </c>
      <c r="Q168" s="209"/>
      <c r="R168" s="209"/>
      <c r="S168" s="209"/>
    </row>
    <row r="169" spans="1:19" ht="17.25" thickBot="1">
      <c r="A169" s="125" t="s">
        <v>348</v>
      </c>
      <c r="B169" s="126">
        <v>160</v>
      </c>
      <c r="C169" s="77">
        <v>-6.4327485399999995E-2</v>
      </c>
      <c r="D169" s="15">
        <v>153</v>
      </c>
      <c r="E169" s="32">
        <f t="shared" si="90"/>
        <v>-4.3749999999999997E-2</v>
      </c>
      <c r="F169" s="18">
        <f>IF(ISNUMBER(D169), $B172 * E169, "")</f>
        <v>-6562.5</v>
      </c>
      <c r="G169" s="31">
        <v>156</v>
      </c>
      <c r="H169" s="32">
        <f t="shared" si="91"/>
        <v>-2.5000000000000001E-2</v>
      </c>
      <c r="I169" s="101">
        <f>IF(ISNUMBER(G169), $B172 * H169, "")</f>
        <v>-3750</v>
      </c>
      <c r="J169" s="15">
        <v>156</v>
      </c>
      <c r="K169" s="32">
        <f t="shared" si="92"/>
        <v>-2.5000000000000001E-2</v>
      </c>
      <c r="L169" s="18">
        <f>IF(ISNUMBER(J169), $B172 * K169, "")</f>
        <v>-3750</v>
      </c>
      <c r="M169" s="31">
        <v>154</v>
      </c>
      <c r="N169" s="32">
        <f t="shared" si="93"/>
        <v>-3.7499999999999999E-2</v>
      </c>
      <c r="O169" s="18">
        <f>IF(ISNUMBER(M169), $B172 * N169, "")</f>
        <v>-5625</v>
      </c>
      <c r="Q169" s="209"/>
      <c r="R169" s="209"/>
      <c r="S169" s="209"/>
    </row>
    <row r="170" spans="1:19">
      <c r="A170" s="125" t="s">
        <v>187</v>
      </c>
      <c r="B170" s="126">
        <v>286</v>
      </c>
      <c r="C170" s="77">
        <v>-6.5359477099999994E-2</v>
      </c>
      <c r="D170" s="15">
        <v>271</v>
      </c>
      <c r="E170" s="32">
        <f t="shared" si="90"/>
        <v>-5.2447552447552448E-2</v>
      </c>
      <c r="F170" s="18">
        <f>IF(ISNUMBER(D170), $B172 * E170, "")</f>
        <v>-7867.1328671328674</v>
      </c>
      <c r="G170" s="31">
        <v>271</v>
      </c>
      <c r="H170" s="32">
        <f t="shared" si="91"/>
        <v>-5.2447552447552448E-2</v>
      </c>
      <c r="I170" s="101">
        <f>IF(ISNUMBER(G170), $B172 * H170, "")</f>
        <v>-7867.1328671328674</v>
      </c>
      <c r="J170" s="15">
        <v>271</v>
      </c>
      <c r="K170" s="32">
        <f t="shared" si="92"/>
        <v>-5.2447552447552448E-2</v>
      </c>
      <c r="L170" s="18">
        <f>IF(ISNUMBER(J170), $B172 * K170, "")</f>
        <v>-7867.1328671328674</v>
      </c>
      <c r="M170" s="31">
        <v>268</v>
      </c>
      <c r="N170" s="32">
        <f t="shared" si="93"/>
        <v>-6.2937062937062943E-2</v>
      </c>
      <c r="O170" s="18">
        <f>IF(ISNUMBER(M170), $B172 * N170, "")</f>
        <v>-9440.559440559442</v>
      </c>
      <c r="Q170" s="198"/>
      <c r="R170" s="199"/>
      <c r="S170" s="200"/>
    </row>
    <row r="171" spans="1:19" ht="17.25" thickBot="1">
      <c r="A171" s="130" t="s">
        <v>237</v>
      </c>
      <c r="B171" s="131">
        <v>586</v>
      </c>
      <c r="C171" s="79">
        <v>-6.5390749600000006E-2</v>
      </c>
      <c r="D171" s="24">
        <v>590</v>
      </c>
      <c r="E171" s="25">
        <f t="shared" si="90"/>
        <v>6.8259385665529011E-3</v>
      </c>
      <c r="F171" s="104">
        <f>IF(ISNUMBER(D171), $B172 * E171, "")</f>
        <v>1023.8907849829352</v>
      </c>
      <c r="G171" s="102">
        <v>622</v>
      </c>
      <c r="H171" s="25">
        <f t="shared" si="91"/>
        <v>6.1433447098976107E-2</v>
      </c>
      <c r="I171" s="103">
        <f>IF(ISNUMBER(G171), $B172 * H171, "")</f>
        <v>9215.0170648464155</v>
      </c>
      <c r="J171" s="24">
        <v>622</v>
      </c>
      <c r="K171" s="25">
        <f t="shared" si="92"/>
        <v>6.1433447098976107E-2</v>
      </c>
      <c r="L171" s="104">
        <f>IF(ISNUMBER(J171), $B172 * K171, "")</f>
        <v>9215.0170648464155</v>
      </c>
      <c r="M171" s="102">
        <v>609</v>
      </c>
      <c r="N171" s="25">
        <f t="shared" si="93"/>
        <v>3.9249146757679182E-2</v>
      </c>
      <c r="O171" s="104">
        <f>IF(ISNUMBER(M171), $B172 * N171, "")</f>
        <v>5887.3720136518768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-4.2696069585532268E-3</v>
      </c>
      <c r="F172" s="28">
        <f>SUM(F152:F171)</f>
        <v>-12808.820875659681</v>
      </c>
      <c r="G172" s="26" t="s">
        <v>266</v>
      </c>
      <c r="H172" s="27">
        <f>IF(COUNT(H152:H171), SUM(H152:H171) / COUNT(H152:H171), 0)</f>
        <v>1.1776388667210872E-2</v>
      </c>
      <c r="I172" s="28">
        <f>SUM(I152:I171)</f>
        <v>35329.166001632606</v>
      </c>
      <c r="J172" s="26" t="s">
        <v>266</v>
      </c>
      <c r="K172" s="27">
        <f>IF(COUNT(K152:K171), SUM(K152:K171) / COUNT(K152:K171), 0)</f>
        <v>1.1776388667210872E-2</v>
      </c>
      <c r="L172" s="28">
        <f>SUM(L152:L171)</f>
        <v>35329.166001632606</v>
      </c>
      <c r="M172" s="26" t="s">
        <v>266</v>
      </c>
      <c r="N172" s="27">
        <f>IF(COUNT(N152:N171), SUM(N152:N171) / COUNT(N152:N171), 0)</f>
        <v>1.7299147985427167E-3</v>
      </c>
      <c r="O172" s="28">
        <f>SUM(O152:O171)</f>
        <v>5189.7443956281459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74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2022-03-11(금) 오전 00:00</v>
      </c>
      <c r="C177" s="261"/>
      <c r="D177" s="233" t="str">
        <f>TEXT($G$1, "[$-ko-KR]yyyy-mm-dd(ddd) ") &amp; "오후 14:00"</f>
        <v>2022-03-11(금) 오후 14:00</v>
      </c>
      <c r="E177" s="234"/>
      <c r="F177" s="235"/>
      <c r="G177" s="233" t="str">
        <f>TEXT($G$1, "[$-ko-KR]yyyy-mm-dd(ddd) ") &amp; "오후 19:00"</f>
        <v>2022-03-11(금) 오후 19:00</v>
      </c>
      <c r="H177" s="234"/>
      <c r="I177" s="235"/>
      <c r="J177" s="233" t="str">
        <f>TEXT($G$1, "[$-ko-KR]yyyy-mm-dd(ddd) ") &amp; "오후 21:00"</f>
        <v>2022-03-11(금) 오후 21:00</v>
      </c>
      <c r="K177" s="234"/>
      <c r="L177" s="235"/>
      <c r="M177" s="233" t="str">
        <f>TEXT($G$1+1, "[$-ko-KR]yyyy-mm-dd(ddd) ") &amp; "오전 00:00"</f>
        <v>2022-03-12(토)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49</v>
      </c>
      <c r="B179" s="124">
        <v>48843000</v>
      </c>
      <c r="C179" s="76">
        <v>-5.2879581199999998E-2</v>
      </c>
      <c r="D179" s="13">
        <v>48071000</v>
      </c>
      <c r="E179" s="14">
        <f>IF(ISNUMBER(D179), (D179 - $B179) / $B179, "")</f>
        <v>-1.5805744937862128E-2</v>
      </c>
      <c r="F179" s="16">
        <f>IF(ISNUMBER(D179), $B199 * E179, "")</f>
        <v>-2370.8617406793192</v>
      </c>
      <c r="G179" s="29">
        <v>48786000</v>
      </c>
      <c r="H179" s="14">
        <f>IF(ISNUMBER(G179), (G179 - $B179) / $B179, "")</f>
        <v>-1.1670044837540691E-3</v>
      </c>
      <c r="I179" s="100">
        <f>IF(ISNUMBER(G179), $B199 * H179, "")</f>
        <v>-175.05067256311037</v>
      </c>
      <c r="J179" s="13">
        <v>48786000</v>
      </c>
      <c r="K179" s="14">
        <f>IF(ISNUMBER(J179), (J179 - $B179) / $B179, "")</f>
        <v>-1.1670044837540691E-3</v>
      </c>
      <c r="L179" s="16">
        <f>IF(ISNUMBER(J179), $B199 * K179, "")</f>
        <v>-175.05067256311037</v>
      </c>
      <c r="M179" s="29">
        <v>48431000</v>
      </c>
      <c r="N179" s="14">
        <f>IF(ISNUMBER(M179), (M179 - $B179) / $B179, "")</f>
        <v>-8.4351903036259026E-3</v>
      </c>
      <c r="O179" s="16">
        <f>IF(ISNUMBER(M179), $B199 * N179, "")</f>
        <v>-1265.2785455438855</v>
      </c>
      <c r="Q179" s="219"/>
      <c r="R179" s="219"/>
      <c r="S179" s="219"/>
    </row>
    <row r="180" spans="1:19" ht="17.25" thickBot="1">
      <c r="A180" s="125" t="s">
        <v>109</v>
      </c>
      <c r="B180" s="126">
        <v>3565</v>
      </c>
      <c r="C180" s="77">
        <v>-5.3120849900000003E-2</v>
      </c>
      <c r="D180" s="15">
        <v>3520</v>
      </c>
      <c r="E180" s="32">
        <f t="shared" ref="E180:E183" si="94">IF(ISNUMBER(D180), (D180 - $B180) / $B180, "")</f>
        <v>-1.2622720897615708E-2</v>
      </c>
      <c r="F180" s="18">
        <f>IF(ISNUMBER(D180), $B199 * E180, "")</f>
        <v>-1893.4081346423561</v>
      </c>
      <c r="G180" s="31">
        <v>3630</v>
      </c>
      <c r="H180" s="32">
        <f t="shared" ref="H180:H183" si="95">IF(ISNUMBER(G180), (G180 - $B180) / $B180, "")</f>
        <v>1.82328190743338E-2</v>
      </c>
      <c r="I180" s="101">
        <f>IF(ISNUMBER(G180), $B199 * H180, "")</f>
        <v>2734.9228611500703</v>
      </c>
      <c r="J180" s="15">
        <v>3630</v>
      </c>
      <c r="K180" s="32">
        <f t="shared" ref="K180:K183" si="96">IF(ISNUMBER(J180), (J180 - $B180) / $B180, "")</f>
        <v>1.82328190743338E-2</v>
      </c>
      <c r="L180" s="18">
        <f>IF(ISNUMBER(J180), $B199 * K180, "")</f>
        <v>2734.9228611500703</v>
      </c>
      <c r="M180" s="31">
        <v>3485</v>
      </c>
      <c r="N180" s="32">
        <f t="shared" ref="N180:N183" si="97">IF(ISNUMBER(M180), (M180 - $B180) / $B180, "")</f>
        <v>-2.244039270687237E-2</v>
      </c>
      <c r="O180" s="18">
        <f>IF(ISNUMBER(M180), $B199 * N180, "")</f>
        <v>-3366.0589060308553</v>
      </c>
      <c r="Q180" s="219"/>
      <c r="R180" s="219"/>
      <c r="S180" s="219"/>
    </row>
    <row r="181" spans="1:19" ht="17.25" thickBot="1">
      <c r="A181" s="125" t="s">
        <v>325</v>
      </c>
      <c r="B181" s="126">
        <v>102700</v>
      </c>
      <c r="C181" s="77">
        <v>-5.3456221200000001E-2</v>
      </c>
      <c r="D181" s="15">
        <v>100600</v>
      </c>
      <c r="E181" s="32">
        <f t="shared" si="94"/>
        <v>-2.0447906523855891E-2</v>
      </c>
      <c r="F181" s="18">
        <f>IF(ISNUMBER(D181), $B199 * E181, "")</f>
        <v>-3067.1859785783836</v>
      </c>
      <c r="G181" s="31">
        <v>102300</v>
      </c>
      <c r="H181" s="32">
        <f t="shared" si="95"/>
        <v>-3.8948393378773127E-3</v>
      </c>
      <c r="I181" s="101">
        <f>IF(ISNUMBER(G181), $B199 * H181, "")</f>
        <v>-584.22590068159695</v>
      </c>
      <c r="J181" s="15">
        <v>102300</v>
      </c>
      <c r="K181" s="32">
        <f t="shared" si="96"/>
        <v>-3.8948393378773127E-3</v>
      </c>
      <c r="L181" s="18">
        <f>IF(ISNUMBER(J181), $B199 * K181, "")</f>
        <v>-584.22590068159695</v>
      </c>
      <c r="M181" s="31">
        <v>101200</v>
      </c>
      <c r="N181" s="32">
        <f t="shared" si="97"/>
        <v>-1.4605647517039922E-2</v>
      </c>
      <c r="O181" s="18">
        <f>IF(ISNUMBER(M181), $B199 * N181, "")</f>
        <v>-2190.8471275559882</v>
      </c>
      <c r="Q181" s="209"/>
      <c r="R181" s="209"/>
      <c r="S181" s="209"/>
    </row>
    <row r="182" spans="1:19" ht="17.25" thickBot="1">
      <c r="A182" s="125" t="s">
        <v>221</v>
      </c>
      <c r="B182" s="126">
        <v>910</v>
      </c>
      <c r="C182" s="77">
        <v>-5.6016597500000001E-2</v>
      </c>
      <c r="D182" s="15">
        <v>901</v>
      </c>
      <c r="E182" s="32">
        <f t="shared" si="94"/>
        <v>-9.8901098901098897E-3</v>
      </c>
      <c r="F182" s="18">
        <f>IF(ISNUMBER(D182), $B199 * E182, "")</f>
        <v>-1483.5164835164835</v>
      </c>
      <c r="G182" s="31">
        <v>912</v>
      </c>
      <c r="H182" s="32">
        <f t="shared" si="95"/>
        <v>2.1978021978021978E-3</v>
      </c>
      <c r="I182" s="101">
        <f>IF(ISNUMBER(G182), $B199 * H182, "")</f>
        <v>329.67032967032969</v>
      </c>
      <c r="J182" s="15">
        <v>912</v>
      </c>
      <c r="K182" s="32">
        <f t="shared" si="96"/>
        <v>2.1978021978021978E-3</v>
      </c>
      <c r="L182" s="18">
        <f>IF(ISNUMBER(J182), $B199 * K182, "")</f>
        <v>329.67032967032969</v>
      </c>
      <c r="M182" s="31">
        <v>913</v>
      </c>
      <c r="N182" s="32">
        <f t="shared" si="97"/>
        <v>3.2967032967032967E-3</v>
      </c>
      <c r="O182" s="18">
        <f>IF(ISNUMBER(M182), $B199 * N182, "")</f>
        <v>494.50549450549448</v>
      </c>
      <c r="Q182" s="209"/>
      <c r="R182" s="209"/>
      <c r="S182" s="209"/>
    </row>
    <row r="183" spans="1:19" ht="17.25" thickBot="1">
      <c r="A183" s="127" t="s">
        <v>219</v>
      </c>
      <c r="B183" s="128">
        <v>2685</v>
      </c>
      <c r="C183" s="78">
        <v>-5.62390158E-2</v>
      </c>
      <c r="D183" s="20">
        <v>2610</v>
      </c>
      <c r="E183" s="21">
        <f t="shared" si="94"/>
        <v>-2.7932960893854747E-2</v>
      </c>
      <c r="F183" s="22">
        <f>IF(ISNUMBER(D183), $B199 * E183, "")</f>
        <v>-4189.9441340782123</v>
      </c>
      <c r="G183" s="30">
        <v>2660</v>
      </c>
      <c r="H183" s="21">
        <f t="shared" si="95"/>
        <v>-9.3109869646182501E-3</v>
      </c>
      <c r="I183" s="105">
        <f>IF(ISNUMBER(G183), $B199 * H183, "")</f>
        <v>-1396.6480446927376</v>
      </c>
      <c r="J183" s="20">
        <v>2660</v>
      </c>
      <c r="K183" s="21">
        <f t="shared" si="96"/>
        <v>-9.3109869646182501E-3</v>
      </c>
      <c r="L183" s="22">
        <f>IF(ISNUMBER(J183), $B199 * K183, "")</f>
        <v>-1396.6480446927376</v>
      </c>
      <c r="M183" s="30">
        <v>2630</v>
      </c>
      <c r="N183" s="21">
        <f t="shared" si="97"/>
        <v>-2.0484171322160148E-2</v>
      </c>
      <c r="O183" s="22">
        <f>IF(ISNUMBER(M183), $B199 * N183, "")</f>
        <v>-3072.6256983240223</v>
      </c>
      <c r="Q183" s="209"/>
      <c r="R183" s="209"/>
      <c r="S183" s="209"/>
    </row>
    <row r="184" spans="1:19" ht="17.25" thickBot="1">
      <c r="A184" s="125" t="s">
        <v>168</v>
      </c>
      <c r="B184" s="129">
        <v>1845</v>
      </c>
      <c r="C184" s="80">
        <v>-5.62659847E-2</v>
      </c>
      <c r="D184" s="106">
        <v>1845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1875</v>
      </c>
      <c r="H184" s="107">
        <f>IF(ISNUMBER(G184), (G184 - $B184) / $B184, "")</f>
        <v>1.6260162601626018E-2</v>
      </c>
      <c r="I184" s="110">
        <f>IF(ISNUMBER(G184), $B199 * H184, "")</f>
        <v>2439.0243902439029</v>
      </c>
      <c r="J184" s="106">
        <v>1875</v>
      </c>
      <c r="K184" s="107">
        <f>IF(ISNUMBER(J184), (J184 - $B184) / $B184, "")</f>
        <v>1.6260162601626018E-2</v>
      </c>
      <c r="L184" s="108">
        <f>IF(ISNUMBER(J184), $B199 * K184, "")</f>
        <v>2439.0243902439029</v>
      </c>
      <c r="M184" s="109">
        <v>1825</v>
      </c>
      <c r="N184" s="107">
        <f>IF(ISNUMBER(M184), (M184 - $B184) / $B184, "")</f>
        <v>-1.0840108401084011E-2</v>
      </c>
      <c r="O184" s="108">
        <f>IF(ISNUMBER(M184), $B199 * N184, "")</f>
        <v>-1626.0162601626016</v>
      </c>
      <c r="Q184" s="209"/>
      <c r="R184" s="209"/>
      <c r="S184" s="209"/>
    </row>
    <row r="185" spans="1:19" ht="17.25" thickBot="1">
      <c r="A185" s="125" t="s">
        <v>193</v>
      </c>
      <c r="B185" s="126">
        <v>6980</v>
      </c>
      <c r="C185" s="77">
        <v>-5.6756756800000002E-2</v>
      </c>
      <c r="D185" s="15">
        <v>6960</v>
      </c>
      <c r="E185" s="32">
        <f t="shared" ref="E185:E188" si="98">IF(ISNUMBER(D185), (D185 - $B185) / $B185, "")</f>
        <v>-2.8653295128939827E-3</v>
      </c>
      <c r="F185" s="18">
        <f>IF(ISNUMBER(D185), $B199 * E185, "")</f>
        <v>-429.79942693409743</v>
      </c>
      <c r="G185" s="31">
        <v>7050</v>
      </c>
      <c r="H185" s="32">
        <f t="shared" ref="H185:H188" si="99">IF(ISNUMBER(G185), (G185 - $B185) / $B185, "")</f>
        <v>1.0028653295128941E-2</v>
      </c>
      <c r="I185" s="101">
        <f>IF(ISNUMBER(G185), $B199 * H185, "")</f>
        <v>1504.2979942693412</v>
      </c>
      <c r="J185" s="15">
        <v>7050</v>
      </c>
      <c r="K185" s="32">
        <f t="shared" ref="K185:K188" si="100">IF(ISNUMBER(J185), (J185 - $B185) / $B185, "")</f>
        <v>1.0028653295128941E-2</v>
      </c>
      <c r="L185" s="18">
        <f>IF(ISNUMBER(J185), $B199 * K185, "")</f>
        <v>1504.2979942693412</v>
      </c>
      <c r="M185" s="31">
        <v>7020</v>
      </c>
      <c r="N185" s="32">
        <f t="shared" ref="N185:N188" si="101">IF(ISNUMBER(M185), (M185 - $B185) / $B185, "")</f>
        <v>5.7306590257879654E-3</v>
      </c>
      <c r="O185" s="18">
        <f>IF(ISNUMBER(M185), $B199 * N185, "")</f>
        <v>859.59885386819485</v>
      </c>
      <c r="Q185" s="209"/>
      <c r="R185" s="209"/>
      <c r="S185" s="209"/>
    </row>
    <row r="186" spans="1:19" ht="17.25" thickBot="1">
      <c r="A186" s="125" t="s">
        <v>239</v>
      </c>
      <c r="B186" s="126">
        <v>1050</v>
      </c>
      <c r="C186" s="77">
        <v>-5.82959641E-2</v>
      </c>
      <c r="D186" s="15">
        <v>1045</v>
      </c>
      <c r="E186" s="32">
        <f t="shared" si="98"/>
        <v>-4.7619047619047623E-3</v>
      </c>
      <c r="F186" s="18">
        <f>IF(ISNUMBER(D186), $B199 * E186, "")</f>
        <v>-714.28571428571433</v>
      </c>
      <c r="G186" s="31">
        <v>1070</v>
      </c>
      <c r="H186" s="32">
        <f t="shared" si="99"/>
        <v>1.9047619047619049E-2</v>
      </c>
      <c r="I186" s="101">
        <f>IF(ISNUMBER(G186), $B199 * H186, "")</f>
        <v>2857.1428571428573</v>
      </c>
      <c r="J186" s="15">
        <v>1070</v>
      </c>
      <c r="K186" s="32">
        <f t="shared" si="100"/>
        <v>1.9047619047619049E-2</v>
      </c>
      <c r="L186" s="18">
        <f>IF(ISNUMBER(J186), $B199 * K186, "")</f>
        <v>2857.1428571428573</v>
      </c>
      <c r="M186" s="31">
        <v>1050</v>
      </c>
      <c r="N186" s="32">
        <f t="shared" si="101"/>
        <v>0</v>
      </c>
      <c r="O186" s="18">
        <f>IF(ISNUMBER(M186), $B199 * N186, "")</f>
        <v>0</v>
      </c>
      <c r="Q186" s="209"/>
      <c r="R186" s="209"/>
      <c r="S186" s="209"/>
    </row>
    <row r="187" spans="1:19" ht="17.25" thickBot="1">
      <c r="A187" s="125" t="s">
        <v>199</v>
      </c>
      <c r="B187" s="126">
        <v>11.3</v>
      </c>
      <c r="C187" s="77">
        <v>-5.8333333299999998E-2</v>
      </c>
      <c r="D187" s="15">
        <v>11.2</v>
      </c>
      <c r="E187" s="32">
        <f t="shared" si="98"/>
        <v>-8.8495575221240186E-3</v>
      </c>
      <c r="F187" s="18">
        <f>IF(ISNUMBER(D187), $B199 * E187, "")</f>
        <v>-1327.4336283186028</v>
      </c>
      <c r="G187" s="31">
        <v>11.3</v>
      </c>
      <c r="H187" s="32">
        <f t="shared" si="99"/>
        <v>0</v>
      </c>
      <c r="I187" s="101">
        <f>IF(ISNUMBER(G187), $B199 * H187, "")</f>
        <v>0</v>
      </c>
      <c r="J187" s="15">
        <v>11.3</v>
      </c>
      <c r="K187" s="32">
        <f t="shared" si="100"/>
        <v>0</v>
      </c>
      <c r="L187" s="18">
        <f>IF(ISNUMBER(J187), $B199 * K187, "")</f>
        <v>0</v>
      </c>
      <c r="M187" s="31">
        <v>11.5</v>
      </c>
      <c r="N187" s="32">
        <f t="shared" si="101"/>
        <v>1.7699115044247725E-2</v>
      </c>
      <c r="O187" s="18">
        <f>IF(ISNUMBER(M187), $B199 * N187, "")</f>
        <v>2654.8672566371588</v>
      </c>
      <c r="Q187" s="33"/>
      <c r="R187" s="33"/>
    </row>
    <row r="188" spans="1:19" ht="17.25" thickBot="1">
      <c r="A188" s="130" t="s">
        <v>71</v>
      </c>
      <c r="B188" s="131">
        <v>19.100000000000001</v>
      </c>
      <c r="C188" s="79">
        <v>-5.91133005E-2</v>
      </c>
      <c r="D188" s="24">
        <v>18.899999999999999</v>
      </c>
      <c r="E188" s="25">
        <f t="shared" si="98"/>
        <v>-1.0471204188481823E-2</v>
      </c>
      <c r="F188" s="104">
        <f>IF(ISNUMBER(D188), $B199 * E188, "")</f>
        <v>-1570.6806282722735</v>
      </c>
      <c r="G188" s="102">
        <v>19.2</v>
      </c>
      <c r="H188" s="25">
        <f t="shared" si="99"/>
        <v>5.2356020942407261E-3</v>
      </c>
      <c r="I188" s="103">
        <f>IF(ISNUMBER(G188), $B199 * H188, "")</f>
        <v>785.34031413610887</v>
      </c>
      <c r="J188" s="24">
        <v>19.2</v>
      </c>
      <c r="K188" s="25">
        <f t="shared" si="100"/>
        <v>5.2356020942407261E-3</v>
      </c>
      <c r="L188" s="104">
        <f>IF(ISNUMBER(J188), $B199 * K188, "")</f>
        <v>785.34031413610887</v>
      </c>
      <c r="M188" s="102">
        <v>19</v>
      </c>
      <c r="N188" s="25">
        <f t="shared" si="101"/>
        <v>-5.2356020942409117E-3</v>
      </c>
      <c r="O188" s="104">
        <f>IF(ISNUMBER(M188), $B199 * N188, "")</f>
        <v>-785.34031413613673</v>
      </c>
      <c r="Q188" s="210"/>
      <c r="R188" s="211"/>
      <c r="S188" s="212"/>
    </row>
    <row r="189" spans="1:19">
      <c r="A189" s="123" t="s">
        <v>327</v>
      </c>
      <c r="B189" s="124">
        <v>552</v>
      </c>
      <c r="C189" s="76">
        <v>-5.9625212900000002E-2</v>
      </c>
      <c r="D189" s="13">
        <v>536</v>
      </c>
      <c r="E189" s="14">
        <f>IF(ISNUMBER(D189), (D189 - $B189) / $B189, "")</f>
        <v>-2.8985507246376812E-2</v>
      </c>
      <c r="F189" s="16">
        <f>IF(ISNUMBER(D189), $B199 * E189, "")</f>
        <v>-4347.826086956522</v>
      </c>
      <c r="G189" s="29">
        <v>540</v>
      </c>
      <c r="H189" s="14">
        <f>IF(ISNUMBER(G189), (G189 - $B189) / $B189, "")</f>
        <v>-2.1739130434782608E-2</v>
      </c>
      <c r="I189" s="100">
        <f>IF(ISNUMBER(G189), $B199 * H189, "")</f>
        <v>-3260.869565217391</v>
      </c>
      <c r="J189" s="13">
        <v>540</v>
      </c>
      <c r="K189" s="14">
        <f>IF(ISNUMBER(J189), (J189 - $B189) / $B189, "")</f>
        <v>-2.1739130434782608E-2</v>
      </c>
      <c r="L189" s="16">
        <f>IF(ISNUMBER(J189), $B199 * K189, "")</f>
        <v>-3260.869565217391</v>
      </c>
      <c r="M189" s="29">
        <v>542</v>
      </c>
      <c r="N189" s="14">
        <f>IF(ISNUMBER(M189), (M189 - $B189) / $B189, "")</f>
        <v>-1.8115942028985508E-2</v>
      </c>
      <c r="O189" s="16">
        <f>IF(ISNUMBER(M189), $B199 * N189, "")</f>
        <v>-2717.391304347826</v>
      </c>
      <c r="Q189" s="213"/>
      <c r="R189" s="214"/>
      <c r="S189" s="215"/>
    </row>
    <row r="190" spans="1:19" ht="17.25" thickBot="1">
      <c r="A190" s="125" t="s">
        <v>348</v>
      </c>
      <c r="B190" s="126">
        <v>160</v>
      </c>
      <c r="C190" s="77">
        <v>-6.4327485399999995E-2</v>
      </c>
      <c r="D190" s="15">
        <v>153</v>
      </c>
      <c r="E190" s="32">
        <f t="shared" ref="E190:E193" si="102">IF(ISNUMBER(D190), (D190 - $B190) / $B190, "")</f>
        <v>-4.3749999999999997E-2</v>
      </c>
      <c r="F190" s="18">
        <f>IF(ISNUMBER(D190), $B199 * E190, "")</f>
        <v>-6562.5</v>
      </c>
      <c r="G190" s="31">
        <v>156</v>
      </c>
      <c r="H190" s="32">
        <f t="shared" ref="H190:H193" si="103">IF(ISNUMBER(G190), (G190 - $B190) / $B190, "")</f>
        <v>-2.5000000000000001E-2</v>
      </c>
      <c r="I190" s="101">
        <f>IF(ISNUMBER(G190), $B199 * H190, "")</f>
        <v>-3750</v>
      </c>
      <c r="J190" s="15">
        <v>156</v>
      </c>
      <c r="K190" s="32">
        <f t="shared" ref="K190:K193" si="104">IF(ISNUMBER(J190), (J190 - $B190) / $B190, "")</f>
        <v>-2.5000000000000001E-2</v>
      </c>
      <c r="L190" s="18">
        <f>IF(ISNUMBER(J190), $B199 * K190, "")</f>
        <v>-3750</v>
      </c>
      <c r="M190" s="31">
        <v>154</v>
      </c>
      <c r="N190" s="32">
        <f t="shared" ref="N190:N193" si="105">IF(ISNUMBER(M190), (M190 - $B190) / $B190, "")</f>
        <v>-3.7499999999999999E-2</v>
      </c>
      <c r="O190" s="18">
        <f>IF(ISNUMBER(M190), $B199 * N190, "")</f>
        <v>-5625</v>
      </c>
      <c r="Q190" s="216"/>
      <c r="R190" s="217"/>
      <c r="S190" s="218"/>
    </row>
    <row r="191" spans="1:19" ht="17.25" thickBot="1">
      <c r="A191" s="125" t="s">
        <v>245</v>
      </c>
      <c r="B191" s="126">
        <v>60.3</v>
      </c>
      <c r="C191" s="77">
        <v>-6.5116279099999994E-2</v>
      </c>
      <c r="D191" s="15">
        <v>60.2</v>
      </c>
      <c r="E191" s="32">
        <f t="shared" si="102"/>
        <v>-1.6583747927030566E-3</v>
      </c>
      <c r="F191" s="18">
        <f>IF(ISNUMBER(D191), $B199 * E191, "")</f>
        <v>-248.7562189054585</v>
      </c>
      <c r="G191" s="31">
        <v>61.4</v>
      </c>
      <c r="H191" s="32">
        <f t="shared" si="103"/>
        <v>1.8242122719734685E-2</v>
      </c>
      <c r="I191" s="101">
        <f>IF(ISNUMBER(G191), $B199 * H191, "")</f>
        <v>2736.3184079602029</v>
      </c>
      <c r="J191" s="15">
        <v>61.4</v>
      </c>
      <c r="K191" s="32">
        <f t="shared" si="104"/>
        <v>1.8242122719734685E-2</v>
      </c>
      <c r="L191" s="18">
        <f>IF(ISNUMBER(J191), $B199 * K191, "")</f>
        <v>2736.3184079602029</v>
      </c>
      <c r="M191" s="31">
        <v>61.3</v>
      </c>
      <c r="N191" s="32">
        <f t="shared" si="105"/>
        <v>1.658374792703151E-2</v>
      </c>
      <c r="O191" s="18">
        <f>IF(ISNUMBER(M191), $B199 * N191, "")</f>
        <v>2487.5621890547263</v>
      </c>
      <c r="Q191" s="209"/>
      <c r="R191" s="209"/>
      <c r="S191" s="209"/>
    </row>
    <row r="192" spans="1:19" ht="17.25" thickBot="1">
      <c r="A192" s="125" t="s">
        <v>187</v>
      </c>
      <c r="B192" s="126">
        <v>286</v>
      </c>
      <c r="C192" s="77">
        <v>-6.5359477099999994E-2</v>
      </c>
      <c r="D192" s="15">
        <v>271</v>
      </c>
      <c r="E192" s="32">
        <f t="shared" si="102"/>
        <v>-5.2447552447552448E-2</v>
      </c>
      <c r="F192" s="18">
        <f>IF(ISNUMBER(D192), $B199 * E192, "")</f>
        <v>-7867.1328671328674</v>
      </c>
      <c r="G192" s="31">
        <v>271</v>
      </c>
      <c r="H192" s="32">
        <f t="shared" si="103"/>
        <v>-5.2447552447552448E-2</v>
      </c>
      <c r="I192" s="101">
        <f>IF(ISNUMBER(G192), $B199 * H192, "")</f>
        <v>-7867.1328671328674</v>
      </c>
      <c r="J192" s="15">
        <v>271</v>
      </c>
      <c r="K192" s="32">
        <f t="shared" si="104"/>
        <v>-5.2447552447552448E-2</v>
      </c>
      <c r="L192" s="18">
        <f>IF(ISNUMBER(J192), $B199 * K192, "")</f>
        <v>-7867.1328671328674</v>
      </c>
      <c r="M192" s="31">
        <v>268</v>
      </c>
      <c r="N192" s="32">
        <f t="shared" si="105"/>
        <v>-6.2937062937062943E-2</v>
      </c>
      <c r="O192" s="18">
        <f>IF(ISNUMBER(M192), $B199 * N192, "")</f>
        <v>-9440.559440559442</v>
      </c>
      <c r="Q192" s="219"/>
      <c r="R192" s="219"/>
      <c r="S192" s="219"/>
    </row>
    <row r="193" spans="1:19" ht="17.25" thickBot="1">
      <c r="A193" s="127" t="s">
        <v>237</v>
      </c>
      <c r="B193" s="128">
        <v>586</v>
      </c>
      <c r="C193" s="78">
        <v>-6.5390749600000006E-2</v>
      </c>
      <c r="D193" s="20">
        <v>590</v>
      </c>
      <c r="E193" s="21">
        <f t="shared" si="102"/>
        <v>6.8259385665529011E-3</v>
      </c>
      <c r="F193" s="22">
        <f>IF(ISNUMBER(D193), $B199 * E193, "")</f>
        <v>1023.8907849829352</v>
      </c>
      <c r="G193" s="30">
        <v>622</v>
      </c>
      <c r="H193" s="21">
        <f t="shared" si="103"/>
        <v>6.1433447098976107E-2</v>
      </c>
      <c r="I193" s="105">
        <f>IF(ISNUMBER(G193), $B199 * H193, "")</f>
        <v>9215.0170648464155</v>
      </c>
      <c r="J193" s="20">
        <v>622</v>
      </c>
      <c r="K193" s="21">
        <f t="shared" si="104"/>
        <v>6.1433447098976107E-2</v>
      </c>
      <c r="L193" s="22">
        <f>IF(ISNUMBER(J193), $B199 * K193, "")</f>
        <v>9215.0170648464155</v>
      </c>
      <c r="M193" s="30">
        <v>609</v>
      </c>
      <c r="N193" s="21">
        <f t="shared" si="105"/>
        <v>3.9249146757679182E-2</v>
      </c>
      <c r="O193" s="22">
        <f>IF(ISNUMBER(M193), $B199 * N193, "")</f>
        <v>5887.3720136518768</v>
      </c>
      <c r="Q193" s="219"/>
      <c r="R193" s="219"/>
      <c r="S193" s="219"/>
    </row>
    <row r="194" spans="1:19" ht="17.25" thickBot="1">
      <c r="A194" s="125" t="s">
        <v>203</v>
      </c>
      <c r="B194" s="129">
        <v>8.23</v>
      </c>
      <c r="C194" s="80">
        <v>-6.5834279199999998E-2</v>
      </c>
      <c r="D194" s="106">
        <v>8.07</v>
      </c>
      <c r="E194" s="107">
        <f>IF(ISNUMBER(D194), (D194 - $B194) / $B194, "")</f>
        <v>-1.944106925880925E-2</v>
      </c>
      <c r="F194" s="108">
        <f>IF(ISNUMBER(D194), $B199 * E194, "")</f>
        <v>-2916.1603888213876</v>
      </c>
      <c r="G194" s="109">
        <v>8.16</v>
      </c>
      <c r="H194" s="107">
        <f>IF(ISNUMBER(G194), (G194 - $B194) / $B194, "")</f>
        <v>-8.5054678007290743E-3</v>
      </c>
      <c r="I194" s="110">
        <f>IF(ISNUMBER(G194), $B199 * H194, "")</f>
        <v>-1275.8201701093612</v>
      </c>
      <c r="J194" s="106">
        <v>8.16</v>
      </c>
      <c r="K194" s="107">
        <f>IF(ISNUMBER(J194), (J194 - $B194) / $B194, "")</f>
        <v>-8.5054678007290743E-3</v>
      </c>
      <c r="L194" s="108">
        <f>IF(ISNUMBER(J194), $B199 * K194, "")</f>
        <v>-1275.8201701093612</v>
      </c>
      <c r="M194" s="109">
        <v>8.1</v>
      </c>
      <c r="N194" s="107">
        <f>IF(ISNUMBER(M194), (M194 - $B194) / $B194, "")</f>
        <v>-1.5795868772782596E-2</v>
      </c>
      <c r="O194" s="108">
        <f>IF(ISNUMBER(M194), $B199 * N194, "")</f>
        <v>-2369.3803159173895</v>
      </c>
      <c r="Q194" s="209"/>
      <c r="R194" s="209"/>
      <c r="S194" s="209"/>
    </row>
    <row r="195" spans="1:19" ht="17.25" thickBot="1">
      <c r="A195" s="125" t="s">
        <v>118</v>
      </c>
      <c r="B195" s="126">
        <v>17.600000000000001</v>
      </c>
      <c r="C195" s="77">
        <v>-6.87830688E-2</v>
      </c>
      <c r="D195" s="15">
        <v>17.100000000000001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17.5</v>
      </c>
      <c r="H195" s="32">
        <f t="shared" ref="H195:H198" si="107">IF(ISNUMBER(G195), (G195 - $B195) / $B195, "")</f>
        <v>-5.6818181818182618E-3</v>
      </c>
      <c r="I195" s="101">
        <f>IF(ISNUMBER(G195), $B199 * H195, "")</f>
        <v>-852.2727272727393</v>
      </c>
      <c r="J195" s="15">
        <v>17.5</v>
      </c>
      <c r="K195" s="32">
        <f t="shared" ref="K195:K198" si="108">IF(ISNUMBER(J195), (J195 - $B195) / $B195, "")</f>
        <v>-5.6818181818182618E-3</v>
      </c>
      <c r="L195" s="18">
        <f>IF(ISNUMBER(J195), $B199 * K195, "")</f>
        <v>-852.2727272727393</v>
      </c>
      <c r="M195" s="31">
        <v>17.3</v>
      </c>
      <c r="N195" s="32">
        <f t="shared" ref="N195:N198" si="109">IF(ISNUMBER(M195), (M195 - $B195) / $B195, "")</f>
        <v>-1.7045454545454586E-2</v>
      </c>
      <c r="O195" s="18">
        <f>IF(ISNUMBER(M195), $B199 * N195, "")</f>
        <v>-2556.8181818181879</v>
      </c>
      <c r="Q195" s="209"/>
      <c r="R195" s="209"/>
      <c r="S195" s="209"/>
    </row>
    <row r="196" spans="1:19" ht="17.25" thickBot="1">
      <c r="A196" s="125" t="s">
        <v>158</v>
      </c>
      <c r="B196" s="126">
        <v>70.900000000000006</v>
      </c>
      <c r="C196" s="77">
        <v>-7.0773263399999994E-2</v>
      </c>
      <c r="D196" s="15">
        <v>69.5</v>
      </c>
      <c r="E196" s="32">
        <f t="shared" si="106"/>
        <v>-1.9746121297602334E-2</v>
      </c>
      <c r="F196" s="18">
        <f>IF(ISNUMBER(D196), $B199 * E196, "")</f>
        <v>-2961.9181946403501</v>
      </c>
      <c r="G196" s="31">
        <v>69.8</v>
      </c>
      <c r="H196" s="32">
        <f t="shared" si="107"/>
        <v>-1.5514809590973322E-2</v>
      </c>
      <c r="I196" s="101">
        <f>IF(ISNUMBER(G196), $B199 * H196, "")</f>
        <v>-2327.2214386459982</v>
      </c>
      <c r="J196" s="15">
        <v>69.8</v>
      </c>
      <c r="K196" s="32">
        <f t="shared" si="108"/>
        <v>-1.5514809590973322E-2</v>
      </c>
      <c r="L196" s="18">
        <f>IF(ISNUMBER(J196), $B199 * K196, "")</f>
        <v>-2327.2214386459982</v>
      </c>
      <c r="M196" s="31">
        <v>74.599999999999994</v>
      </c>
      <c r="N196" s="32">
        <f t="shared" si="109"/>
        <v>5.2186177715091514E-2</v>
      </c>
      <c r="O196" s="18">
        <f>IF(ISNUMBER(M196), $B199 * N196, "")</f>
        <v>7827.9266572637271</v>
      </c>
      <c r="Q196" s="209"/>
      <c r="R196" s="209"/>
      <c r="S196" s="209"/>
    </row>
    <row r="197" spans="1:19">
      <c r="A197" s="125" t="s">
        <v>211</v>
      </c>
      <c r="B197" s="126">
        <v>8.8800000000000008</v>
      </c>
      <c r="C197" s="77">
        <v>-8.16959669E-2</v>
      </c>
      <c r="D197" s="15">
        <v>8.44</v>
      </c>
      <c r="E197" s="32">
        <f t="shared" si="106"/>
        <v>-4.9549549549549689E-2</v>
      </c>
      <c r="F197" s="18">
        <f>IF(ISNUMBER(D197), $B199 * E197, "")</f>
        <v>-7432.4324324324534</v>
      </c>
      <c r="G197" s="31">
        <v>8.68</v>
      </c>
      <c r="H197" s="32">
        <f t="shared" si="107"/>
        <v>-2.2522522522522639E-2</v>
      </c>
      <c r="I197" s="101">
        <f>IF(ISNUMBER(G197), $B199 * H197, "")</f>
        <v>-3378.3783783783961</v>
      </c>
      <c r="J197" s="15">
        <v>8.68</v>
      </c>
      <c r="K197" s="32">
        <f t="shared" si="108"/>
        <v>-2.2522522522522639E-2</v>
      </c>
      <c r="L197" s="18">
        <f>IF(ISNUMBER(J197), $B199 * K197, "")</f>
        <v>-3378.3783783783961</v>
      </c>
      <c r="M197" s="31">
        <v>8.52</v>
      </c>
      <c r="N197" s="32">
        <f t="shared" si="109"/>
        <v>-4.0540540540540675E-2</v>
      </c>
      <c r="O197" s="18">
        <f>IF(ISNUMBER(M197), $B199 * N197, "")</f>
        <v>-6081.0810810811008</v>
      </c>
      <c r="Q197" s="198"/>
      <c r="R197" s="199"/>
      <c r="S197" s="200"/>
    </row>
    <row r="198" spans="1:19" ht="17.25" thickBot="1">
      <c r="A198" s="130" t="s">
        <v>132</v>
      </c>
      <c r="B198" s="131">
        <v>3490</v>
      </c>
      <c r="C198" s="79">
        <v>-8.6387434599999993E-2</v>
      </c>
      <c r="D198" s="24">
        <v>3225</v>
      </c>
      <c r="E198" s="25">
        <f t="shared" si="106"/>
        <v>-7.5931232091690545E-2</v>
      </c>
      <c r="F198" s="104">
        <f>IF(ISNUMBER(D198), $B199 * E198, "")</f>
        <v>-11389.684813753582</v>
      </c>
      <c r="G198" s="102">
        <v>3260</v>
      </c>
      <c r="H198" s="25">
        <f t="shared" si="107"/>
        <v>-6.5902578796561598E-2</v>
      </c>
      <c r="I198" s="103">
        <f>IF(ISNUMBER(G198), $B199 * H198, "")</f>
        <v>-9885.3868194842398</v>
      </c>
      <c r="J198" s="24">
        <v>3260</v>
      </c>
      <c r="K198" s="25">
        <f t="shared" si="108"/>
        <v>-6.5902578796561598E-2</v>
      </c>
      <c r="L198" s="104">
        <f>IF(ISNUMBER(J198), $B199 * K198, "")</f>
        <v>-9885.3868194842398</v>
      </c>
      <c r="M198" s="102">
        <v>3225</v>
      </c>
      <c r="N198" s="25">
        <f t="shared" si="109"/>
        <v>-7.5931232091690545E-2</v>
      </c>
      <c r="O198" s="104">
        <f>IF(ISNUMBER(M198), $B199 * N198, "")</f>
        <v>-11389.684813753582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-2.1336999907776256E-2</v>
      </c>
      <c r="F199" s="28">
        <f>SUM(F179:F198)</f>
        <v>-64010.999723328758</v>
      </c>
      <c r="G199" s="26" t="s">
        <v>266</v>
      </c>
      <c r="H199" s="27">
        <f>IF(COUNT(H179:H198), SUM(H179:H198) / COUNT(H179:H198), 0)</f>
        <v>-4.0504241215864028E-3</v>
      </c>
      <c r="I199" s="28">
        <f>SUM(I179:I198)</f>
        <v>-12151.27236475921</v>
      </c>
      <c r="J199" s="26" t="s">
        <v>266</v>
      </c>
      <c r="K199" s="27">
        <f>IF(COUNT(K179:K198), SUM(K179:K198) / COUNT(K179:K198), 0)</f>
        <v>-4.0504241215864028E-3</v>
      </c>
      <c r="L199" s="28">
        <f>SUM(L179:L198)</f>
        <v>-12151.27236475921</v>
      </c>
      <c r="M199" s="26" t="s">
        <v>266</v>
      </c>
      <c r="N199" s="27">
        <f>IF(COUNT(N179:N198), SUM(N179:N198) / COUNT(N179:N198), 0)</f>
        <v>-1.0758083174749947E-2</v>
      </c>
      <c r="O199" s="28">
        <f>SUM(O179:O198)</f>
        <v>-32274.249524249841</v>
      </c>
      <c r="Q199" s="204"/>
      <c r="R199" s="205"/>
      <c r="S199" s="20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871D4-1D05-4A97-B7B1-AA21187FD80B}">
  <sheetPr codeName="Sheet1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44632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3,600 KRW (0.12%)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8,259 KRW (0.28%)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25,514 KRW (0.85%)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24,874 KRW (0.83%)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74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2022-03-12(토) 오전 00:00</v>
      </c>
      <c r="C15" s="259"/>
      <c r="D15" s="233" t="str">
        <f>TEXT($G$1, "[$-ko-KR]yyyy-mm-dd(ddd) ") &amp; "오후 14:00"</f>
        <v>2022-03-12(토) 오후 14:00</v>
      </c>
      <c r="E15" s="234"/>
      <c r="F15" s="235"/>
      <c r="G15" s="233" t="str">
        <f>TEXT($G$1, "[$-ko-KR]yyyy-mm-dd(ddd) ") &amp; "오후 19:00"</f>
        <v>2022-03-12(토) 오후 19:00</v>
      </c>
      <c r="H15" s="234"/>
      <c r="I15" s="235"/>
      <c r="J15" s="233" t="str">
        <f>TEXT($G$1, "[$-ko-KR]yyyy-mm-dd(ddd) ") &amp; "오후 21:00"</f>
        <v>2022-03-12(토) 오후 21:00</v>
      </c>
      <c r="K15" s="234"/>
      <c r="L15" s="235"/>
      <c r="M15" s="233" t="str">
        <f>TEXT($G$1+1, "[$-ko-KR]yyyy-mm-dd(ddd) ") &amp; "오전 00:00"</f>
        <v>2022-03-13(일)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74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2022-03-12(토) 오전 00:00</v>
      </c>
      <c r="C42" s="261"/>
      <c r="D42" s="233" t="str">
        <f>TEXT($G$1, "[$-ko-KR]yyyy-mm-dd(ddd) ") &amp; "오후 14:00"</f>
        <v>2022-03-12(토) 오후 14:00</v>
      </c>
      <c r="E42" s="234"/>
      <c r="F42" s="235"/>
      <c r="G42" s="233" t="str">
        <f>TEXT($G$1, "[$-ko-KR]yyyy-mm-dd(ddd) ") &amp; "오후 19:00"</f>
        <v>2022-03-12(토) 오후 19:00</v>
      </c>
      <c r="H42" s="234"/>
      <c r="I42" s="235"/>
      <c r="J42" s="233" t="str">
        <f>TEXT($G$1, "[$-ko-KR]yyyy-mm-dd(ddd) ") &amp; "오후 21:00"</f>
        <v>2022-03-12(토) 오후 21:00</v>
      </c>
      <c r="K42" s="234"/>
      <c r="L42" s="235"/>
      <c r="M42" s="233" t="str">
        <f>TEXT($G$1+1, "[$-ko-KR]yyyy-mm-dd(ddd) ") &amp; "오전 00:00"</f>
        <v>2022-03-13(일)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158</v>
      </c>
      <c r="B44" s="124">
        <v>74.599999999999994</v>
      </c>
      <c r="C44" s="76">
        <v>6.1166429600000002E-2</v>
      </c>
      <c r="D44" s="13">
        <v>73.3</v>
      </c>
      <c r="E44" s="14">
        <f>IF(ISNUMBER(D44), (D44 - $B44) / $B44, "")</f>
        <v>-1.7426273458445003E-2</v>
      </c>
      <c r="F44" s="16">
        <f>IF(ISNUMBER(D44), $B64 * E44, "")</f>
        <v>-2613.9410187667504</v>
      </c>
      <c r="G44" s="29">
        <v>73.099999999999994</v>
      </c>
      <c r="H44" s="14">
        <f>IF(ISNUMBER(G44), (G44 - $B44) / $B44, "")</f>
        <v>-2.0107238605898126E-2</v>
      </c>
      <c r="I44" s="100">
        <f>IF(ISNUMBER(G44), $B64 * H44, "")</f>
        <v>-3016.0857908847188</v>
      </c>
      <c r="J44" s="13">
        <v>72.5</v>
      </c>
      <c r="K44" s="14">
        <f>IF(ISNUMBER(J44), (J44 - $B44) / $B44, "")</f>
        <v>-2.8150134048257298E-2</v>
      </c>
      <c r="L44" s="16">
        <f>IF(ISNUMBER(J44), $B64 * K44, "")</f>
        <v>-4222.5201072385944</v>
      </c>
      <c r="M44" s="29">
        <v>73</v>
      </c>
      <c r="N44" s="14">
        <f>IF(ISNUMBER(M44), (M44 - $B44) / $B44, "")</f>
        <v>-2.1447721179624589E-2</v>
      </c>
      <c r="O44" s="16">
        <f>IF(ISNUMBER(M44), $B64 * N44, "")</f>
        <v>-3217.1581769436884</v>
      </c>
      <c r="Q44" s="219"/>
      <c r="R44" s="219"/>
      <c r="S44" s="219"/>
    </row>
    <row r="45" spans="1:19" ht="17.25" customHeight="1" thickBot="1">
      <c r="A45" s="125" t="s">
        <v>199</v>
      </c>
      <c r="B45" s="126">
        <v>11.5</v>
      </c>
      <c r="C45" s="77">
        <v>2.6785714299999999E-2</v>
      </c>
      <c r="D45" s="15">
        <v>12.4</v>
      </c>
      <c r="E45" s="32">
        <f t="shared" ref="E45:E48" si="14">IF(ISNUMBER(D45), (D45 - $B45) / $B45, "")</f>
        <v>7.8260869565217425E-2</v>
      </c>
      <c r="F45" s="18">
        <f>IF(ISNUMBER(D45), $B64 * E45, "")</f>
        <v>11739.130434782614</v>
      </c>
      <c r="G45" s="31">
        <v>11.8</v>
      </c>
      <c r="H45" s="32">
        <f t="shared" ref="H45:H48" si="15">IF(ISNUMBER(G45), (G45 - $B45) / $B45, "")</f>
        <v>2.6086956521739191E-2</v>
      </c>
      <c r="I45" s="101">
        <f>IF(ISNUMBER(G45), $B64 * H45, "")</f>
        <v>3913.0434782608786</v>
      </c>
      <c r="J45" s="15">
        <v>11.9</v>
      </c>
      <c r="K45" s="32">
        <f t="shared" ref="K45:K48" si="16">IF(ISNUMBER(J45), (J45 - $B45) / $B45, "")</f>
        <v>3.4782608695652202E-2</v>
      </c>
      <c r="L45" s="18">
        <f>IF(ISNUMBER(J45), $B64 * K45, "")</f>
        <v>5217.3913043478306</v>
      </c>
      <c r="M45" s="31">
        <v>11.7</v>
      </c>
      <c r="N45" s="32">
        <f t="shared" ref="N45:N48" si="17">IF(ISNUMBER(M45), (M45 - $B45) / $B45, "")</f>
        <v>1.7391304347826025E-2</v>
      </c>
      <c r="O45" s="18">
        <f>IF(ISNUMBER(M45), $B64 * N45, "")</f>
        <v>2608.6956521739039</v>
      </c>
      <c r="Q45" s="219"/>
      <c r="R45" s="219"/>
      <c r="S45" s="219"/>
    </row>
    <row r="46" spans="1:19" ht="17.25" customHeight="1" thickBot="1">
      <c r="A46" s="125" t="s">
        <v>146</v>
      </c>
      <c r="B46" s="126">
        <v>9.1999999999999993</v>
      </c>
      <c r="C46" s="77">
        <v>2.2222222199999999E-2</v>
      </c>
      <c r="D46" s="15">
        <v>9.0500000000000007</v>
      </c>
      <c r="E46" s="32">
        <f t="shared" si="14"/>
        <v>-1.6304347826086803E-2</v>
      </c>
      <c r="F46" s="18">
        <f>IF(ISNUMBER(D46), $B64 * E46, "")</f>
        <v>-2445.6521739130203</v>
      </c>
      <c r="G46" s="31">
        <v>9.0399999999999991</v>
      </c>
      <c r="H46" s="32">
        <f t="shared" si="15"/>
        <v>-1.7391304347826105E-2</v>
      </c>
      <c r="I46" s="101">
        <f>IF(ISNUMBER(G46), $B64 * H46, "")</f>
        <v>-2608.6956521739157</v>
      </c>
      <c r="J46" s="15">
        <v>9</v>
      </c>
      <c r="K46" s="32">
        <f t="shared" si="16"/>
        <v>-2.1739130434782532E-2</v>
      </c>
      <c r="L46" s="18">
        <f>IF(ISNUMBER(J46), $B64 * K46, "")</f>
        <v>-3260.8695652173797</v>
      </c>
      <c r="M46" s="31">
        <v>9</v>
      </c>
      <c r="N46" s="32">
        <f t="shared" si="17"/>
        <v>-2.1739130434782532E-2</v>
      </c>
      <c r="O46" s="18">
        <f>IF(ISNUMBER(M46), $B64 * N46, "")</f>
        <v>-3260.8695652173797</v>
      </c>
      <c r="Q46" s="209"/>
      <c r="R46" s="209"/>
      <c r="S46" s="209"/>
    </row>
    <row r="47" spans="1:19" ht="17.25" customHeight="1" thickBot="1">
      <c r="A47" s="125" t="s">
        <v>205</v>
      </c>
      <c r="B47" s="126">
        <v>11.5</v>
      </c>
      <c r="C47" s="77">
        <v>8.7719297999999998E-3</v>
      </c>
      <c r="D47" s="15">
        <v>11.7</v>
      </c>
      <c r="E47" s="32">
        <f t="shared" si="14"/>
        <v>1.7391304347826025E-2</v>
      </c>
      <c r="F47" s="18">
        <f>IF(ISNUMBER(D47), $B64 * E47, "")</f>
        <v>2608.6956521739039</v>
      </c>
      <c r="G47" s="31">
        <v>11.7</v>
      </c>
      <c r="H47" s="32">
        <f t="shared" si="15"/>
        <v>1.7391304347826025E-2</v>
      </c>
      <c r="I47" s="101">
        <f>IF(ISNUMBER(G47), $B64 * H47, "")</f>
        <v>2608.6956521739039</v>
      </c>
      <c r="J47" s="15">
        <v>11.7</v>
      </c>
      <c r="K47" s="32">
        <f t="shared" si="16"/>
        <v>1.7391304347826025E-2</v>
      </c>
      <c r="L47" s="18">
        <f>IF(ISNUMBER(J47), $B64 * K47, "")</f>
        <v>2608.6956521739039</v>
      </c>
      <c r="M47" s="31">
        <v>11.7</v>
      </c>
      <c r="N47" s="32">
        <f t="shared" si="17"/>
        <v>1.7391304347826025E-2</v>
      </c>
      <c r="O47" s="18">
        <f>IF(ISNUMBER(M47), $B64 * N47, "")</f>
        <v>2608.6956521739039</v>
      </c>
      <c r="Q47" s="209"/>
      <c r="R47" s="209"/>
      <c r="S47" s="209"/>
    </row>
    <row r="48" spans="1:19" ht="17.25" customHeight="1" thickBot="1">
      <c r="A48" s="127" t="s">
        <v>126</v>
      </c>
      <c r="B48" s="128">
        <v>84.9</v>
      </c>
      <c r="C48" s="78">
        <v>5.9241705999999996E-3</v>
      </c>
      <c r="D48" s="20">
        <v>84.8</v>
      </c>
      <c r="E48" s="21">
        <f t="shared" si="14"/>
        <v>-1.1778563015313135E-3</v>
      </c>
      <c r="F48" s="22">
        <f>IF(ISNUMBER(D48), $B64 * E48, "")</f>
        <v>-176.67844522969702</v>
      </c>
      <c r="G48" s="30">
        <v>85.1</v>
      </c>
      <c r="H48" s="21">
        <f t="shared" si="15"/>
        <v>2.3557126030622922E-3</v>
      </c>
      <c r="I48" s="105">
        <f>IF(ISNUMBER(G48), $B64 * H48, "")</f>
        <v>353.35689045934384</v>
      </c>
      <c r="J48" s="20">
        <v>85.4</v>
      </c>
      <c r="K48" s="21">
        <f t="shared" si="16"/>
        <v>5.8892815076560653E-3</v>
      </c>
      <c r="L48" s="22">
        <f>IF(ISNUMBER(J48), $B64 * K48, "")</f>
        <v>883.3922261484098</v>
      </c>
      <c r="M48" s="30">
        <v>85.5</v>
      </c>
      <c r="N48" s="21">
        <f t="shared" si="17"/>
        <v>7.0671378091872114E-3</v>
      </c>
      <c r="O48" s="22">
        <f>IF(ISNUMBER(M48), $B64 * N48, "")</f>
        <v>1060.0706713780817</v>
      </c>
      <c r="Q48" s="209"/>
      <c r="R48" s="209"/>
      <c r="S48" s="209"/>
    </row>
    <row r="49" spans="1:19" ht="17.25" customHeight="1" thickBot="1">
      <c r="A49" s="125" t="s">
        <v>118</v>
      </c>
      <c r="B49" s="129">
        <v>17.3</v>
      </c>
      <c r="C49" s="80">
        <v>5.8139534999999999E-3</v>
      </c>
      <c r="D49" s="106">
        <v>17.2</v>
      </c>
      <c r="E49" s="107">
        <f>IF(ISNUMBER(D49), (D49 - $B49) / $B49, "")</f>
        <v>-5.7803468208093307E-3</v>
      </c>
      <c r="F49" s="108">
        <f>IF(ISNUMBER(D49), $B64 * E49, "")</f>
        <v>-867.05202312139966</v>
      </c>
      <c r="G49" s="109">
        <v>17.2</v>
      </c>
      <c r="H49" s="107">
        <f>IF(ISNUMBER(G49), (G49 - $B49) / $B49, "")</f>
        <v>-5.7803468208093307E-3</v>
      </c>
      <c r="I49" s="110">
        <f>IF(ISNUMBER(G49), $B64 * H49, "")</f>
        <v>-867.05202312139966</v>
      </c>
      <c r="J49" s="106">
        <v>17.2</v>
      </c>
      <c r="K49" s="107">
        <f>IF(ISNUMBER(J49), (J49 - $B49) / $B49, "")</f>
        <v>-5.7803468208093307E-3</v>
      </c>
      <c r="L49" s="108">
        <f>IF(ISNUMBER(J49), $B64 * K49, "")</f>
        <v>-867.05202312139966</v>
      </c>
      <c r="M49" s="109">
        <v>17.100000000000001</v>
      </c>
      <c r="N49" s="107">
        <f>IF(ISNUMBER(M49), (M49 - $B49) / $B49, "")</f>
        <v>-1.1560693641618455E-2</v>
      </c>
      <c r="O49" s="108">
        <f>IF(ISNUMBER(M49), $B64 * N49, "")</f>
        <v>-1734.1040462427682</v>
      </c>
      <c r="Q49" s="209"/>
      <c r="R49" s="209"/>
      <c r="S49" s="209"/>
    </row>
    <row r="50" spans="1:19" ht="17.25" customHeight="1" thickBot="1">
      <c r="A50" s="125" t="s">
        <v>140</v>
      </c>
      <c r="B50" s="126">
        <v>89.1</v>
      </c>
      <c r="C50" s="77">
        <v>5.6433409E-3</v>
      </c>
      <c r="D50" s="15">
        <v>89.5</v>
      </c>
      <c r="E50" s="32">
        <f t="shared" ref="E50:E53" si="18">IF(ISNUMBER(D50), (D50 - $B50) / $B50, "")</f>
        <v>4.4893378226712197E-3</v>
      </c>
      <c r="F50" s="18">
        <f>IF(ISNUMBER(D50), $B64 * E50, "")</f>
        <v>673.40067340068299</v>
      </c>
      <c r="G50" s="31">
        <v>89.9</v>
      </c>
      <c r="H50" s="32">
        <f t="shared" ref="H50:H53" si="19">IF(ISNUMBER(G50), (G50 - $B50) / $B50, "")</f>
        <v>8.9786756453424394E-3</v>
      </c>
      <c r="I50" s="101">
        <f>IF(ISNUMBER(G50), $B64 * H50, "")</f>
        <v>1346.801346801366</v>
      </c>
      <c r="J50" s="15">
        <v>89.2</v>
      </c>
      <c r="K50" s="32">
        <f t="shared" ref="K50:K53" si="20">IF(ISNUMBER(J50), (J50 - $B50) / $B50, "")</f>
        <v>1.1223344556678847E-3</v>
      </c>
      <c r="L50" s="18">
        <f>IF(ISNUMBER(J50), $B64 * K50, "")</f>
        <v>168.35016835018271</v>
      </c>
      <c r="M50" s="31">
        <v>89.5</v>
      </c>
      <c r="N50" s="32">
        <f t="shared" ref="N50:N53" si="21">IF(ISNUMBER(M50), (M50 - $B50) / $B50, "")</f>
        <v>4.4893378226712197E-3</v>
      </c>
      <c r="O50" s="18">
        <f>IF(ISNUMBER(M50), $B64 * N50, "")</f>
        <v>673.40067340068299</v>
      </c>
      <c r="Q50" s="209"/>
      <c r="R50" s="209"/>
      <c r="S50" s="209"/>
    </row>
    <row r="51" spans="1:19" ht="17.25" customHeight="1" thickBot="1">
      <c r="A51" s="125" t="s">
        <v>124</v>
      </c>
      <c r="B51" s="126">
        <v>58</v>
      </c>
      <c r="C51" s="77">
        <v>3.4602076000000001E-3</v>
      </c>
      <c r="D51" s="15">
        <v>58.2</v>
      </c>
      <c r="E51" s="32">
        <f t="shared" si="18"/>
        <v>3.4482758620690145E-3</v>
      </c>
      <c r="F51" s="18">
        <f>IF(ISNUMBER(D51), $B64 * E51, "")</f>
        <v>517.24137931035216</v>
      </c>
      <c r="G51" s="31">
        <v>58.4</v>
      </c>
      <c r="H51" s="32">
        <f t="shared" si="19"/>
        <v>6.8965517241379067E-3</v>
      </c>
      <c r="I51" s="101">
        <f>IF(ISNUMBER(G51), $B64 * H51, "")</f>
        <v>1034.4827586206859</v>
      </c>
      <c r="J51" s="15">
        <v>58.4</v>
      </c>
      <c r="K51" s="32">
        <f t="shared" si="20"/>
        <v>6.8965517241379067E-3</v>
      </c>
      <c r="L51" s="18">
        <f>IF(ISNUMBER(J51), $B64 * K51, "")</f>
        <v>1034.4827586206859</v>
      </c>
      <c r="M51" s="31">
        <v>58.3</v>
      </c>
      <c r="N51" s="32">
        <f t="shared" si="21"/>
        <v>5.1724137931033996E-3</v>
      </c>
      <c r="O51" s="18">
        <f>IF(ISNUMBER(M51), $B64 * N51, "")</f>
        <v>775.86206896550993</v>
      </c>
      <c r="Q51" s="209"/>
      <c r="R51" s="209"/>
      <c r="S51" s="209"/>
    </row>
    <row r="52" spans="1:19" ht="17.25" customHeight="1" thickBot="1">
      <c r="A52" s="125" t="s">
        <v>211</v>
      </c>
      <c r="B52" s="126">
        <v>8.52</v>
      </c>
      <c r="C52" s="77">
        <v>2.3529412E-3</v>
      </c>
      <c r="D52" s="15">
        <v>8.4700000000000006</v>
      </c>
      <c r="E52" s="32">
        <f t="shared" si="18"/>
        <v>-5.8685446009388419E-3</v>
      </c>
      <c r="F52" s="18">
        <f>IF(ISNUMBER(D52), $B64 * E52, "")</f>
        <v>-880.2816901408263</v>
      </c>
      <c r="G52" s="31">
        <v>8.5</v>
      </c>
      <c r="H52" s="32">
        <f t="shared" si="19"/>
        <v>-2.347417840375537E-3</v>
      </c>
      <c r="I52" s="101">
        <f>IF(ISNUMBER(G52), $B64 * H52, "")</f>
        <v>-352.11267605633054</v>
      </c>
      <c r="J52" s="15">
        <v>8.5500000000000007</v>
      </c>
      <c r="K52" s="32">
        <f t="shared" si="20"/>
        <v>3.5211267605635139E-3</v>
      </c>
      <c r="L52" s="18">
        <f>IF(ISNUMBER(J52), $B64 * K52, "")</f>
        <v>528.16901408452713</v>
      </c>
      <c r="M52" s="31">
        <v>8.51</v>
      </c>
      <c r="N52" s="32">
        <f t="shared" si="21"/>
        <v>-1.1737089201877685E-3</v>
      </c>
      <c r="O52" s="18">
        <f>IF(ISNUMBER(M52), $B64 * N52, "")</f>
        <v>-176.05633802816527</v>
      </c>
      <c r="Q52" s="33"/>
      <c r="R52" s="33"/>
    </row>
    <row r="53" spans="1:19" ht="17.25" customHeight="1" thickBot="1">
      <c r="A53" s="130" t="s">
        <v>341</v>
      </c>
      <c r="B53" s="131">
        <v>9.1499999999999998E-2</v>
      </c>
      <c r="C53" s="79">
        <v>1.0940919E-3</v>
      </c>
      <c r="D53" s="24">
        <v>9.2600000000000002E-2</v>
      </c>
      <c r="E53" s="25">
        <f t="shared" si="18"/>
        <v>1.2021857923497309E-2</v>
      </c>
      <c r="F53" s="104">
        <f>IF(ISNUMBER(D53), $B64 * E53, "")</f>
        <v>1803.2786885245962</v>
      </c>
      <c r="G53" s="102">
        <v>9.2299999999999993E-2</v>
      </c>
      <c r="H53" s="25">
        <f t="shared" si="19"/>
        <v>8.7431693989070518E-3</v>
      </c>
      <c r="I53" s="103">
        <f>IF(ISNUMBER(G53), $B64 * H53, "")</f>
        <v>1311.4754098360577</v>
      </c>
      <c r="J53" s="24">
        <v>9.2200000000000004E-2</v>
      </c>
      <c r="K53" s="25">
        <f t="shared" si="20"/>
        <v>7.6502732240437835E-3</v>
      </c>
      <c r="L53" s="104">
        <f>IF(ISNUMBER(J53), $B64 * K53, "")</f>
        <v>1147.5409836065676</v>
      </c>
      <c r="M53" s="102">
        <v>9.2700000000000005E-2</v>
      </c>
      <c r="N53" s="25">
        <f t="shared" si="21"/>
        <v>1.3114754098360729E-2</v>
      </c>
      <c r="O53" s="104">
        <f>IF(ISNUMBER(M53), $B64 * N53, "")</f>
        <v>1967.2131147541093</v>
      </c>
      <c r="Q53" s="210"/>
      <c r="R53" s="211"/>
      <c r="S53" s="212"/>
    </row>
    <row r="54" spans="1:19" ht="17.25" customHeight="1">
      <c r="A54" s="123" t="s">
        <v>148</v>
      </c>
      <c r="B54" s="124">
        <v>75.099999999999994</v>
      </c>
      <c r="C54" s="76">
        <v>0</v>
      </c>
      <c r="D54" s="13">
        <v>74.7</v>
      </c>
      <c r="E54" s="14">
        <f>IF(ISNUMBER(D54), (D54 - $B54) / $B54, "")</f>
        <v>-5.3262316910784487E-3</v>
      </c>
      <c r="F54" s="16">
        <f>IF(ISNUMBER(D54), $B64 * E54, "")</f>
        <v>-798.93475366176733</v>
      </c>
      <c r="G54" s="29">
        <v>75.099999999999994</v>
      </c>
      <c r="H54" s="14">
        <f>IF(ISNUMBER(G54), (G54 - $B54) / $B54, "")</f>
        <v>0</v>
      </c>
      <c r="I54" s="100">
        <f>IF(ISNUMBER(G54), $B64 * H54, "")</f>
        <v>0</v>
      </c>
      <c r="J54" s="13">
        <v>75.099999999999994</v>
      </c>
      <c r="K54" s="14">
        <f>IF(ISNUMBER(J54), (J54 - $B54) / $B54, "")</f>
        <v>0</v>
      </c>
      <c r="L54" s="16">
        <f>IF(ISNUMBER(J54), $B64 * K54, "")</f>
        <v>0</v>
      </c>
      <c r="M54" s="29">
        <v>74.8</v>
      </c>
      <c r="N54" s="14">
        <f>IF(ISNUMBER(M54), (M54 - $B54) / $B54, "")</f>
        <v>-3.9946737683088842E-3</v>
      </c>
      <c r="O54" s="16">
        <f>IF(ISNUMBER(M54), $B64 * N54, "")</f>
        <v>-599.20106524633263</v>
      </c>
      <c r="Q54" s="213"/>
      <c r="R54" s="214"/>
      <c r="S54" s="215"/>
    </row>
    <row r="55" spans="1:19" ht="17.25" customHeight="1" thickBot="1">
      <c r="A55" s="125" t="s">
        <v>144</v>
      </c>
      <c r="B55" s="126">
        <v>11</v>
      </c>
      <c r="C55" s="77">
        <v>0</v>
      </c>
      <c r="D55" s="15">
        <v>11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11.1</v>
      </c>
      <c r="H55" s="32">
        <f t="shared" ref="H55:H58" si="23">IF(ISNUMBER(G55), (G55 - $B55) / $B55, "")</f>
        <v>9.0909090909090592E-3</v>
      </c>
      <c r="I55" s="101">
        <f>IF(ISNUMBER(G55), $B64 * H55, "")</f>
        <v>1363.636363636359</v>
      </c>
      <c r="J55" s="15">
        <v>11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11.1</v>
      </c>
      <c r="N55" s="32">
        <f t="shared" ref="N55:N58" si="25">IF(ISNUMBER(M55), (M55 - $B55) / $B55, "")</f>
        <v>9.0909090909090592E-3</v>
      </c>
      <c r="O55" s="18">
        <f>IF(ISNUMBER(M55), $B64 * N55, "")</f>
        <v>1363.636363636359</v>
      </c>
      <c r="Q55" s="216"/>
      <c r="R55" s="217"/>
      <c r="S55" s="218"/>
    </row>
    <row r="56" spans="1:19" ht="17.25" customHeight="1" thickBot="1">
      <c r="A56" s="125" t="s">
        <v>64</v>
      </c>
      <c r="B56" s="126">
        <v>27.3</v>
      </c>
      <c r="C56" s="77">
        <v>0</v>
      </c>
      <c r="D56" s="15">
        <v>27.4</v>
      </c>
      <c r="E56" s="32">
        <f t="shared" si="22"/>
        <v>3.6630036630035849E-3</v>
      </c>
      <c r="F56" s="18">
        <f>IF(ISNUMBER(D56), $B64 * E56, "")</f>
        <v>549.45054945053778</v>
      </c>
      <c r="G56" s="31">
        <v>27.5</v>
      </c>
      <c r="H56" s="32">
        <f t="shared" si="23"/>
        <v>7.3260073260073E-3</v>
      </c>
      <c r="I56" s="101">
        <f>IF(ISNUMBER(G56), $B64 * H56, "")</f>
        <v>1098.9010989010949</v>
      </c>
      <c r="J56" s="15">
        <v>27.5</v>
      </c>
      <c r="K56" s="32">
        <f t="shared" si="24"/>
        <v>7.3260073260073E-3</v>
      </c>
      <c r="L56" s="18">
        <f>IF(ISNUMBER(J56), $B64 * K56, "")</f>
        <v>1098.9010989010949</v>
      </c>
      <c r="M56" s="31">
        <v>27.5</v>
      </c>
      <c r="N56" s="32">
        <f t="shared" si="25"/>
        <v>7.3260073260073E-3</v>
      </c>
      <c r="O56" s="18">
        <f>IF(ISNUMBER(M56), $B64 * N56, "")</f>
        <v>1098.9010989010949</v>
      </c>
      <c r="Q56" s="209"/>
      <c r="R56" s="209"/>
      <c r="S56" s="209"/>
    </row>
    <row r="57" spans="1:19" ht="17.25" customHeight="1" thickBot="1">
      <c r="A57" s="125" t="s">
        <v>174</v>
      </c>
      <c r="B57" s="126">
        <v>10.5</v>
      </c>
      <c r="C57" s="77">
        <v>0</v>
      </c>
      <c r="D57" s="15">
        <v>10.5</v>
      </c>
      <c r="E57" s="32">
        <f t="shared" si="22"/>
        <v>0</v>
      </c>
      <c r="F57" s="18">
        <f>IF(ISNUMBER(D57), $B64 * E57, "")</f>
        <v>0</v>
      </c>
      <c r="G57" s="31">
        <v>10.6</v>
      </c>
      <c r="H57" s="32">
        <f t="shared" si="23"/>
        <v>9.52380952380949E-3</v>
      </c>
      <c r="I57" s="101">
        <f>IF(ISNUMBER(G57), $B64 * H57, "")</f>
        <v>1428.5714285714234</v>
      </c>
      <c r="J57" s="15">
        <v>10.6</v>
      </c>
      <c r="K57" s="32">
        <f t="shared" si="24"/>
        <v>9.52380952380949E-3</v>
      </c>
      <c r="L57" s="18">
        <f>IF(ISNUMBER(J57), $B64 * K57, "")</f>
        <v>1428.5714285714234</v>
      </c>
      <c r="M57" s="31">
        <v>10.6</v>
      </c>
      <c r="N57" s="32">
        <f t="shared" si="25"/>
        <v>9.52380952380949E-3</v>
      </c>
      <c r="O57" s="18">
        <f>IF(ISNUMBER(M57), $B64 * N57, "")</f>
        <v>1428.5714285714234</v>
      </c>
      <c r="Q57" s="219"/>
      <c r="R57" s="219"/>
      <c r="S57" s="219"/>
    </row>
    <row r="58" spans="1:19" ht="17.25" customHeight="1" thickBot="1">
      <c r="A58" s="127" t="s">
        <v>346</v>
      </c>
      <c r="B58" s="128">
        <v>9.4</v>
      </c>
      <c r="C58" s="78">
        <v>-1.0626993E-3</v>
      </c>
      <c r="D58" s="20">
        <v>9.42</v>
      </c>
      <c r="E58" s="21">
        <f t="shared" si="22"/>
        <v>2.1276595744680396E-3</v>
      </c>
      <c r="F58" s="22">
        <f>IF(ISNUMBER(D58), $B64 * E58, "")</f>
        <v>319.14893617020596</v>
      </c>
      <c r="G58" s="30">
        <v>9.42</v>
      </c>
      <c r="H58" s="21">
        <f t="shared" si="23"/>
        <v>2.1276595744680396E-3</v>
      </c>
      <c r="I58" s="105">
        <f>IF(ISNUMBER(G58), $B64 * H58, "")</f>
        <v>319.14893617020596</v>
      </c>
      <c r="J58" s="20">
        <v>9.4</v>
      </c>
      <c r="K58" s="21">
        <f t="shared" si="24"/>
        <v>0</v>
      </c>
      <c r="L58" s="22">
        <f>IF(ISNUMBER(J58), $B64 * K58, "")</f>
        <v>0</v>
      </c>
      <c r="M58" s="30">
        <v>9.39</v>
      </c>
      <c r="N58" s="21">
        <f t="shared" si="25"/>
        <v>-1.0638297872340198E-3</v>
      </c>
      <c r="O58" s="22">
        <f>IF(ISNUMBER(M58), $B64 * N58, "")</f>
        <v>-159.57446808510298</v>
      </c>
      <c r="Q58" s="219"/>
      <c r="R58" s="219"/>
      <c r="S58" s="219"/>
    </row>
    <row r="59" spans="1:19" ht="17.25" customHeight="1" thickBot="1">
      <c r="A59" s="125" t="s">
        <v>128</v>
      </c>
      <c r="B59" s="129">
        <v>50.5</v>
      </c>
      <c r="C59" s="80">
        <v>-1.9762845999999998E-3</v>
      </c>
      <c r="D59" s="106">
        <v>51.8</v>
      </c>
      <c r="E59" s="107">
        <f>IF(ISNUMBER(D59), (D59 - $B59) / $B59, "")</f>
        <v>2.5742574257425686E-2</v>
      </c>
      <c r="F59" s="108">
        <f>IF(ISNUMBER(D59), $B64 * E59, "")</f>
        <v>3861.3861386138528</v>
      </c>
      <c r="G59" s="109">
        <v>51.2</v>
      </c>
      <c r="H59" s="107">
        <f>IF(ISNUMBER(G59), (G59 - $B59) / $B59, "")</f>
        <v>1.3861386138613917E-2</v>
      </c>
      <c r="I59" s="110">
        <f>IF(ISNUMBER(G59), $B64 * H59, "")</f>
        <v>2079.2079207920874</v>
      </c>
      <c r="J59" s="106">
        <v>51</v>
      </c>
      <c r="K59" s="107">
        <f>IF(ISNUMBER(J59), (J59 - $B59) / $B59, "")</f>
        <v>9.9009900990099011E-3</v>
      </c>
      <c r="L59" s="108">
        <f>IF(ISNUMBER(J59), $B64 * K59, "")</f>
        <v>1485.1485148514851</v>
      </c>
      <c r="M59" s="109">
        <v>51.2</v>
      </c>
      <c r="N59" s="107">
        <f>IF(ISNUMBER(M59), (M59 - $B59) / $B59, "")</f>
        <v>1.3861386138613917E-2</v>
      </c>
      <c r="O59" s="108">
        <f>IF(ISNUMBER(M59), $B64 * N59, "")</f>
        <v>2079.2079207920874</v>
      </c>
      <c r="Q59" s="209"/>
      <c r="R59" s="209"/>
      <c r="S59" s="209"/>
    </row>
    <row r="60" spans="1:19" ht="17.25" customHeight="1" thickBot="1">
      <c r="A60" s="125" t="s">
        <v>197</v>
      </c>
      <c r="B60" s="126">
        <v>48.3</v>
      </c>
      <c r="C60" s="77">
        <v>-2.0661157000000001E-3</v>
      </c>
      <c r="D60" s="15">
        <v>48.5</v>
      </c>
      <c r="E60" s="32">
        <f t="shared" ref="E60:E63" si="26">IF(ISNUMBER(D60), (D60 - $B60) / $B60, "")</f>
        <v>4.1407867494824609E-3</v>
      </c>
      <c r="F60" s="18">
        <f>IF(ISNUMBER(D60), $B64 * E60, "")</f>
        <v>621.11801242236913</v>
      </c>
      <c r="G60" s="31">
        <v>48.6</v>
      </c>
      <c r="H60" s="32">
        <f t="shared" ref="H60:H63" si="27">IF(ISNUMBER(G60), (G60 - $B60) / $B60, "")</f>
        <v>6.2111801242236914E-3</v>
      </c>
      <c r="I60" s="101">
        <f>IF(ISNUMBER(G60), $B64 * H60, "")</f>
        <v>931.67701863355376</v>
      </c>
      <c r="J60" s="15">
        <v>47.9</v>
      </c>
      <c r="K60" s="32">
        <f t="shared" ref="K60:K63" si="28">IF(ISNUMBER(J60), (J60 - $B60) / $B60, "")</f>
        <v>-8.2815734989647744E-3</v>
      </c>
      <c r="L60" s="18">
        <f>IF(ISNUMBER(J60), $B64 * K60, "")</f>
        <v>-1242.2360248447162</v>
      </c>
      <c r="M60" s="31">
        <v>48</v>
      </c>
      <c r="N60" s="32">
        <f t="shared" ref="N60:N63" si="29">IF(ISNUMBER(M60), (M60 - $B60) / $B60, "")</f>
        <v>-6.211180124223544E-3</v>
      </c>
      <c r="O60" s="18">
        <f>IF(ISNUMBER(M60), $B64 * N60, "")</f>
        <v>-931.67701863353159</v>
      </c>
      <c r="Q60" s="209"/>
      <c r="R60" s="209"/>
      <c r="S60" s="209"/>
    </row>
    <row r="61" spans="1:19" ht="17.25" customHeight="1" thickBot="1">
      <c r="A61" s="125" t="s">
        <v>233</v>
      </c>
      <c r="B61" s="126">
        <v>94.3</v>
      </c>
      <c r="C61" s="77">
        <v>-3.1712474E-3</v>
      </c>
      <c r="D61" s="15">
        <v>94.6</v>
      </c>
      <c r="E61" s="32">
        <f t="shared" si="26"/>
        <v>3.181336161187669E-3</v>
      </c>
      <c r="F61" s="18">
        <f>IF(ISNUMBER(D61), $B64 * E61, "")</f>
        <v>477.20042417815034</v>
      </c>
      <c r="G61" s="31">
        <v>94.6</v>
      </c>
      <c r="H61" s="32">
        <f t="shared" si="27"/>
        <v>3.181336161187669E-3</v>
      </c>
      <c r="I61" s="101">
        <f>IF(ISNUMBER(G61), $B64 * H61, "")</f>
        <v>477.20042417815034</v>
      </c>
      <c r="J61" s="15">
        <v>94.4</v>
      </c>
      <c r="K61" s="32">
        <f t="shared" si="28"/>
        <v>1.0604453870626568E-3</v>
      </c>
      <c r="L61" s="18">
        <f>IF(ISNUMBER(J61), $B64 * K61, "")</f>
        <v>159.06680805939851</v>
      </c>
      <c r="M61" s="31">
        <v>94.4</v>
      </c>
      <c r="N61" s="32">
        <f t="shared" si="29"/>
        <v>1.0604453870626568E-3</v>
      </c>
      <c r="O61" s="18">
        <f>IF(ISNUMBER(M61), $B64 * N61, "")</f>
        <v>159.06680805939851</v>
      </c>
      <c r="Q61" s="209"/>
      <c r="R61" s="209"/>
      <c r="S61" s="209"/>
    </row>
    <row r="62" spans="1:19" ht="17.25" customHeight="1">
      <c r="A62" s="125" t="s">
        <v>189</v>
      </c>
      <c r="B62" s="126">
        <v>88.5</v>
      </c>
      <c r="C62" s="77">
        <v>-3.3783784000000002E-3</v>
      </c>
      <c r="D62" s="15">
        <v>89.6</v>
      </c>
      <c r="E62" s="32">
        <f t="shared" si="26"/>
        <v>1.2429378531073383E-2</v>
      </c>
      <c r="F62" s="18">
        <f>IF(ISNUMBER(D62), $B64 * E62, "")</f>
        <v>1864.4067796610075</v>
      </c>
      <c r="G62" s="31">
        <v>89.1</v>
      </c>
      <c r="H62" s="32">
        <f t="shared" si="27"/>
        <v>6.7796610169490882E-3</v>
      </c>
      <c r="I62" s="101">
        <f>IF(ISNUMBER(G62), $B64 * H62, "")</f>
        <v>1016.9491525423632</v>
      </c>
      <c r="J62" s="15">
        <v>89</v>
      </c>
      <c r="K62" s="32">
        <f t="shared" si="28"/>
        <v>5.6497175141242938E-3</v>
      </c>
      <c r="L62" s="18">
        <f>IF(ISNUMBER(J62), $B64 * K62, "")</f>
        <v>847.45762711864404</v>
      </c>
      <c r="M62" s="31">
        <v>89</v>
      </c>
      <c r="N62" s="32">
        <f t="shared" si="29"/>
        <v>5.6497175141242938E-3</v>
      </c>
      <c r="O62" s="18">
        <f>IF(ISNUMBER(M62), $B64 * N62, "")</f>
        <v>847.45762711864404</v>
      </c>
      <c r="Q62" s="198"/>
      <c r="R62" s="199"/>
      <c r="S62" s="200"/>
    </row>
    <row r="63" spans="1:19" ht="17.25" customHeight="1" thickBot="1">
      <c r="A63" s="130" t="s">
        <v>203</v>
      </c>
      <c r="B63" s="131">
        <v>8.1</v>
      </c>
      <c r="C63" s="79">
        <v>-3.6900369000000001E-3</v>
      </c>
      <c r="D63" s="24">
        <v>8.17</v>
      </c>
      <c r="E63" s="25">
        <f t="shared" si="26"/>
        <v>8.6419753086420109E-3</v>
      </c>
      <c r="F63" s="104">
        <f>IF(ISNUMBER(D63), $B64 * E63, "")</f>
        <v>1296.2962962963015</v>
      </c>
      <c r="G63" s="102">
        <v>8.2899999999999991</v>
      </c>
      <c r="H63" s="25">
        <f t="shared" si="27"/>
        <v>2.3456790123456729E-2</v>
      </c>
      <c r="I63" s="103">
        <f>IF(ISNUMBER(G63), $B64 * H63, "")</f>
        <v>3518.5185185185092</v>
      </c>
      <c r="J63" s="24">
        <v>8.2899999999999991</v>
      </c>
      <c r="K63" s="25">
        <f t="shared" si="28"/>
        <v>2.3456790123456729E-2</v>
      </c>
      <c r="L63" s="104">
        <f>IF(ISNUMBER(J63), $B64 * K63, "")</f>
        <v>3518.5185185185092</v>
      </c>
      <c r="M63" s="102">
        <v>8.19</v>
      </c>
      <c r="N63" s="25">
        <f t="shared" si="29"/>
        <v>1.1111111111111094E-2</v>
      </c>
      <c r="O63" s="104">
        <f>IF(ISNUMBER(M63), $B64 * N63, "")</f>
        <v>1666.6666666666642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6.1827379533837042E-3</v>
      </c>
      <c r="F64" s="28">
        <f>SUM(F44:F63)</f>
        <v>18548.213860151111</v>
      </c>
      <c r="G64" s="26" t="s">
        <v>266</v>
      </c>
      <c r="H64" s="27">
        <f>IF(COUNT(H44:H63), SUM(H44:H63) / COUNT(H44:H63), 0)</f>
        <v>5.3192400852865402E-3</v>
      </c>
      <c r="I64" s="28">
        <f>SUM(I44:I63)</f>
        <v>15957.72025585962</v>
      </c>
      <c r="J64" s="26" t="s">
        <v>266</v>
      </c>
      <c r="K64" s="27">
        <f>IF(COUNT(K44:K63), SUM(K44:K63) / COUNT(K44:K63), 0)</f>
        <v>3.5110027943101919E-3</v>
      </c>
      <c r="L64" s="28">
        <f>SUM(L44:L63)</f>
        <v>10533.008382930573</v>
      </c>
      <c r="M64" s="26" t="s">
        <v>266</v>
      </c>
      <c r="N64" s="27">
        <f>IF(COUNT(N44:N63), SUM(N44:N63) / COUNT(N44:N63), 0)</f>
        <v>2.7529350227316314E-3</v>
      </c>
      <c r="O64" s="28">
        <f>SUM(O44:O63)</f>
        <v>8258.8050681948953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74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2022-03-12(토) 오전 00:00</v>
      </c>
      <c r="C69" s="261"/>
      <c r="D69" s="233" t="str">
        <f>TEXT($G$1, "[$-ko-KR]yyyy-mm-dd(ddd) ") &amp; "오후 14:00"</f>
        <v>2022-03-12(토) 오후 14:00</v>
      </c>
      <c r="E69" s="234"/>
      <c r="F69" s="235"/>
      <c r="G69" s="233" t="str">
        <f>TEXT($G$1, "[$-ko-KR]yyyy-mm-dd(ddd) ") &amp; "오후 19:00"</f>
        <v>2022-03-12(토) 오후 19:00</v>
      </c>
      <c r="H69" s="234"/>
      <c r="I69" s="235"/>
      <c r="J69" s="233" t="str">
        <f>TEXT($G$1, "[$-ko-KR]yyyy-mm-dd(ddd) ") &amp; "오후 21:00"</f>
        <v>2022-03-12(토) 오후 21:00</v>
      </c>
      <c r="K69" s="234"/>
      <c r="L69" s="235"/>
      <c r="M69" s="233" t="str">
        <f>TEXT($G$1+1, "[$-ko-KR]yyyy-mm-dd(ddd) ") &amp; "오전 00:00"</f>
        <v>2022-03-13(일)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225</v>
      </c>
      <c r="B71" s="124">
        <v>343</v>
      </c>
      <c r="C71" s="76">
        <v>8.8235294000000002E-3</v>
      </c>
      <c r="D71" s="13">
        <v>340</v>
      </c>
      <c r="E71" s="14">
        <f>IF(ISNUMBER(D71), (D71 - $B71) / $B71, "")</f>
        <v>-8.7463556851311956E-3</v>
      </c>
      <c r="F71" s="16">
        <f>IF(ISNUMBER(D71), $B91 * E71, "")</f>
        <v>-1311.9533527696794</v>
      </c>
      <c r="G71" s="29">
        <v>343</v>
      </c>
      <c r="H71" s="14">
        <f>IF(ISNUMBER(G71), (G71 - $B71) / $B71, "")</f>
        <v>0</v>
      </c>
      <c r="I71" s="100">
        <f>IF(ISNUMBER(G71), $B91 * H71, "")</f>
        <v>0</v>
      </c>
      <c r="J71" s="13">
        <v>342</v>
      </c>
      <c r="K71" s="14">
        <f>IF(ISNUMBER(J71), (J71 - $B71) / $B71, "")</f>
        <v>-2.9154518950437317E-3</v>
      </c>
      <c r="L71" s="16">
        <f>IF(ISNUMBER(J71), $B91 * K71, "")</f>
        <v>-437.31778425655978</v>
      </c>
      <c r="M71" s="29">
        <v>342</v>
      </c>
      <c r="N71" s="14">
        <f>IF(ISNUMBER(M71), (M71 - $B71) / $B71, "")</f>
        <v>-2.9154518950437317E-3</v>
      </c>
      <c r="O71" s="16">
        <f>IF(ISNUMBER(M71), $B91 * N71, "")</f>
        <v>-437.31778425655978</v>
      </c>
      <c r="Q71" s="219"/>
      <c r="R71" s="219"/>
      <c r="S71" s="219"/>
    </row>
    <row r="72" spans="1:19" ht="17.25" thickBot="1">
      <c r="A72" s="125" t="s">
        <v>261</v>
      </c>
      <c r="B72" s="126">
        <v>150</v>
      </c>
      <c r="C72" s="77">
        <v>6.7114093999999999E-3</v>
      </c>
      <c r="D72" s="15">
        <v>150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149</v>
      </c>
      <c r="H72" s="32">
        <f t="shared" ref="H72:H75" si="31">IF(ISNUMBER(G72), (G72 - $B72) / $B72, "")</f>
        <v>-6.6666666666666671E-3</v>
      </c>
      <c r="I72" s="101">
        <f>IF(ISNUMBER(G72), $B91 * H72, "")</f>
        <v>-1000.0000000000001</v>
      </c>
      <c r="J72" s="15">
        <v>149</v>
      </c>
      <c r="K72" s="32">
        <f t="shared" ref="K72:K75" si="32">IF(ISNUMBER(J72), (J72 - $B72) / $B72, "")</f>
        <v>-6.6666666666666671E-3</v>
      </c>
      <c r="L72" s="18">
        <f>IF(ISNUMBER(J72), $B91 * K72, "")</f>
        <v>-1000.0000000000001</v>
      </c>
      <c r="M72" s="31">
        <v>149</v>
      </c>
      <c r="N72" s="32">
        <f t="shared" ref="N72:N75" si="33">IF(ISNUMBER(M72), (M72 - $B72) / $B72, "")</f>
        <v>-6.6666666666666671E-3</v>
      </c>
      <c r="O72" s="18">
        <f>IF(ISNUMBER(M72), $B91 * N72, "")</f>
        <v>-1000.0000000000001</v>
      </c>
      <c r="Q72" s="219"/>
      <c r="R72" s="219"/>
      <c r="S72" s="219"/>
    </row>
    <row r="73" spans="1:19" ht="17.25" thickBot="1">
      <c r="A73" s="125" t="s">
        <v>231</v>
      </c>
      <c r="B73" s="126">
        <v>388</v>
      </c>
      <c r="C73" s="77">
        <v>5.1813472000000003E-3</v>
      </c>
      <c r="D73" s="15">
        <v>385</v>
      </c>
      <c r="E73" s="32">
        <f t="shared" si="30"/>
        <v>-7.7319587628865982E-3</v>
      </c>
      <c r="F73" s="18">
        <f>IF(ISNUMBER(D73), $B91 * E73, "")</f>
        <v>-1159.7938144329896</v>
      </c>
      <c r="G73" s="31">
        <v>385</v>
      </c>
      <c r="H73" s="32">
        <f t="shared" si="31"/>
        <v>-7.7319587628865982E-3</v>
      </c>
      <c r="I73" s="101">
        <f>IF(ISNUMBER(G73), $B91 * H73, "")</f>
        <v>-1159.7938144329896</v>
      </c>
      <c r="J73" s="15">
        <v>385</v>
      </c>
      <c r="K73" s="32">
        <f t="shared" si="32"/>
        <v>-7.7319587628865982E-3</v>
      </c>
      <c r="L73" s="18">
        <f>IF(ISNUMBER(J73), $B91 * K73, "")</f>
        <v>-1159.7938144329896</v>
      </c>
      <c r="M73" s="31">
        <v>387</v>
      </c>
      <c r="N73" s="32">
        <f t="shared" si="33"/>
        <v>-2.5773195876288659E-3</v>
      </c>
      <c r="O73" s="18">
        <f>IF(ISNUMBER(M73), $B91 * N73, "")</f>
        <v>-386.59793814432987</v>
      </c>
      <c r="Q73" s="209"/>
      <c r="R73" s="209"/>
      <c r="S73" s="209"/>
    </row>
    <row r="74" spans="1:19" ht="17.25" thickBot="1">
      <c r="A74" s="125" t="s">
        <v>237</v>
      </c>
      <c r="B74" s="126">
        <v>609</v>
      </c>
      <c r="C74" s="77">
        <v>4.9504950000000001E-3</v>
      </c>
      <c r="D74" s="15">
        <v>610</v>
      </c>
      <c r="E74" s="32">
        <f t="shared" si="30"/>
        <v>1.6420361247947454E-3</v>
      </c>
      <c r="F74" s="18">
        <f>IF(ISNUMBER(D74), $B91 * E74, "")</f>
        <v>246.30541871921181</v>
      </c>
      <c r="G74" s="31">
        <v>611</v>
      </c>
      <c r="H74" s="32">
        <f t="shared" si="31"/>
        <v>3.2840722495894909E-3</v>
      </c>
      <c r="I74" s="101">
        <f>IF(ISNUMBER(G74), $B91 * H74, "")</f>
        <v>492.61083743842363</v>
      </c>
      <c r="J74" s="15">
        <v>620</v>
      </c>
      <c r="K74" s="32">
        <f t="shared" si="32"/>
        <v>1.8062397372742199E-2</v>
      </c>
      <c r="L74" s="18">
        <f>IF(ISNUMBER(J74), $B91 * K74, "")</f>
        <v>2709.3596059113297</v>
      </c>
      <c r="M74" s="31">
        <v>610</v>
      </c>
      <c r="N74" s="32">
        <f t="shared" si="33"/>
        <v>1.6420361247947454E-3</v>
      </c>
      <c r="O74" s="18">
        <f>IF(ISNUMBER(M74), $B91 * N74, "")</f>
        <v>246.30541871921181</v>
      </c>
      <c r="Q74" s="209"/>
      <c r="R74" s="209"/>
      <c r="S74" s="209"/>
    </row>
    <row r="75" spans="1:19" ht="17.25" thickBot="1">
      <c r="A75" s="127" t="s">
        <v>85</v>
      </c>
      <c r="B75" s="128">
        <v>242</v>
      </c>
      <c r="C75" s="78">
        <v>4.1493776000000003E-3</v>
      </c>
      <c r="D75" s="20">
        <v>241</v>
      </c>
      <c r="E75" s="21">
        <f t="shared" si="30"/>
        <v>-4.1322314049586778E-3</v>
      </c>
      <c r="F75" s="22">
        <f>IF(ISNUMBER(D75), $B91 * E75, "")</f>
        <v>-619.83471074380168</v>
      </c>
      <c r="G75" s="30">
        <v>242</v>
      </c>
      <c r="H75" s="21">
        <f t="shared" si="31"/>
        <v>0</v>
      </c>
      <c r="I75" s="105">
        <f>IF(ISNUMBER(G75), $B91 * H75, "")</f>
        <v>0</v>
      </c>
      <c r="J75" s="20">
        <v>243</v>
      </c>
      <c r="K75" s="21">
        <f t="shared" si="32"/>
        <v>4.1322314049586778E-3</v>
      </c>
      <c r="L75" s="22">
        <f>IF(ISNUMBER(J75), $B91 * K75, "")</f>
        <v>619.83471074380168</v>
      </c>
      <c r="M75" s="30">
        <v>256</v>
      </c>
      <c r="N75" s="21">
        <f t="shared" si="33"/>
        <v>5.7851239669421489E-2</v>
      </c>
      <c r="O75" s="22">
        <f>IF(ISNUMBER(M75), $B91 * N75, "")</f>
        <v>8677.6859504132226</v>
      </c>
      <c r="Q75" s="209"/>
      <c r="R75" s="209"/>
      <c r="S75" s="209"/>
    </row>
    <row r="76" spans="1:19" ht="17.25" thickBot="1">
      <c r="A76" s="125" t="s">
        <v>101</v>
      </c>
      <c r="B76" s="129">
        <v>611</v>
      </c>
      <c r="C76" s="80">
        <v>3.2840721999999999E-3</v>
      </c>
      <c r="D76" s="106">
        <v>612</v>
      </c>
      <c r="E76" s="107">
        <f>IF(ISNUMBER(D76), (D76 - $B76) / $B76, "")</f>
        <v>1.6366612111292963E-3</v>
      </c>
      <c r="F76" s="108">
        <f>IF(ISNUMBER(D76), $B91 * E76, "")</f>
        <v>245.49918166939446</v>
      </c>
      <c r="G76" s="109">
        <v>615</v>
      </c>
      <c r="H76" s="107">
        <f>IF(ISNUMBER(G76), (G76 - $B76) / $B76, "")</f>
        <v>6.5466448445171853E-3</v>
      </c>
      <c r="I76" s="110">
        <f>IF(ISNUMBER(G76), $B91 * H76, "")</f>
        <v>981.99672667757784</v>
      </c>
      <c r="J76" s="106">
        <v>613</v>
      </c>
      <c r="K76" s="107">
        <f>IF(ISNUMBER(J76), (J76 - $B76) / $B76, "")</f>
        <v>3.2733224222585926E-3</v>
      </c>
      <c r="L76" s="108">
        <f>IF(ISNUMBER(J76), $B91 * K76, "")</f>
        <v>490.99836333878892</v>
      </c>
      <c r="M76" s="109">
        <v>614</v>
      </c>
      <c r="N76" s="107">
        <f>IF(ISNUMBER(M76), (M76 - $B76) / $B76, "")</f>
        <v>4.9099836333878887E-3</v>
      </c>
      <c r="O76" s="108">
        <f>IF(ISNUMBER(M76), $B91 * N76, "")</f>
        <v>736.49754500818335</v>
      </c>
      <c r="Q76" s="209"/>
      <c r="R76" s="209"/>
      <c r="S76" s="209"/>
    </row>
    <row r="77" spans="1:19" ht="17.25" thickBot="1">
      <c r="A77" s="125" t="s">
        <v>103</v>
      </c>
      <c r="B77" s="126">
        <v>613</v>
      </c>
      <c r="C77" s="77">
        <v>3.2733224000000001E-3</v>
      </c>
      <c r="D77" s="15">
        <v>614</v>
      </c>
      <c r="E77" s="32">
        <f t="shared" ref="E77:E80" si="34">IF(ISNUMBER(D77), (D77 - $B77) / $B77, "")</f>
        <v>1.6313213703099511E-3</v>
      </c>
      <c r="F77" s="18">
        <f>IF(ISNUMBER(D77), $B91 * E77, "")</f>
        <v>244.69820554649266</v>
      </c>
      <c r="G77" s="31">
        <v>619</v>
      </c>
      <c r="H77" s="32">
        <f t="shared" ref="H77:H80" si="35">IF(ISNUMBER(G77), (G77 - $B77) / $B77, "")</f>
        <v>9.7879282218597055E-3</v>
      </c>
      <c r="I77" s="101">
        <f>IF(ISNUMBER(G77), $B91 * H77, "")</f>
        <v>1468.1892332789557</v>
      </c>
      <c r="J77" s="15">
        <v>617</v>
      </c>
      <c r="K77" s="32">
        <f t="shared" ref="K77:K80" si="36">IF(ISNUMBER(J77), (J77 - $B77) / $B77, "")</f>
        <v>6.5252854812398045E-3</v>
      </c>
      <c r="L77" s="18">
        <f>IF(ISNUMBER(J77), $B91 * K77, "")</f>
        <v>978.79282218597064</v>
      </c>
      <c r="M77" s="31">
        <v>618</v>
      </c>
      <c r="N77" s="32">
        <f t="shared" ref="N77:N80" si="37">IF(ISNUMBER(M77), (M77 - $B77) / $B77, "")</f>
        <v>8.1566068515497546E-3</v>
      </c>
      <c r="O77" s="18">
        <f>IF(ISNUMBER(M77), $B91 * N77, "")</f>
        <v>1223.4910277324632</v>
      </c>
      <c r="Q77" s="209"/>
      <c r="R77" s="209"/>
      <c r="S77" s="209"/>
    </row>
    <row r="78" spans="1:19" ht="17.25" thickBot="1">
      <c r="A78" s="125" t="s">
        <v>339</v>
      </c>
      <c r="B78" s="126">
        <v>477</v>
      </c>
      <c r="C78" s="77">
        <v>2.1008403000000002E-3</v>
      </c>
      <c r="D78" s="15">
        <v>484</v>
      </c>
      <c r="E78" s="32">
        <f t="shared" si="34"/>
        <v>1.4675052410901468E-2</v>
      </c>
      <c r="F78" s="18">
        <f>IF(ISNUMBER(D78), $B91 * E78, "")</f>
        <v>2201.2578616352203</v>
      </c>
      <c r="G78" s="31">
        <v>486</v>
      </c>
      <c r="H78" s="32">
        <f t="shared" si="35"/>
        <v>1.8867924528301886E-2</v>
      </c>
      <c r="I78" s="101">
        <f>IF(ISNUMBER(G78), $B91 * H78, "")</f>
        <v>2830.1886792452829</v>
      </c>
      <c r="J78" s="15">
        <v>483</v>
      </c>
      <c r="K78" s="32">
        <f t="shared" si="36"/>
        <v>1.2578616352201259E-2</v>
      </c>
      <c r="L78" s="18">
        <f>IF(ISNUMBER(J78), $B91 * K78, "")</f>
        <v>1886.7924528301887</v>
      </c>
      <c r="M78" s="31">
        <v>481</v>
      </c>
      <c r="N78" s="32">
        <f t="shared" si="37"/>
        <v>8.385744234800839E-3</v>
      </c>
      <c r="O78" s="18">
        <f>IF(ISNUMBER(M78), $B91 * N78, "")</f>
        <v>1257.8616352201259</v>
      </c>
      <c r="Q78" s="209"/>
      <c r="R78" s="209"/>
      <c r="S78" s="209"/>
    </row>
    <row r="79" spans="1:19" ht="17.25" thickBot="1">
      <c r="A79" s="125" t="s">
        <v>79</v>
      </c>
      <c r="B79" s="126">
        <v>816</v>
      </c>
      <c r="C79" s="77">
        <v>1.2269939000000001E-3</v>
      </c>
      <c r="D79" s="15">
        <v>828</v>
      </c>
      <c r="E79" s="32">
        <f t="shared" si="34"/>
        <v>1.4705882352941176E-2</v>
      </c>
      <c r="F79" s="18">
        <f>IF(ISNUMBER(D79), $B91 * E79, "")</f>
        <v>2205.8823529411766</v>
      </c>
      <c r="G79" s="31">
        <v>872</v>
      </c>
      <c r="H79" s="32">
        <f t="shared" si="35"/>
        <v>6.8627450980392163E-2</v>
      </c>
      <c r="I79" s="101">
        <f>IF(ISNUMBER(G79), $B91 * H79, "")</f>
        <v>10294.117647058825</v>
      </c>
      <c r="J79" s="15">
        <v>857</v>
      </c>
      <c r="K79" s="32">
        <f t="shared" si="36"/>
        <v>5.0245098039215688E-2</v>
      </c>
      <c r="L79" s="18">
        <f>IF(ISNUMBER(J79), $B91 * K79, "")</f>
        <v>7536.7647058823532</v>
      </c>
      <c r="M79" s="31">
        <v>847</v>
      </c>
      <c r="N79" s="32">
        <f t="shared" si="37"/>
        <v>3.7990196078431369E-2</v>
      </c>
      <c r="O79" s="18">
        <f>IF(ISNUMBER(M79), $B91 * N79, "")</f>
        <v>5698.5294117647054</v>
      </c>
      <c r="Q79" s="33"/>
      <c r="R79" s="33"/>
    </row>
    <row r="80" spans="1:19" ht="17.25" thickBot="1">
      <c r="A80" s="130" t="s">
        <v>331</v>
      </c>
      <c r="B80" s="131">
        <v>904</v>
      </c>
      <c r="C80" s="79">
        <v>1.1074196999999999E-3</v>
      </c>
      <c r="D80" s="24">
        <v>907</v>
      </c>
      <c r="E80" s="25">
        <f t="shared" si="34"/>
        <v>3.3185840707964601E-3</v>
      </c>
      <c r="F80" s="104">
        <f>IF(ISNUMBER(D80), $B91 * E80, "")</f>
        <v>497.78761061946904</v>
      </c>
      <c r="G80" s="102">
        <v>908</v>
      </c>
      <c r="H80" s="25">
        <f t="shared" si="35"/>
        <v>4.4247787610619468E-3</v>
      </c>
      <c r="I80" s="103">
        <f>IF(ISNUMBER(G80), $B91 * H80, "")</f>
        <v>663.71681415929197</v>
      </c>
      <c r="J80" s="24">
        <v>906</v>
      </c>
      <c r="K80" s="25">
        <f t="shared" si="36"/>
        <v>2.2123893805309734E-3</v>
      </c>
      <c r="L80" s="104">
        <f>IF(ISNUMBER(J80), $B91 * K80, "")</f>
        <v>331.85840707964599</v>
      </c>
      <c r="M80" s="102">
        <v>907</v>
      </c>
      <c r="N80" s="25">
        <f t="shared" si="37"/>
        <v>3.3185840707964601E-3</v>
      </c>
      <c r="O80" s="104">
        <f>IF(ISNUMBER(M80), $B91 * N80, "")</f>
        <v>497.78761061946904</v>
      </c>
      <c r="Q80" s="210"/>
      <c r="R80" s="211"/>
      <c r="S80" s="212"/>
    </row>
    <row r="81" spans="1:19">
      <c r="A81" s="123" t="s">
        <v>209</v>
      </c>
      <c r="B81" s="124">
        <v>987</v>
      </c>
      <c r="C81" s="76">
        <v>1.0141988000000001E-3</v>
      </c>
      <c r="D81" s="13">
        <v>989</v>
      </c>
      <c r="E81" s="14">
        <f>IF(ISNUMBER(D81), (D81 - $B81) / $B81, "")</f>
        <v>2.0263424518743669E-3</v>
      </c>
      <c r="F81" s="16">
        <f>IF(ISNUMBER(D81), $B91 * E81, "")</f>
        <v>303.95136778115506</v>
      </c>
      <c r="G81" s="29">
        <v>988</v>
      </c>
      <c r="H81" s="14">
        <f>IF(ISNUMBER(G81), (G81 - $B81) / $B81, "")</f>
        <v>1.0131712259371835E-3</v>
      </c>
      <c r="I81" s="100">
        <f>IF(ISNUMBER(G81), $B91 * H81, "")</f>
        <v>151.97568389057753</v>
      </c>
      <c r="J81" s="13">
        <v>985</v>
      </c>
      <c r="K81" s="14">
        <f>IF(ISNUMBER(J81), (J81 - $B81) / $B81, "")</f>
        <v>-2.0263424518743669E-3</v>
      </c>
      <c r="L81" s="16">
        <f>IF(ISNUMBER(J81), $B91 * K81, "")</f>
        <v>-303.95136778115506</v>
      </c>
      <c r="M81" s="29">
        <v>985</v>
      </c>
      <c r="N81" s="14">
        <f>IF(ISNUMBER(M81), (M81 - $B81) / $B81, "")</f>
        <v>-2.0263424518743669E-3</v>
      </c>
      <c r="O81" s="16">
        <f>IF(ISNUMBER(M81), $B91 * N81, "")</f>
        <v>-303.95136778115506</v>
      </c>
      <c r="Q81" s="213"/>
      <c r="R81" s="214"/>
      <c r="S81" s="215"/>
    </row>
    <row r="82" spans="1:19" ht="17.25" thickBot="1">
      <c r="A82" s="125" t="s">
        <v>56</v>
      </c>
      <c r="B82" s="126">
        <v>117</v>
      </c>
      <c r="C82" s="77">
        <v>0</v>
      </c>
      <c r="D82" s="15">
        <v>118</v>
      </c>
      <c r="E82" s="32">
        <f t="shared" ref="E82:E85" si="38">IF(ISNUMBER(D82), (D82 - $B82) / $B82, "")</f>
        <v>8.5470085470085479E-3</v>
      </c>
      <c r="F82" s="18">
        <f>IF(ISNUMBER(D82), $B91 * E82, "")</f>
        <v>1282.0512820512822</v>
      </c>
      <c r="G82" s="31">
        <v>118</v>
      </c>
      <c r="H82" s="32">
        <f t="shared" ref="H82:H85" si="39">IF(ISNUMBER(G82), (G82 - $B82) / $B82, "")</f>
        <v>8.5470085470085479E-3</v>
      </c>
      <c r="I82" s="101">
        <f>IF(ISNUMBER(G82), $B91 * H82, "")</f>
        <v>1282.0512820512822</v>
      </c>
      <c r="J82" s="15">
        <v>118</v>
      </c>
      <c r="K82" s="32">
        <f t="shared" ref="K82:K85" si="40">IF(ISNUMBER(J82), (J82 - $B82) / $B82, "")</f>
        <v>8.5470085470085479E-3</v>
      </c>
      <c r="L82" s="18">
        <f>IF(ISNUMBER(J82), $B91 * K82, "")</f>
        <v>1282.0512820512822</v>
      </c>
      <c r="M82" s="31">
        <v>117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16"/>
      <c r="R82" s="217"/>
      <c r="S82" s="218"/>
    </row>
    <row r="83" spans="1:19" ht="17.25" thickBot="1">
      <c r="A83" s="125" t="s">
        <v>215</v>
      </c>
      <c r="B83" s="126">
        <v>137</v>
      </c>
      <c r="C83" s="77">
        <v>0</v>
      </c>
      <c r="D83" s="15">
        <v>139</v>
      </c>
      <c r="E83" s="32">
        <f t="shared" si="38"/>
        <v>1.4598540145985401E-2</v>
      </c>
      <c r="F83" s="18">
        <f>IF(ISNUMBER(D83), $B91 * E83, "")</f>
        <v>2189.7810218978102</v>
      </c>
      <c r="G83" s="31">
        <v>137</v>
      </c>
      <c r="H83" s="32">
        <f t="shared" si="39"/>
        <v>0</v>
      </c>
      <c r="I83" s="101">
        <f>IF(ISNUMBER(G83), $B91 * H83, "")</f>
        <v>0</v>
      </c>
      <c r="J83" s="15">
        <v>138</v>
      </c>
      <c r="K83" s="32">
        <f t="shared" si="40"/>
        <v>7.2992700729927005E-3</v>
      </c>
      <c r="L83" s="18">
        <f>IF(ISNUMBER(J83), $B91 * K83, "")</f>
        <v>1094.8905109489051</v>
      </c>
      <c r="M83" s="31">
        <v>138</v>
      </c>
      <c r="N83" s="32">
        <f t="shared" si="41"/>
        <v>7.2992700729927005E-3</v>
      </c>
      <c r="O83" s="18">
        <f>IF(ISNUMBER(M83), $B91 * N83, "")</f>
        <v>1094.8905109489051</v>
      </c>
      <c r="Q83" s="209"/>
      <c r="R83" s="209"/>
      <c r="S83" s="209"/>
    </row>
    <row r="84" spans="1:19" ht="17.25" thickBot="1">
      <c r="A84" s="125" t="s">
        <v>160</v>
      </c>
      <c r="B84" s="126">
        <v>397</v>
      </c>
      <c r="C84" s="77">
        <v>0</v>
      </c>
      <c r="D84" s="15">
        <v>397</v>
      </c>
      <c r="E84" s="32">
        <f t="shared" si="38"/>
        <v>0</v>
      </c>
      <c r="F84" s="18">
        <f>IF(ISNUMBER(D84), $B91 * E84, "")</f>
        <v>0</v>
      </c>
      <c r="G84" s="31">
        <v>400</v>
      </c>
      <c r="H84" s="32">
        <f t="shared" si="39"/>
        <v>7.556675062972292E-3</v>
      </c>
      <c r="I84" s="101">
        <f>IF(ISNUMBER(G84), $B91 * H84, "")</f>
        <v>1133.5012594458437</v>
      </c>
      <c r="J84" s="15">
        <v>399</v>
      </c>
      <c r="K84" s="32">
        <f t="shared" si="40"/>
        <v>5.0377833753148613E-3</v>
      </c>
      <c r="L84" s="18">
        <f>IF(ISNUMBER(J84), $B91 * K84, "")</f>
        <v>755.66750629722924</v>
      </c>
      <c r="M84" s="31">
        <v>398</v>
      </c>
      <c r="N84" s="32">
        <f t="shared" si="41"/>
        <v>2.5188916876574307E-3</v>
      </c>
      <c r="O84" s="18">
        <f>IF(ISNUMBER(M84), $B91 * N84, "")</f>
        <v>377.83375314861462</v>
      </c>
      <c r="Q84" s="219"/>
      <c r="R84" s="219"/>
      <c r="S84" s="219"/>
    </row>
    <row r="85" spans="1:19" ht="17.25" thickBot="1">
      <c r="A85" s="127" t="s">
        <v>134</v>
      </c>
      <c r="B85" s="128">
        <v>195</v>
      </c>
      <c r="C85" s="78">
        <v>0</v>
      </c>
      <c r="D85" s="20">
        <v>197</v>
      </c>
      <c r="E85" s="21">
        <f t="shared" si="38"/>
        <v>1.0256410256410256E-2</v>
      </c>
      <c r="F85" s="22">
        <f>IF(ISNUMBER(D85), $B91 * E85, "")</f>
        <v>1538.4615384615386</v>
      </c>
      <c r="G85" s="30">
        <v>203</v>
      </c>
      <c r="H85" s="21">
        <f t="shared" si="39"/>
        <v>4.1025641025641026E-2</v>
      </c>
      <c r="I85" s="105">
        <f>IF(ISNUMBER(G85), $B91 * H85, "")</f>
        <v>6153.8461538461543</v>
      </c>
      <c r="J85" s="20">
        <v>204</v>
      </c>
      <c r="K85" s="21">
        <f t="shared" si="40"/>
        <v>4.6153846153846156E-2</v>
      </c>
      <c r="L85" s="22">
        <f>IF(ISNUMBER(J85), $B91 * K85, "")</f>
        <v>6923.0769230769238</v>
      </c>
      <c r="M85" s="30">
        <v>203</v>
      </c>
      <c r="N85" s="21">
        <f t="shared" si="41"/>
        <v>4.1025641025641026E-2</v>
      </c>
      <c r="O85" s="22">
        <f>IF(ISNUMBER(M85), $B91 * N85, "")</f>
        <v>6153.8461538461543</v>
      </c>
      <c r="Q85" s="219"/>
      <c r="R85" s="219"/>
      <c r="S85" s="219"/>
    </row>
    <row r="86" spans="1:19" ht="17.25" thickBot="1">
      <c r="A86" s="125" t="s">
        <v>338</v>
      </c>
      <c r="B86" s="129">
        <v>257</v>
      </c>
      <c r="C86" s="80">
        <v>0</v>
      </c>
      <c r="D86" s="106">
        <v>258</v>
      </c>
      <c r="E86" s="107">
        <f>IF(ISNUMBER(D86), (D86 - $B86) / $B86, "")</f>
        <v>3.8910505836575876E-3</v>
      </c>
      <c r="F86" s="108">
        <f>IF(ISNUMBER(D86), $B91 * E86, "")</f>
        <v>583.65758754863816</v>
      </c>
      <c r="G86" s="109">
        <v>263</v>
      </c>
      <c r="H86" s="107">
        <f>IF(ISNUMBER(G86), (G86 - $B86) / $B86, "")</f>
        <v>2.3346303501945526E-2</v>
      </c>
      <c r="I86" s="110">
        <f>IF(ISNUMBER(G86), $B91 * H86, "")</f>
        <v>3501.9455252918287</v>
      </c>
      <c r="J86" s="106">
        <v>262</v>
      </c>
      <c r="K86" s="107">
        <f>IF(ISNUMBER(J86), (J86 - $B86) / $B86, "")</f>
        <v>1.9455252918287938E-2</v>
      </c>
      <c r="L86" s="108">
        <f>IF(ISNUMBER(J86), $B91 * K86, "")</f>
        <v>2918.2879377431909</v>
      </c>
      <c r="M86" s="109">
        <v>261</v>
      </c>
      <c r="N86" s="107">
        <f>IF(ISNUMBER(M86), (M86 - $B86) / $B86, "")</f>
        <v>1.556420233463035E-2</v>
      </c>
      <c r="O86" s="108">
        <f>IF(ISNUMBER(M86), $B91 * N86, "")</f>
        <v>2334.6303501945526</v>
      </c>
      <c r="Q86" s="209"/>
      <c r="R86" s="209"/>
      <c r="S86" s="209"/>
    </row>
    <row r="87" spans="1:19" ht="17.25" thickBot="1">
      <c r="A87" s="125" t="s">
        <v>107</v>
      </c>
      <c r="B87" s="126">
        <v>114</v>
      </c>
      <c r="C87" s="77">
        <v>0</v>
      </c>
      <c r="D87" s="15">
        <v>113</v>
      </c>
      <c r="E87" s="32">
        <f t="shared" ref="E87:E90" si="42">IF(ISNUMBER(D87), (D87 - $B87) / $B87, "")</f>
        <v>-8.771929824561403E-3</v>
      </c>
      <c r="F87" s="18">
        <f>IF(ISNUMBER(D87), $B91 * E87, "")</f>
        <v>-1315.7894736842104</v>
      </c>
      <c r="G87" s="31">
        <v>113</v>
      </c>
      <c r="H87" s="32">
        <f t="shared" ref="H87:H90" si="43">IF(ISNUMBER(G87), (G87 - $B87) / $B87, "")</f>
        <v>-8.771929824561403E-3</v>
      </c>
      <c r="I87" s="101">
        <f>IF(ISNUMBER(G87), $B91 * H87, "")</f>
        <v>-1315.7894736842104</v>
      </c>
      <c r="J87" s="15">
        <v>113</v>
      </c>
      <c r="K87" s="32">
        <f t="shared" ref="K87:K90" si="44">IF(ISNUMBER(J87), (J87 - $B87) / $B87, "")</f>
        <v>-8.771929824561403E-3</v>
      </c>
      <c r="L87" s="18">
        <f>IF(ISNUMBER(J87), $B91 * K87, "")</f>
        <v>-1315.7894736842104</v>
      </c>
      <c r="M87" s="31">
        <v>114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09"/>
      <c r="R87" s="209"/>
      <c r="S87" s="209"/>
    </row>
    <row r="88" spans="1:19" ht="17.25" thickBot="1">
      <c r="A88" s="125" t="s">
        <v>195</v>
      </c>
      <c r="B88" s="126">
        <v>120</v>
      </c>
      <c r="C88" s="77">
        <v>0</v>
      </c>
      <c r="D88" s="15">
        <v>121</v>
      </c>
      <c r="E88" s="32">
        <f t="shared" si="42"/>
        <v>8.3333333333333332E-3</v>
      </c>
      <c r="F88" s="18">
        <f>IF(ISNUMBER(D88), $B91 * E88, "")</f>
        <v>1250</v>
      </c>
      <c r="G88" s="31">
        <v>121</v>
      </c>
      <c r="H88" s="32">
        <f t="shared" si="43"/>
        <v>8.3333333333333332E-3</v>
      </c>
      <c r="I88" s="101">
        <f>IF(ISNUMBER(G88), $B91 * H88, "")</f>
        <v>1250</v>
      </c>
      <c r="J88" s="15">
        <v>120</v>
      </c>
      <c r="K88" s="32">
        <f t="shared" si="44"/>
        <v>0</v>
      </c>
      <c r="L88" s="18">
        <f>IF(ISNUMBER(J88), $B91 * K88, "")</f>
        <v>0</v>
      </c>
      <c r="M88" s="31">
        <v>120</v>
      </c>
      <c r="N88" s="32">
        <f t="shared" si="45"/>
        <v>0</v>
      </c>
      <c r="O88" s="18">
        <f>IF(ISNUMBER(M88), $B91 * N88, "")</f>
        <v>0</v>
      </c>
      <c r="Q88" s="209"/>
      <c r="R88" s="209"/>
      <c r="S88" s="209"/>
    </row>
    <row r="89" spans="1:19">
      <c r="A89" s="125" t="s">
        <v>221</v>
      </c>
      <c r="B89" s="126">
        <v>913</v>
      </c>
      <c r="C89" s="77">
        <v>-1.0940919E-3</v>
      </c>
      <c r="D89" s="15">
        <v>912</v>
      </c>
      <c r="E89" s="32">
        <f t="shared" si="42"/>
        <v>-1.0952902519167579E-3</v>
      </c>
      <c r="F89" s="18">
        <f>IF(ISNUMBER(D89), $B91 * E89, "")</f>
        <v>-164.29353778751369</v>
      </c>
      <c r="G89" s="31">
        <v>909</v>
      </c>
      <c r="H89" s="32">
        <f t="shared" si="43"/>
        <v>-4.3811610076670317E-3</v>
      </c>
      <c r="I89" s="101">
        <f>IF(ISNUMBER(G89), $B91 * H89, "")</f>
        <v>-657.17415115005474</v>
      </c>
      <c r="J89" s="15">
        <v>910</v>
      </c>
      <c r="K89" s="32">
        <f t="shared" si="44"/>
        <v>-3.2858707557502738E-3</v>
      </c>
      <c r="L89" s="18">
        <f>IF(ISNUMBER(J89), $B91 * K89, "")</f>
        <v>-492.88061336254106</v>
      </c>
      <c r="M89" s="31">
        <v>909</v>
      </c>
      <c r="N89" s="32">
        <f t="shared" si="45"/>
        <v>-4.3811610076670317E-3</v>
      </c>
      <c r="O89" s="18">
        <f>IF(ISNUMBER(M89), $B91 * N89, "")</f>
        <v>-657.17415115005474</v>
      </c>
      <c r="Q89" s="198"/>
      <c r="R89" s="199"/>
      <c r="S89" s="200"/>
    </row>
    <row r="90" spans="1:19" ht="17.25" thickBot="1">
      <c r="A90" s="130" t="s">
        <v>120</v>
      </c>
      <c r="B90" s="131">
        <v>323</v>
      </c>
      <c r="C90" s="79">
        <v>-3.0864197999999998E-3</v>
      </c>
      <c r="D90" s="24">
        <v>322</v>
      </c>
      <c r="E90" s="25">
        <f t="shared" si="42"/>
        <v>-3.0959752321981426E-3</v>
      </c>
      <c r="F90" s="104">
        <f>IF(ISNUMBER(D90), $B91 * E90, "")</f>
        <v>-464.39628482972137</v>
      </c>
      <c r="G90" s="102">
        <v>324</v>
      </c>
      <c r="H90" s="25">
        <f t="shared" si="43"/>
        <v>3.0959752321981426E-3</v>
      </c>
      <c r="I90" s="103">
        <f>IF(ISNUMBER(G90), $B91 * H90, "")</f>
        <v>464.39628482972137</v>
      </c>
      <c r="J90" s="24">
        <v>322</v>
      </c>
      <c r="K90" s="25">
        <f t="shared" si="44"/>
        <v>-3.0959752321981426E-3</v>
      </c>
      <c r="L90" s="104">
        <f>IF(ISNUMBER(J90), $B91 * K90, "")</f>
        <v>-464.39628482972137</v>
      </c>
      <c r="M90" s="102">
        <v>323</v>
      </c>
      <c r="N90" s="25">
        <f t="shared" si="45"/>
        <v>0</v>
      </c>
      <c r="O90" s="104">
        <f>IF(ISNUMBER(M90), $B91 * N90, "")</f>
        <v>0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2.5844240848744908E-3</v>
      </c>
      <c r="F91" s="28">
        <f>SUM(F71:F90)</f>
        <v>7753.2722546234745</v>
      </c>
      <c r="G91" s="26" t="s">
        <v>266</v>
      </c>
      <c r="H91" s="27">
        <f>IF(COUNT(H71:H90), SUM(H71:H90) / COUNT(H71:H90), 0)</f>
        <v>8.8452595626488349E-3</v>
      </c>
      <c r="I91" s="28">
        <f>SUM(I71:I90)</f>
        <v>26535.778687946502</v>
      </c>
      <c r="J91" s="26" t="s">
        <v>266</v>
      </c>
      <c r="K91" s="27">
        <f>IF(COUNT(K71:K90), SUM(K71:K90) / COUNT(K71:K90), 0)</f>
        <v>7.4514152965808097E-3</v>
      </c>
      <c r="L91" s="28">
        <f>SUM(L71:L90)</f>
        <v>22354.245889742437</v>
      </c>
      <c r="M91" s="26" t="s">
        <v>266</v>
      </c>
      <c r="N91" s="27">
        <f>IF(COUNT(N71:N90), SUM(N71:N90) / COUNT(N71:N90), 0)</f>
        <v>8.5047727087611703E-3</v>
      </c>
      <c r="O91" s="28">
        <f>SUM(O71:O90)</f>
        <v>25514.31812628351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74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2022-03-12(토) 오전 00:00</v>
      </c>
      <c r="C96" s="261"/>
      <c r="D96" s="233" t="str">
        <f>TEXT($G$1, "[$-ko-KR]yyyy-mm-dd(ddd) ") &amp; "오후 14:00"</f>
        <v>2022-03-12(토) 오후 14:00</v>
      </c>
      <c r="E96" s="234"/>
      <c r="F96" s="235"/>
      <c r="G96" s="233" t="str">
        <f>TEXT($G$1, "[$-ko-KR]yyyy-mm-dd(ddd) ") &amp; "오후 19:00"</f>
        <v>2022-03-12(토) 오후 19:00</v>
      </c>
      <c r="H96" s="234"/>
      <c r="I96" s="235"/>
      <c r="J96" s="233" t="str">
        <f>TEXT($G$1, "[$-ko-KR]yyyy-mm-dd(ddd) ") &amp; "오후 21:00"</f>
        <v>2022-03-12(토) 오후 21:00</v>
      </c>
      <c r="K96" s="234"/>
      <c r="L96" s="235"/>
      <c r="M96" s="233" t="str">
        <f>TEXT($G$1+1, "[$-ko-KR]yyyy-mm-dd(ddd) ") &amp; "오전 00:00"</f>
        <v>2022-03-13(일)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158</v>
      </c>
      <c r="B98" s="124">
        <v>74.599999999999994</v>
      </c>
      <c r="C98" s="76">
        <v>6.1166429600000002E-2</v>
      </c>
      <c r="D98" s="13">
        <v>73.3</v>
      </c>
      <c r="E98" s="14">
        <f>IF(ISNUMBER(D98), (D98 - $B98) / $B98, "")</f>
        <v>-1.7426273458445003E-2</v>
      </c>
      <c r="F98" s="16">
        <f>IF(ISNUMBER(D98), $B118 * E98, "")</f>
        <v>-2613.9410187667504</v>
      </c>
      <c r="G98" s="29">
        <v>73.099999999999994</v>
      </c>
      <c r="H98" s="14">
        <f>IF(ISNUMBER(G98), (G98 - $B98) / $B98, "")</f>
        <v>-2.0107238605898126E-2</v>
      </c>
      <c r="I98" s="100">
        <f>IF(ISNUMBER(G98), $B118 * H98, "")</f>
        <v>-3016.0857908847188</v>
      </c>
      <c r="J98" s="13">
        <v>72.5</v>
      </c>
      <c r="K98" s="14">
        <f>IF(ISNUMBER(J98), (J98 - $B98) / $B98, "")</f>
        <v>-2.8150134048257298E-2</v>
      </c>
      <c r="L98" s="16">
        <f>IF(ISNUMBER(J98), $B118 * K98, "")</f>
        <v>-4222.5201072385944</v>
      </c>
      <c r="M98" s="29">
        <v>73</v>
      </c>
      <c r="N98" s="14">
        <f>IF(ISNUMBER(M98), (M98 - $B98) / $B98, "")</f>
        <v>-2.1447721179624589E-2</v>
      </c>
      <c r="O98" s="16">
        <f>IF(ISNUMBER(M98), $B118 * N98, "")</f>
        <v>-3217.1581769436884</v>
      </c>
      <c r="Q98" s="219"/>
      <c r="R98" s="219"/>
      <c r="S98" s="219"/>
    </row>
    <row r="99" spans="1:19" ht="17.25" thickBot="1">
      <c r="A99" s="125" t="s">
        <v>199</v>
      </c>
      <c r="B99" s="126">
        <v>11.5</v>
      </c>
      <c r="C99" s="77">
        <v>2.6785714299999999E-2</v>
      </c>
      <c r="D99" s="15">
        <v>12.4</v>
      </c>
      <c r="E99" s="32">
        <f t="shared" ref="E99:E102" si="46">IF(ISNUMBER(D99), (D99 - $B99) / $B99, "")</f>
        <v>7.8260869565217425E-2</v>
      </c>
      <c r="F99" s="18">
        <f>IF(ISNUMBER(D99), $B118 * E99, "")</f>
        <v>11739.130434782614</v>
      </c>
      <c r="G99" s="31">
        <v>11.8</v>
      </c>
      <c r="H99" s="32">
        <f t="shared" ref="H99:H102" si="47">IF(ISNUMBER(G99), (G99 - $B99) / $B99, "")</f>
        <v>2.6086956521739191E-2</v>
      </c>
      <c r="I99" s="101">
        <f>IF(ISNUMBER(G99), $B118 * H99, "")</f>
        <v>3913.0434782608786</v>
      </c>
      <c r="J99" s="15">
        <v>11.9</v>
      </c>
      <c r="K99" s="32">
        <f t="shared" ref="K99:K102" si="48">IF(ISNUMBER(J99), (J99 - $B99) / $B99, "")</f>
        <v>3.4782608695652202E-2</v>
      </c>
      <c r="L99" s="18">
        <f>IF(ISNUMBER(J99), $B118 * K99, "")</f>
        <v>5217.3913043478306</v>
      </c>
      <c r="M99" s="31">
        <v>11.7</v>
      </c>
      <c r="N99" s="32">
        <f t="shared" ref="N99:N102" si="49">IF(ISNUMBER(M99), (M99 - $B99) / $B99, "")</f>
        <v>1.7391304347826025E-2</v>
      </c>
      <c r="O99" s="18">
        <f>IF(ISNUMBER(M99), $B118 * N99, "")</f>
        <v>2608.6956521739039</v>
      </c>
      <c r="Q99" s="219"/>
      <c r="R99" s="219"/>
      <c r="S99" s="219"/>
    </row>
    <row r="100" spans="1:19" ht="17.25" thickBot="1">
      <c r="A100" s="125" t="s">
        <v>164</v>
      </c>
      <c r="B100" s="126">
        <v>1735</v>
      </c>
      <c r="C100" s="77">
        <v>2.6627218899999999E-2</v>
      </c>
      <c r="D100" s="15">
        <v>1720</v>
      </c>
      <c r="E100" s="32">
        <f t="shared" si="46"/>
        <v>-8.6455331412103754E-3</v>
      </c>
      <c r="F100" s="18">
        <f>IF(ISNUMBER(D100), $B118 * E100, "")</f>
        <v>-1296.8299711815564</v>
      </c>
      <c r="G100" s="31">
        <v>1700</v>
      </c>
      <c r="H100" s="32">
        <f t="shared" si="47"/>
        <v>-2.0172910662824207E-2</v>
      </c>
      <c r="I100" s="101">
        <f>IF(ISNUMBER(G100), $B118 * H100, "")</f>
        <v>-3025.9365994236309</v>
      </c>
      <c r="J100" s="15">
        <v>1695</v>
      </c>
      <c r="K100" s="32">
        <f t="shared" si="48"/>
        <v>-2.3054755043227664E-2</v>
      </c>
      <c r="L100" s="18">
        <f>IF(ISNUMBER(J100), $B118 * K100, "")</f>
        <v>-3458.2132564841495</v>
      </c>
      <c r="M100" s="31">
        <v>1680</v>
      </c>
      <c r="N100" s="32">
        <f t="shared" si="49"/>
        <v>-3.1700288184438041E-2</v>
      </c>
      <c r="O100" s="18">
        <f>IF(ISNUMBER(M100), $B118 * N100, "")</f>
        <v>-4755.0432276657066</v>
      </c>
      <c r="Q100" s="209"/>
      <c r="R100" s="209"/>
      <c r="S100" s="209"/>
    </row>
    <row r="101" spans="1:19" ht="17.25" thickBot="1">
      <c r="A101" s="125" t="s">
        <v>146</v>
      </c>
      <c r="B101" s="126">
        <v>9.1999999999999993</v>
      </c>
      <c r="C101" s="77">
        <v>2.2222222199999999E-2</v>
      </c>
      <c r="D101" s="15">
        <v>9.0500000000000007</v>
      </c>
      <c r="E101" s="32">
        <f t="shared" si="46"/>
        <v>-1.6304347826086803E-2</v>
      </c>
      <c r="F101" s="18">
        <f>IF(ISNUMBER(D101), $B118 * E101, "")</f>
        <v>-2445.6521739130203</v>
      </c>
      <c r="G101" s="31">
        <v>9.0399999999999991</v>
      </c>
      <c r="H101" s="32">
        <f t="shared" si="47"/>
        <v>-1.7391304347826105E-2</v>
      </c>
      <c r="I101" s="101">
        <f>IF(ISNUMBER(G101), $B118 * H101, "")</f>
        <v>-2608.6956521739157</v>
      </c>
      <c r="J101" s="15">
        <v>9</v>
      </c>
      <c r="K101" s="32">
        <f t="shared" si="48"/>
        <v>-2.1739130434782532E-2</v>
      </c>
      <c r="L101" s="18">
        <f>IF(ISNUMBER(J101), $B118 * K101, "")</f>
        <v>-3260.8695652173797</v>
      </c>
      <c r="M101" s="31">
        <v>9</v>
      </c>
      <c r="N101" s="32">
        <f t="shared" si="49"/>
        <v>-2.1739130434782532E-2</v>
      </c>
      <c r="O101" s="18">
        <f>IF(ISNUMBER(M101), $B118 * N101, "")</f>
        <v>-3260.8695652173797</v>
      </c>
      <c r="Q101" s="209"/>
      <c r="R101" s="209"/>
      <c r="S101" s="209"/>
    </row>
    <row r="102" spans="1:19" ht="17.25" thickBot="1">
      <c r="A102" s="127" t="s">
        <v>243</v>
      </c>
      <c r="B102" s="128">
        <v>1185</v>
      </c>
      <c r="C102" s="78">
        <v>1.2820512799999999E-2</v>
      </c>
      <c r="D102" s="20">
        <v>1175</v>
      </c>
      <c r="E102" s="21">
        <f t="shared" si="46"/>
        <v>-8.4388185654008432E-3</v>
      </c>
      <c r="F102" s="22">
        <f>IF(ISNUMBER(D102), $B118 * E102, "")</f>
        <v>-1265.8227848101264</v>
      </c>
      <c r="G102" s="30">
        <v>1185</v>
      </c>
      <c r="H102" s="21">
        <f t="shared" si="47"/>
        <v>0</v>
      </c>
      <c r="I102" s="105">
        <f>IF(ISNUMBER(G102), $B118 * H102, "")</f>
        <v>0</v>
      </c>
      <c r="J102" s="20">
        <v>1170</v>
      </c>
      <c r="K102" s="21">
        <f t="shared" si="48"/>
        <v>-1.2658227848101266E-2</v>
      </c>
      <c r="L102" s="22">
        <f>IF(ISNUMBER(J102), $B118 * K102, "")</f>
        <v>-1898.7341772151899</v>
      </c>
      <c r="M102" s="30">
        <v>1170</v>
      </c>
      <c r="N102" s="21">
        <f t="shared" si="49"/>
        <v>-1.2658227848101266E-2</v>
      </c>
      <c r="O102" s="22">
        <f>IF(ISNUMBER(M102), $B118 * N102, "")</f>
        <v>-1898.7341772151899</v>
      </c>
      <c r="Q102" s="209"/>
      <c r="R102" s="209"/>
      <c r="S102" s="209"/>
    </row>
    <row r="103" spans="1:19" ht="17.25" thickBot="1">
      <c r="A103" s="125" t="s">
        <v>337</v>
      </c>
      <c r="B103" s="129">
        <v>12930</v>
      </c>
      <c r="C103" s="80">
        <v>1.0946051599999999E-2</v>
      </c>
      <c r="D103" s="106">
        <v>13040</v>
      </c>
      <c r="E103" s="107">
        <f>IF(ISNUMBER(D103), (D103 - $B103) / $B103, "")</f>
        <v>8.5073472544470227E-3</v>
      </c>
      <c r="F103" s="108">
        <f>IF(ISNUMBER(D103), $B118 * E103, "")</f>
        <v>1276.1020881670534</v>
      </c>
      <c r="G103" s="109">
        <v>13020</v>
      </c>
      <c r="H103" s="107">
        <f>IF(ISNUMBER(G103), (G103 - $B103) / $B103, "")</f>
        <v>6.9605568445475635E-3</v>
      </c>
      <c r="I103" s="110">
        <f>IF(ISNUMBER(G103), $B118 * H103, "")</f>
        <v>1044.0835266821346</v>
      </c>
      <c r="J103" s="106">
        <v>13020</v>
      </c>
      <c r="K103" s="107">
        <f>IF(ISNUMBER(J103), (J103 - $B103) / $B103, "")</f>
        <v>6.9605568445475635E-3</v>
      </c>
      <c r="L103" s="108">
        <f>IF(ISNUMBER(J103), $B118 * K103, "")</f>
        <v>1044.0835266821346</v>
      </c>
      <c r="M103" s="109">
        <v>13030</v>
      </c>
      <c r="N103" s="107">
        <f>IF(ISNUMBER(M103), (M103 - $B103) / $B103, "")</f>
        <v>7.7339520494972931E-3</v>
      </c>
      <c r="O103" s="108">
        <f>IF(ISNUMBER(M103), $B118 * N103, "")</f>
        <v>1160.092807424594</v>
      </c>
      <c r="Q103" s="209"/>
      <c r="R103" s="209"/>
      <c r="S103" s="209"/>
    </row>
    <row r="104" spans="1:19" ht="17.25" thickBot="1">
      <c r="A104" s="125" t="s">
        <v>191</v>
      </c>
      <c r="B104" s="126">
        <v>2125</v>
      </c>
      <c r="C104" s="77">
        <v>9.5011876000000006E-3</v>
      </c>
      <c r="D104" s="15">
        <v>2215</v>
      </c>
      <c r="E104" s="32">
        <f t="shared" ref="E104:E107" si="50">IF(ISNUMBER(D104), (D104 - $B104) / $B104, "")</f>
        <v>4.2352941176470586E-2</v>
      </c>
      <c r="F104" s="18">
        <f>IF(ISNUMBER(D104), $B118 * E104, "")</f>
        <v>6352.9411764705883</v>
      </c>
      <c r="G104" s="31">
        <v>2180</v>
      </c>
      <c r="H104" s="32">
        <f t="shared" ref="H104:H107" si="51">IF(ISNUMBER(G104), (G104 - $B104) / $B104, "")</f>
        <v>2.5882352941176471E-2</v>
      </c>
      <c r="I104" s="101">
        <f>IF(ISNUMBER(G104), $B118 * H104, "")</f>
        <v>3882.3529411764707</v>
      </c>
      <c r="J104" s="15">
        <v>2185</v>
      </c>
      <c r="K104" s="32">
        <f t="shared" ref="K104:K107" si="52">IF(ISNUMBER(J104), (J104 - $B104) / $B104, "")</f>
        <v>2.823529411764706E-2</v>
      </c>
      <c r="L104" s="18">
        <f>IF(ISNUMBER(J104), $B118 * K104, "")</f>
        <v>4235.2941176470586</v>
      </c>
      <c r="M104" s="31">
        <v>2175</v>
      </c>
      <c r="N104" s="32">
        <f t="shared" ref="N104:N107" si="53">IF(ISNUMBER(M104), (M104 - $B104) / $B104, "")</f>
        <v>2.3529411764705882E-2</v>
      </c>
      <c r="O104" s="18">
        <f>IF(ISNUMBER(M104), $B118 * N104, "")</f>
        <v>3529.4117647058824</v>
      </c>
      <c r="Q104" s="209"/>
      <c r="R104" s="209"/>
      <c r="S104" s="209"/>
    </row>
    <row r="105" spans="1:19" ht="17.25" thickBot="1">
      <c r="A105" s="125" t="s">
        <v>122</v>
      </c>
      <c r="B105" s="126">
        <v>131500</v>
      </c>
      <c r="C105" s="77">
        <v>9.2095165000000007E-3</v>
      </c>
      <c r="D105" s="15">
        <v>133200</v>
      </c>
      <c r="E105" s="32">
        <f t="shared" si="50"/>
        <v>1.2927756653992395E-2</v>
      </c>
      <c r="F105" s="18">
        <f>IF(ISNUMBER(D105), $B118 * E105, "")</f>
        <v>1939.1634980988592</v>
      </c>
      <c r="G105" s="31">
        <v>132150</v>
      </c>
      <c r="H105" s="32">
        <f t="shared" si="51"/>
        <v>4.9429657794676802E-3</v>
      </c>
      <c r="I105" s="101">
        <f>IF(ISNUMBER(G105), $B118 * H105, "")</f>
        <v>741.44486692015198</v>
      </c>
      <c r="J105" s="15">
        <v>131750</v>
      </c>
      <c r="K105" s="32">
        <f t="shared" si="52"/>
        <v>1.9011406844106464E-3</v>
      </c>
      <c r="L105" s="18">
        <f>IF(ISNUMBER(J105), $B118 * K105, "")</f>
        <v>285.17110266159693</v>
      </c>
      <c r="M105" s="31">
        <v>130950</v>
      </c>
      <c r="N105" s="32">
        <f t="shared" si="53"/>
        <v>-4.1825095057034219E-3</v>
      </c>
      <c r="O105" s="18">
        <f>IF(ISNUMBER(M105), $B118 * N105, "")</f>
        <v>-627.37642585551328</v>
      </c>
      <c r="Q105" s="209"/>
      <c r="R105" s="209"/>
      <c r="S105" s="209"/>
    </row>
    <row r="106" spans="1:19" ht="17.25" thickBot="1">
      <c r="A106" s="125" t="s">
        <v>225</v>
      </c>
      <c r="B106" s="126">
        <v>343</v>
      </c>
      <c r="C106" s="77">
        <v>8.8235294000000002E-3</v>
      </c>
      <c r="D106" s="15">
        <v>340</v>
      </c>
      <c r="E106" s="32">
        <f t="shared" si="50"/>
        <v>-8.7463556851311956E-3</v>
      </c>
      <c r="F106" s="18">
        <f>IF(ISNUMBER(D106), $B118 * E106, "")</f>
        <v>-1311.9533527696794</v>
      </c>
      <c r="G106" s="31">
        <v>343</v>
      </c>
      <c r="H106" s="32">
        <f t="shared" si="51"/>
        <v>0</v>
      </c>
      <c r="I106" s="101">
        <f>IF(ISNUMBER(G106), $B118 * H106, "")</f>
        <v>0</v>
      </c>
      <c r="J106" s="15">
        <v>342</v>
      </c>
      <c r="K106" s="32">
        <f t="shared" si="52"/>
        <v>-2.9154518950437317E-3</v>
      </c>
      <c r="L106" s="18">
        <f>IF(ISNUMBER(J106), $B118 * K106, "")</f>
        <v>-437.31778425655978</v>
      </c>
      <c r="M106" s="31">
        <v>342</v>
      </c>
      <c r="N106" s="32">
        <f t="shared" si="53"/>
        <v>-2.9154518950437317E-3</v>
      </c>
      <c r="O106" s="18">
        <f>IF(ISNUMBER(M106), $B118 * N106, "")</f>
        <v>-437.31778425655978</v>
      </c>
      <c r="Q106" s="33"/>
      <c r="R106" s="33"/>
    </row>
    <row r="107" spans="1:19" ht="17.25" thickBot="1">
      <c r="A107" s="130" t="s">
        <v>205</v>
      </c>
      <c r="B107" s="131">
        <v>11.5</v>
      </c>
      <c r="C107" s="79">
        <v>8.7719297999999998E-3</v>
      </c>
      <c r="D107" s="24">
        <v>11.7</v>
      </c>
      <c r="E107" s="25">
        <f t="shared" si="50"/>
        <v>1.7391304347826025E-2</v>
      </c>
      <c r="F107" s="104">
        <f>IF(ISNUMBER(D107), $B118 * E107, "")</f>
        <v>2608.6956521739039</v>
      </c>
      <c r="G107" s="102">
        <v>11.7</v>
      </c>
      <c r="H107" s="25">
        <f t="shared" si="51"/>
        <v>1.7391304347826025E-2</v>
      </c>
      <c r="I107" s="103">
        <f>IF(ISNUMBER(G107), $B118 * H107, "")</f>
        <v>2608.6956521739039</v>
      </c>
      <c r="J107" s="24">
        <v>11.7</v>
      </c>
      <c r="K107" s="25">
        <f t="shared" si="52"/>
        <v>1.7391304347826025E-2</v>
      </c>
      <c r="L107" s="104">
        <f>IF(ISNUMBER(J107), $B118 * K107, "")</f>
        <v>2608.6956521739039</v>
      </c>
      <c r="M107" s="102">
        <v>11.7</v>
      </c>
      <c r="N107" s="25">
        <f t="shared" si="53"/>
        <v>1.7391304347826025E-2</v>
      </c>
      <c r="O107" s="104">
        <f>IF(ISNUMBER(M107), $B118 * N107, "")</f>
        <v>2608.6956521739039</v>
      </c>
      <c r="Q107" s="210"/>
      <c r="R107" s="211"/>
      <c r="S107" s="212"/>
    </row>
    <row r="108" spans="1:19">
      <c r="A108" s="123" t="s">
        <v>130</v>
      </c>
      <c r="B108" s="124">
        <v>22240</v>
      </c>
      <c r="C108" s="76">
        <v>8.6167799999999992E-3</v>
      </c>
      <c r="D108" s="13">
        <v>22730</v>
      </c>
      <c r="E108" s="14">
        <f>IF(ISNUMBER(D108), (D108 - $B108) / $B108, "")</f>
        <v>2.2032374100719423E-2</v>
      </c>
      <c r="F108" s="16">
        <f>IF(ISNUMBER(D108), $B118 * E108, "")</f>
        <v>3304.8561151079134</v>
      </c>
      <c r="G108" s="29">
        <v>22780</v>
      </c>
      <c r="H108" s="14">
        <f>IF(ISNUMBER(G108), (G108 - $B108) / $B108, "")</f>
        <v>2.4280575539568347E-2</v>
      </c>
      <c r="I108" s="100">
        <f>IF(ISNUMBER(G108), $B118 * H108, "")</f>
        <v>3642.0863309352521</v>
      </c>
      <c r="J108" s="13">
        <v>22720</v>
      </c>
      <c r="K108" s="14">
        <f>IF(ISNUMBER(J108), (J108 - $B108) / $B108, "")</f>
        <v>2.1582733812949641E-2</v>
      </c>
      <c r="L108" s="16">
        <f>IF(ISNUMBER(J108), $B118 * K108, "")</f>
        <v>3237.4100719424464</v>
      </c>
      <c r="M108" s="29">
        <v>22930</v>
      </c>
      <c r="N108" s="14">
        <f>IF(ISNUMBER(M108), (M108 - $B108) / $B108, "")</f>
        <v>3.1025179856115109E-2</v>
      </c>
      <c r="O108" s="16">
        <f>IF(ISNUMBER(M108), $B118 * N108, "")</f>
        <v>4653.776978417266</v>
      </c>
      <c r="Q108" s="213"/>
      <c r="R108" s="214"/>
      <c r="S108" s="215"/>
    </row>
    <row r="109" spans="1:19" ht="17.25" thickBot="1">
      <c r="A109" s="125" t="s">
        <v>333</v>
      </c>
      <c r="B109" s="126">
        <v>146500</v>
      </c>
      <c r="C109" s="77">
        <v>8.2587748999999998E-3</v>
      </c>
      <c r="D109" s="15">
        <v>148850</v>
      </c>
      <c r="E109" s="32">
        <f t="shared" ref="E109:E112" si="54">IF(ISNUMBER(D109), (D109 - $B109) / $B109, "")</f>
        <v>1.6040955631399317E-2</v>
      </c>
      <c r="F109" s="18">
        <f>IF(ISNUMBER(D109), $B118 * E109, "")</f>
        <v>2406.1433447098975</v>
      </c>
      <c r="G109" s="31">
        <v>150300</v>
      </c>
      <c r="H109" s="32">
        <f t="shared" ref="H109:H112" si="55">IF(ISNUMBER(G109), (G109 - $B109) / $B109, "")</f>
        <v>2.5938566552901023E-2</v>
      </c>
      <c r="I109" s="101">
        <f>IF(ISNUMBER(G109), $B118 * H109, "")</f>
        <v>3890.7849829351535</v>
      </c>
      <c r="J109" s="15">
        <v>148950</v>
      </c>
      <c r="K109" s="32">
        <f t="shared" ref="K109:K112" si="56">IF(ISNUMBER(J109), (J109 - $B109) / $B109, "")</f>
        <v>1.6723549488054608E-2</v>
      </c>
      <c r="L109" s="18">
        <f>IF(ISNUMBER(J109), $B118 * K109, "")</f>
        <v>2508.5324232081912</v>
      </c>
      <c r="M109" s="31">
        <v>148250</v>
      </c>
      <c r="N109" s="32">
        <f t="shared" ref="N109:N112" si="57">IF(ISNUMBER(M109), (M109 - $B109) / $B109, "")</f>
        <v>1.1945392491467578E-2</v>
      </c>
      <c r="O109" s="18">
        <f>IF(ISNUMBER(M109), $B118 * N109, "")</f>
        <v>1791.8088737201367</v>
      </c>
      <c r="Q109" s="216"/>
      <c r="R109" s="217"/>
      <c r="S109" s="218"/>
    </row>
    <row r="110" spans="1:19" ht="17.25" thickBot="1">
      <c r="A110" s="125" t="s">
        <v>60</v>
      </c>
      <c r="B110" s="126">
        <v>2900</v>
      </c>
      <c r="C110" s="77">
        <v>6.9444444000000003E-3</v>
      </c>
      <c r="D110" s="15">
        <v>2905</v>
      </c>
      <c r="E110" s="32">
        <f t="shared" si="54"/>
        <v>1.7241379310344827E-3</v>
      </c>
      <c r="F110" s="18">
        <f>IF(ISNUMBER(D110), $B118 * E110, "")</f>
        <v>258.62068965517238</v>
      </c>
      <c r="G110" s="31">
        <v>2915</v>
      </c>
      <c r="H110" s="32">
        <f t="shared" si="55"/>
        <v>5.1724137931034482E-3</v>
      </c>
      <c r="I110" s="101">
        <f>IF(ISNUMBER(G110), $B118 * H110, "")</f>
        <v>775.86206896551721</v>
      </c>
      <c r="J110" s="15">
        <v>2905</v>
      </c>
      <c r="K110" s="32">
        <f t="shared" si="56"/>
        <v>1.7241379310344827E-3</v>
      </c>
      <c r="L110" s="18">
        <f>IF(ISNUMBER(J110), $B118 * K110, "")</f>
        <v>258.62068965517238</v>
      </c>
      <c r="M110" s="31">
        <v>2910</v>
      </c>
      <c r="N110" s="32">
        <f t="shared" si="57"/>
        <v>3.4482758620689655E-3</v>
      </c>
      <c r="O110" s="18">
        <f>IF(ISNUMBER(M110), $B118 * N110, "")</f>
        <v>517.24137931034477</v>
      </c>
      <c r="Q110" s="209"/>
      <c r="R110" s="209"/>
      <c r="S110" s="209"/>
    </row>
    <row r="111" spans="1:19" ht="17.25" thickBot="1">
      <c r="A111" s="125" t="s">
        <v>261</v>
      </c>
      <c r="B111" s="126">
        <v>150</v>
      </c>
      <c r="C111" s="77">
        <v>6.7114093999999999E-3</v>
      </c>
      <c r="D111" s="15">
        <v>150</v>
      </c>
      <c r="E111" s="32">
        <f t="shared" si="54"/>
        <v>0</v>
      </c>
      <c r="F111" s="18">
        <f>IF(ISNUMBER(D111), $B118 * E111, "")</f>
        <v>0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149</v>
      </c>
      <c r="N111" s="32">
        <f t="shared" si="57"/>
        <v>-6.6666666666666671E-3</v>
      </c>
      <c r="O111" s="18">
        <f>IF(ISNUMBER(M111), $B118 * N111, "")</f>
        <v>-1000.0000000000001</v>
      </c>
      <c r="Q111" s="219"/>
      <c r="R111" s="219"/>
      <c r="S111" s="219"/>
    </row>
    <row r="112" spans="1:19" ht="17.25" thickBot="1">
      <c r="A112" s="127" t="s">
        <v>68</v>
      </c>
      <c r="B112" s="128">
        <v>2320</v>
      </c>
      <c r="C112" s="78">
        <v>6.5075921999999996E-3</v>
      </c>
      <c r="D112" s="20">
        <v>2315</v>
      </c>
      <c r="E112" s="21">
        <f t="shared" si="54"/>
        <v>-2.1551724137931034E-3</v>
      </c>
      <c r="F112" s="22">
        <f>IF(ISNUMBER(D112), $B118 * E112, "")</f>
        <v>-323.27586206896552</v>
      </c>
      <c r="G112" s="30">
        <v>2310</v>
      </c>
      <c r="H112" s="21">
        <f t="shared" si="55"/>
        <v>-4.3103448275862068E-3</v>
      </c>
      <c r="I112" s="105">
        <f>IF(ISNUMBER(G112), $B118 * H112, "")</f>
        <v>-646.55172413793105</v>
      </c>
      <c r="J112" s="20">
        <v>2300</v>
      </c>
      <c r="K112" s="21">
        <f t="shared" si="56"/>
        <v>-8.6206896551724137E-3</v>
      </c>
      <c r="L112" s="22">
        <f>IF(ISNUMBER(J112), $B118 * K112, "")</f>
        <v>-1293.1034482758621</v>
      </c>
      <c r="M112" s="30">
        <v>2310</v>
      </c>
      <c r="N112" s="21">
        <f t="shared" si="57"/>
        <v>-4.3103448275862068E-3</v>
      </c>
      <c r="O112" s="22">
        <f>IF(ISNUMBER(M112), $B118 * N112, "")</f>
        <v>-646.55172413793105</v>
      </c>
      <c r="Q112" s="219"/>
      <c r="R112" s="219"/>
      <c r="S112" s="219"/>
    </row>
    <row r="113" spans="1:19" ht="17.25" thickBot="1">
      <c r="A113" s="125" t="s">
        <v>329</v>
      </c>
      <c r="B113" s="129">
        <v>89490</v>
      </c>
      <c r="C113" s="80">
        <v>6.4102563999999997E-3</v>
      </c>
      <c r="D113" s="106">
        <v>90640</v>
      </c>
      <c r="E113" s="107">
        <f>IF(ISNUMBER(D113), (D113 - $B113) / $B113, "")</f>
        <v>1.2850597832160018E-2</v>
      </c>
      <c r="F113" s="108">
        <f>IF(ISNUMBER(D113), $B118 * E113, "")</f>
        <v>1927.5896748240027</v>
      </c>
      <c r="G113" s="109">
        <v>90000</v>
      </c>
      <c r="H113" s="107">
        <f>IF(ISNUMBER(G113), (G113 - $B113) / $B113, "")</f>
        <v>5.6989607777405294E-3</v>
      </c>
      <c r="I113" s="110">
        <f>IF(ISNUMBER(G113), $B118 * H113, "")</f>
        <v>854.8441166610794</v>
      </c>
      <c r="J113" s="106">
        <v>89900</v>
      </c>
      <c r="K113" s="107">
        <f>IF(ISNUMBER(J113), (J113 - $B113) / $B113, "")</f>
        <v>4.5815174879874849E-3</v>
      </c>
      <c r="L113" s="108">
        <f>IF(ISNUMBER(J113), $B118 * K113, "")</f>
        <v>687.22762319812273</v>
      </c>
      <c r="M113" s="109">
        <v>89630</v>
      </c>
      <c r="N113" s="107">
        <f>IF(ISNUMBER(M113), (M113 - $B113) / $B113, "")</f>
        <v>1.564420605654263E-3</v>
      </c>
      <c r="O113" s="108">
        <f>IF(ISNUMBER(M113), $B118 * N113, "")</f>
        <v>234.66309084813946</v>
      </c>
      <c r="Q113" s="209"/>
      <c r="R113" s="209"/>
      <c r="S113" s="209"/>
    </row>
    <row r="114" spans="1:19" ht="17.25" thickBot="1">
      <c r="A114" s="125" t="s">
        <v>126</v>
      </c>
      <c r="B114" s="126">
        <v>84.9</v>
      </c>
      <c r="C114" s="77">
        <v>5.9241705999999996E-3</v>
      </c>
      <c r="D114" s="15">
        <v>84.8</v>
      </c>
      <c r="E114" s="32">
        <f t="shared" ref="E114:E117" si="58">IF(ISNUMBER(D114), (D114 - $B114) / $B114, "")</f>
        <v>-1.1778563015313135E-3</v>
      </c>
      <c r="F114" s="18">
        <f>IF(ISNUMBER(D114), $B118 * E114, "")</f>
        <v>-176.67844522969702</v>
      </c>
      <c r="G114" s="31">
        <v>85.1</v>
      </c>
      <c r="H114" s="32">
        <f t="shared" ref="H114:H117" si="59">IF(ISNUMBER(G114), (G114 - $B114) / $B114, "")</f>
        <v>2.3557126030622922E-3</v>
      </c>
      <c r="I114" s="101">
        <f>IF(ISNUMBER(G114), $B118 * H114, "")</f>
        <v>353.35689045934384</v>
      </c>
      <c r="J114" s="15">
        <v>85.4</v>
      </c>
      <c r="K114" s="32">
        <f t="shared" ref="K114:K117" si="60">IF(ISNUMBER(J114), (J114 - $B114) / $B114, "")</f>
        <v>5.8892815076560653E-3</v>
      </c>
      <c r="L114" s="18">
        <f>IF(ISNUMBER(J114), $B118 * K114, "")</f>
        <v>883.3922261484098</v>
      </c>
      <c r="M114" s="31">
        <v>85.5</v>
      </c>
      <c r="N114" s="32">
        <f t="shared" ref="N114:N117" si="61">IF(ISNUMBER(M114), (M114 - $B114) / $B114, "")</f>
        <v>7.0671378091872114E-3</v>
      </c>
      <c r="O114" s="18">
        <f>IF(ISNUMBER(M114), $B118 * N114, "")</f>
        <v>1060.0706713780817</v>
      </c>
      <c r="Q114" s="209"/>
      <c r="R114" s="209"/>
      <c r="S114" s="209"/>
    </row>
    <row r="115" spans="1:19" ht="17.25" thickBot="1">
      <c r="A115" s="125" t="s">
        <v>118</v>
      </c>
      <c r="B115" s="126">
        <v>17.3</v>
      </c>
      <c r="C115" s="77">
        <v>5.8139534999999999E-3</v>
      </c>
      <c r="D115" s="15">
        <v>17.2</v>
      </c>
      <c r="E115" s="32">
        <f t="shared" si="58"/>
        <v>-5.7803468208093307E-3</v>
      </c>
      <c r="F115" s="18">
        <f>IF(ISNUMBER(D115), $B118 * E115, "")</f>
        <v>-867.05202312139966</v>
      </c>
      <c r="G115" s="31">
        <v>17.2</v>
      </c>
      <c r="H115" s="32">
        <f t="shared" si="59"/>
        <v>-5.7803468208093307E-3</v>
      </c>
      <c r="I115" s="101">
        <f>IF(ISNUMBER(G115), $B118 * H115, "")</f>
        <v>-867.05202312139966</v>
      </c>
      <c r="J115" s="15">
        <v>17.2</v>
      </c>
      <c r="K115" s="32">
        <f t="shared" si="60"/>
        <v>-5.7803468208093307E-3</v>
      </c>
      <c r="L115" s="18">
        <f>IF(ISNUMBER(J115), $B118 * K115, "")</f>
        <v>-867.05202312139966</v>
      </c>
      <c r="M115" s="31">
        <v>17.100000000000001</v>
      </c>
      <c r="N115" s="32">
        <f t="shared" si="61"/>
        <v>-1.1560693641618455E-2</v>
      </c>
      <c r="O115" s="18">
        <f>IF(ISNUMBER(M115), $B118 * N115, "")</f>
        <v>-1734.1040462427682</v>
      </c>
      <c r="Q115" s="209"/>
      <c r="R115" s="209"/>
      <c r="S115" s="209"/>
    </row>
    <row r="116" spans="1:19">
      <c r="A116" s="125" t="s">
        <v>109</v>
      </c>
      <c r="B116" s="126">
        <v>3485</v>
      </c>
      <c r="C116" s="77">
        <v>5.7720057999999996E-3</v>
      </c>
      <c r="D116" s="15">
        <v>3485</v>
      </c>
      <c r="E116" s="32">
        <f t="shared" si="58"/>
        <v>0</v>
      </c>
      <c r="F116" s="18">
        <f>IF(ISNUMBER(D116), $B118 * E116, "")</f>
        <v>0</v>
      </c>
      <c r="G116" s="31">
        <v>3505</v>
      </c>
      <c r="H116" s="32">
        <f t="shared" si="59"/>
        <v>5.7388809182209472E-3</v>
      </c>
      <c r="I116" s="101">
        <f>IF(ISNUMBER(G116), $B118 * H116, "")</f>
        <v>860.83213773314208</v>
      </c>
      <c r="J116" s="15">
        <v>3510</v>
      </c>
      <c r="K116" s="32">
        <f t="shared" si="60"/>
        <v>7.1736011477761836E-3</v>
      </c>
      <c r="L116" s="18">
        <f>IF(ISNUMBER(J116), $B118 * K116, "")</f>
        <v>1076.0401721664275</v>
      </c>
      <c r="M116" s="31">
        <v>3555</v>
      </c>
      <c r="N116" s="32">
        <f t="shared" si="61"/>
        <v>2.0086083213773313E-2</v>
      </c>
      <c r="O116" s="18">
        <f>IF(ISNUMBER(M116), $B118 * N116, "")</f>
        <v>3012.9124820659968</v>
      </c>
      <c r="Q116" s="198"/>
      <c r="R116" s="199"/>
      <c r="S116" s="200"/>
    </row>
    <row r="117" spans="1:19" ht="17.25" thickBot="1">
      <c r="A117" s="130" t="s">
        <v>111</v>
      </c>
      <c r="B117" s="131">
        <v>3485</v>
      </c>
      <c r="C117" s="79">
        <v>5.7720057999999996E-3</v>
      </c>
      <c r="D117" s="24">
        <v>3490</v>
      </c>
      <c r="E117" s="25">
        <f t="shared" si="58"/>
        <v>1.4347202295552368E-3</v>
      </c>
      <c r="F117" s="104">
        <f>IF(ISNUMBER(D117), $B118 * E117, "")</f>
        <v>215.20803443328552</v>
      </c>
      <c r="G117" s="102">
        <v>3500</v>
      </c>
      <c r="H117" s="25">
        <f t="shared" si="59"/>
        <v>4.30416068866571E-3</v>
      </c>
      <c r="I117" s="103">
        <f>IF(ISNUMBER(G117), $B118 * H117, "")</f>
        <v>645.62410329985653</v>
      </c>
      <c r="J117" s="24">
        <v>3490</v>
      </c>
      <c r="K117" s="25">
        <f t="shared" si="60"/>
        <v>1.4347202295552368E-3</v>
      </c>
      <c r="L117" s="104">
        <f>IF(ISNUMBER(J117), $B118 * K117, "")</f>
        <v>215.20803443328552</v>
      </c>
      <c r="M117" s="102">
        <v>3485</v>
      </c>
      <c r="N117" s="25">
        <f t="shared" si="61"/>
        <v>0</v>
      </c>
      <c r="O117" s="104">
        <f>IF(ISNUMBER(M117), $B118 * N117, "")</f>
        <v>0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7.2424150255207004E-3</v>
      </c>
      <c r="F118" s="28">
        <f>SUM(F98:F117)</f>
        <v>21727.245076562096</v>
      </c>
      <c r="G118" s="26" t="s">
        <v>266</v>
      </c>
      <c r="H118" s="27">
        <f>IF(COUNT(H98:H117), SUM(H98:H117) / COUNT(H98:H117), 0)</f>
        <v>4.0162297688204288E-3</v>
      </c>
      <c r="I118" s="28">
        <f>SUM(I98:I117)</f>
        <v>12048.689306461289</v>
      </c>
      <c r="J118" s="26" t="s">
        <v>266</v>
      </c>
      <c r="K118" s="27">
        <f>IF(COUNT(K98:K117), SUM(K98:K117) / COUNT(K98:K117), 0)</f>
        <v>1.9397521941518145E-3</v>
      </c>
      <c r="L118" s="28">
        <f>SUM(L98:L117)</f>
        <v>5819.2565824554431</v>
      </c>
      <c r="M118" s="26" t="s">
        <v>266</v>
      </c>
      <c r="N118" s="27">
        <f>IF(COUNT(N98:N117), SUM(N98:N117) / COUNT(N98:N117), 0)</f>
        <v>1.200071408227837E-3</v>
      </c>
      <c r="O118" s="28">
        <f>SUM(O98:O117)</f>
        <v>3600.2142246835147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74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2022-03-12(토) 오전 00:00</v>
      </c>
      <c r="C123" s="261"/>
      <c r="D123" s="233" t="str">
        <f>TEXT($G$1, "[$-ko-KR]yyyy-mm-dd(ddd) ") &amp; "오후 14:00"</f>
        <v>2022-03-12(토) 오후 14:00</v>
      </c>
      <c r="E123" s="234"/>
      <c r="F123" s="235"/>
      <c r="G123" s="233" t="str">
        <f>TEXT($G$1, "[$-ko-KR]yyyy-mm-dd(ddd) ") &amp; "오후 19:00"</f>
        <v>2022-03-12(토) 오후 19:00</v>
      </c>
      <c r="H123" s="234"/>
      <c r="I123" s="235"/>
      <c r="J123" s="233" t="str">
        <f>TEXT($G$1, "[$-ko-KR]yyyy-mm-dd(ddd) ") &amp; "오후 21:00"</f>
        <v>2022-03-12(토) 오후 21:00</v>
      </c>
      <c r="K123" s="234"/>
      <c r="L123" s="235"/>
      <c r="M123" s="233" t="str">
        <f>TEXT($G$1+1, "[$-ko-KR]yyyy-mm-dd(ddd) ") &amp; "오전 00:00"</f>
        <v>2022-03-13(일)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118</v>
      </c>
      <c r="B125" s="124">
        <v>17.3</v>
      </c>
      <c r="C125" s="76">
        <v>5.8139534999999999E-3</v>
      </c>
      <c r="D125" s="13">
        <v>17.2</v>
      </c>
      <c r="E125" s="14">
        <f>IF(ISNUMBER(D125), (D125 - $B125) / $B125, "")</f>
        <v>-5.7803468208093307E-3</v>
      </c>
      <c r="F125" s="16">
        <f>IF(ISNUMBER(D125), $B145 * E125, "")</f>
        <v>-867.05202312139966</v>
      </c>
      <c r="G125" s="29">
        <v>17.2</v>
      </c>
      <c r="H125" s="14">
        <f>IF(ISNUMBER(G125), (G125 - $B125) / $B125, "")</f>
        <v>-5.7803468208093307E-3</v>
      </c>
      <c r="I125" s="100">
        <f>IF(ISNUMBER(G125), $B145 * H125, "")</f>
        <v>-867.05202312139966</v>
      </c>
      <c r="J125" s="13">
        <v>17.2</v>
      </c>
      <c r="K125" s="14">
        <f>IF(ISNUMBER(J125), (J125 - $B125) / $B125, "")</f>
        <v>-5.7803468208093307E-3</v>
      </c>
      <c r="L125" s="16">
        <f>IF(ISNUMBER(J125), $B145 * K125, "")</f>
        <v>-867.05202312139966</v>
      </c>
      <c r="M125" s="29">
        <v>17.100000000000001</v>
      </c>
      <c r="N125" s="14">
        <f>IF(ISNUMBER(M125), (M125 - $B125) / $B125, "")</f>
        <v>-1.1560693641618455E-2</v>
      </c>
      <c r="O125" s="16">
        <f>IF(ISNUMBER(M125), $B145 * N125, "")</f>
        <v>-1734.1040462427682</v>
      </c>
      <c r="Q125" s="219"/>
      <c r="R125" s="219"/>
      <c r="S125" s="219"/>
    </row>
    <row r="126" spans="1:19" ht="17.25" thickBot="1">
      <c r="A126" s="125" t="s">
        <v>140</v>
      </c>
      <c r="B126" s="126">
        <v>89.1</v>
      </c>
      <c r="C126" s="77">
        <v>5.6433409E-3</v>
      </c>
      <c r="D126" s="15">
        <v>89.5</v>
      </c>
      <c r="E126" s="32">
        <f t="shared" ref="E126:E129" si="62">IF(ISNUMBER(D126), (D126 - $B126) / $B126, "")</f>
        <v>4.4893378226712197E-3</v>
      </c>
      <c r="F126" s="18">
        <f>IF(ISNUMBER(D126), $B145 * E126, "")</f>
        <v>673.40067340068299</v>
      </c>
      <c r="G126" s="31">
        <v>89.9</v>
      </c>
      <c r="H126" s="32">
        <f t="shared" ref="H126:H129" si="63">IF(ISNUMBER(G126), (G126 - $B126) / $B126, "")</f>
        <v>8.9786756453424394E-3</v>
      </c>
      <c r="I126" s="101">
        <f>IF(ISNUMBER(G126), $B145 * H126, "")</f>
        <v>1346.801346801366</v>
      </c>
      <c r="J126" s="15">
        <v>89.2</v>
      </c>
      <c r="K126" s="32">
        <f t="shared" ref="K126:K129" si="64">IF(ISNUMBER(J126), (J126 - $B126) / $B126, "")</f>
        <v>1.1223344556678847E-3</v>
      </c>
      <c r="L126" s="18">
        <f>IF(ISNUMBER(J126), $B145 * K126, "")</f>
        <v>168.35016835018271</v>
      </c>
      <c r="M126" s="31">
        <v>89.5</v>
      </c>
      <c r="N126" s="32">
        <f t="shared" ref="N126:N129" si="65">IF(ISNUMBER(M126), (M126 - $B126) / $B126, "")</f>
        <v>4.4893378226712197E-3</v>
      </c>
      <c r="O126" s="18">
        <f>IF(ISNUMBER(M126), $B145 * N126, "")</f>
        <v>673.40067340068299</v>
      </c>
      <c r="Q126" s="219"/>
      <c r="R126" s="219"/>
      <c r="S126" s="219"/>
    </row>
    <row r="127" spans="1:19" ht="17.25" thickBot="1">
      <c r="A127" s="125" t="s">
        <v>124</v>
      </c>
      <c r="B127" s="126">
        <v>58</v>
      </c>
      <c r="C127" s="77">
        <v>3.4602076000000001E-3</v>
      </c>
      <c r="D127" s="15">
        <v>58.2</v>
      </c>
      <c r="E127" s="32">
        <f t="shared" si="62"/>
        <v>3.4482758620690145E-3</v>
      </c>
      <c r="F127" s="18">
        <f>IF(ISNUMBER(D127), $B145 * E127, "")</f>
        <v>517.24137931035216</v>
      </c>
      <c r="G127" s="31">
        <v>58.4</v>
      </c>
      <c r="H127" s="32">
        <f t="shared" si="63"/>
        <v>6.8965517241379067E-3</v>
      </c>
      <c r="I127" s="101">
        <f>IF(ISNUMBER(G127), $B145 * H127, "")</f>
        <v>1034.4827586206859</v>
      </c>
      <c r="J127" s="15">
        <v>58.4</v>
      </c>
      <c r="K127" s="32">
        <f t="shared" si="64"/>
        <v>6.8965517241379067E-3</v>
      </c>
      <c r="L127" s="18">
        <f>IF(ISNUMBER(J127), $B145 * K127, "")</f>
        <v>1034.4827586206859</v>
      </c>
      <c r="M127" s="31">
        <v>58.3</v>
      </c>
      <c r="N127" s="32">
        <f t="shared" si="65"/>
        <v>5.1724137931033996E-3</v>
      </c>
      <c r="O127" s="18">
        <f>IF(ISNUMBER(M127), $B145 * N127, "")</f>
        <v>775.86206896550993</v>
      </c>
      <c r="Q127" s="209"/>
      <c r="R127" s="209"/>
      <c r="S127" s="209"/>
    </row>
    <row r="128" spans="1:19" ht="17.25" thickBot="1">
      <c r="A128" s="125" t="s">
        <v>211</v>
      </c>
      <c r="B128" s="126">
        <v>8.52</v>
      </c>
      <c r="C128" s="77">
        <v>2.3529412E-3</v>
      </c>
      <c r="D128" s="15">
        <v>8.4700000000000006</v>
      </c>
      <c r="E128" s="32">
        <f t="shared" si="62"/>
        <v>-5.8685446009388419E-3</v>
      </c>
      <c r="F128" s="18">
        <f>IF(ISNUMBER(D128), $B145 * E128, "")</f>
        <v>-880.2816901408263</v>
      </c>
      <c r="G128" s="31">
        <v>8.5</v>
      </c>
      <c r="H128" s="32">
        <f t="shared" si="63"/>
        <v>-2.347417840375537E-3</v>
      </c>
      <c r="I128" s="101">
        <f>IF(ISNUMBER(G128), $B145 * H128, "")</f>
        <v>-352.11267605633054</v>
      </c>
      <c r="J128" s="15">
        <v>8.5500000000000007</v>
      </c>
      <c r="K128" s="32">
        <f t="shared" si="64"/>
        <v>3.5211267605635139E-3</v>
      </c>
      <c r="L128" s="18">
        <f>IF(ISNUMBER(J128), $B145 * K128, "")</f>
        <v>528.16901408452713</v>
      </c>
      <c r="M128" s="31">
        <v>8.51</v>
      </c>
      <c r="N128" s="32">
        <f t="shared" si="65"/>
        <v>-1.1737089201877685E-3</v>
      </c>
      <c r="O128" s="18">
        <f>IF(ISNUMBER(M128), $B145 * N128, "")</f>
        <v>-176.05633802816527</v>
      </c>
      <c r="Q128" s="209"/>
      <c r="R128" s="209"/>
      <c r="S128" s="209"/>
    </row>
    <row r="129" spans="1:19" ht="17.25" thickBot="1">
      <c r="A129" s="127" t="s">
        <v>341</v>
      </c>
      <c r="B129" s="128">
        <v>9.1499999999999998E-2</v>
      </c>
      <c r="C129" s="78">
        <v>1.0940919E-3</v>
      </c>
      <c r="D129" s="20">
        <v>9.2600000000000002E-2</v>
      </c>
      <c r="E129" s="21">
        <f t="shared" si="62"/>
        <v>1.2021857923497309E-2</v>
      </c>
      <c r="F129" s="22">
        <f>IF(ISNUMBER(D129), $B145 * E129, "")</f>
        <v>1803.2786885245962</v>
      </c>
      <c r="G129" s="30">
        <v>9.2299999999999993E-2</v>
      </c>
      <c r="H129" s="21">
        <f t="shared" si="63"/>
        <v>8.7431693989070518E-3</v>
      </c>
      <c r="I129" s="105">
        <f>IF(ISNUMBER(G129), $B145 * H129, "")</f>
        <v>1311.4754098360577</v>
      </c>
      <c r="J129" s="20">
        <v>9.2200000000000004E-2</v>
      </c>
      <c r="K129" s="21">
        <f t="shared" si="64"/>
        <v>7.6502732240437835E-3</v>
      </c>
      <c r="L129" s="22">
        <f>IF(ISNUMBER(J129), $B145 * K129, "")</f>
        <v>1147.5409836065676</v>
      </c>
      <c r="M129" s="30">
        <v>9.2700000000000005E-2</v>
      </c>
      <c r="N129" s="21">
        <f t="shared" si="65"/>
        <v>1.3114754098360729E-2</v>
      </c>
      <c r="O129" s="22">
        <f>IF(ISNUMBER(M129), $B145 * N129, "")</f>
        <v>1967.2131147541093</v>
      </c>
      <c r="Q129" s="209"/>
      <c r="R129" s="209"/>
      <c r="S129" s="209"/>
    </row>
    <row r="130" spans="1:19" ht="17.25" thickBot="1">
      <c r="A130" s="125" t="s">
        <v>148</v>
      </c>
      <c r="B130" s="129">
        <v>75.099999999999994</v>
      </c>
      <c r="C130" s="80">
        <v>0</v>
      </c>
      <c r="D130" s="106">
        <v>74.7</v>
      </c>
      <c r="E130" s="107">
        <f>IF(ISNUMBER(D130), (D130 - $B130) / $B130, "")</f>
        <v>-5.3262316910784487E-3</v>
      </c>
      <c r="F130" s="108">
        <f>IF(ISNUMBER(D130), $B145 * E130, "")</f>
        <v>-798.93475366176733</v>
      </c>
      <c r="G130" s="109">
        <v>75.099999999999994</v>
      </c>
      <c r="H130" s="107">
        <f>IF(ISNUMBER(G130), (G130 - $B130) / $B130, "")</f>
        <v>0</v>
      </c>
      <c r="I130" s="110">
        <f>IF(ISNUMBER(G130), $B145 * H130, "")</f>
        <v>0</v>
      </c>
      <c r="J130" s="106">
        <v>75.099999999999994</v>
      </c>
      <c r="K130" s="107">
        <f>IF(ISNUMBER(J130), (J130 - $B130) / $B130, "")</f>
        <v>0</v>
      </c>
      <c r="L130" s="108">
        <f>IF(ISNUMBER(J130), $B145 * K130, "")</f>
        <v>0</v>
      </c>
      <c r="M130" s="109">
        <v>74.8</v>
      </c>
      <c r="N130" s="107">
        <f>IF(ISNUMBER(M130), (M130 - $B130) / $B130, "")</f>
        <v>-3.9946737683088842E-3</v>
      </c>
      <c r="O130" s="108">
        <f>IF(ISNUMBER(M130), $B145 * N130, "")</f>
        <v>-599.20106524633263</v>
      </c>
      <c r="Q130" s="209"/>
      <c r="R130" s="209"/>
      <c r="S130" s="209"/>
    </row>
    <row r="131" spans="1:19" ht="17.25" thickBot="1">
      <c r="A131" s="125" t="s">
        <v>144</v>
      </c>
      <c r="B131" s="126">
        <v>11</v>
      </c>
      <c r="C131" s="77">
        <v>0</v>
      </c>
      <c r="D131" s="15">
        <v>11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11.1</v>
      </c>
      <c r="H131" s="32">
        <f t="shared" ref="H131:H134" si="67">IF(ISNUMBER(G131), (G131 - $B131) / $B131, "")</f>
        <v>9.0909090909090592E-3</v>
      </c>
      <c r="I131" s="101">
        <f>IF(ISNUMBER(G131), $B145 * H131, "")</f>
        <v>1363.636363636359</v>
      </c>
      <c r="J131" s="15">
        <v>11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11.1</v>
      </c>
      <c r="N131" s="32">
        <f t="shared" ref="N131:N134" si="69">IF(ISNUMBER(M131), (M131 - $B131) / $B131, "")</f>
        <v>9.0909090909090592E-3</v>
      </c>
      <c r="O131" s="18">
        <f>IF(ISNUMBER(M131), $B145 * N131, "")</f>
        <v>1363.636363636359</v>
      </c>
      <c r="Q131" s="209"/>
      <c r="R131" s="209"/>
      <c r="S131" s="209"/>
    </row>
    <row r="132" spans="1:19" ht="17.25" thickBot="1">
      <c r="A132" s="125" t="s">
        <v>64</v>
      </c>
      <c r="B132" s="126">
        <v>27.3</v>
      </c>
      <c r="C132" s="77">
        <v>0</v>
      </c>
      <c r="D132" s="15">
        <v>27.4</v>
      </c>
      <c r="E132" s="32">
        <f t="shared" si="66"/>
        <v>3.6630036630035849E-3</v>
      </c>
      <c r="F132" s="18">
        <f>IF(ISNUMBER(D132), $B145 * E132, "")</f>
        <v>549.45054945053778</v>
      </c>
      <c r="G132" s="31">
        <v>27.5</v>
      </c>
      <c r="H132" s="32">
        <f t="shared" si="67"/>
        <v>7.3260073260073E-3</v>
      </c>
      <c r="I132" s="101">
        <f>IF(ISNUMBER(G132), $B145 * H132, "")</f>
        <v>1098.9010989010949</v>
      </c>
      <c r="J132" s="15">
        <v>27.5</v>
      </c>
      <c r="K132" s="32">
        <f t="shared" si="68"/>
        <v>7.3260073260073E-3</v>
      </c>
      <c r="L132" s="18">
        <f>IF(ISNUMBER(J132), $B145 * K132, "")</f>
        <v>1098.9010989010949</v>
      </c>
      <c r="M132" s="31">
        <v>27.5</v>
      </c>
      <c r="N132" s="32">
        <f t="shared" si="69"/>
        <v>7.3260073260073E-3</v>
      </c>
      <c r="O132" s="18">
        <f>IF(ISNUMBER(M132), $B145 * N132, "")</f>
        <v>1098.9010989010949</v>
      </c>
      <c r="Q132" s="209"/>
      <c r="R132" s="209"/>
      <c r="S132" s="209"/>
    </row>
    <row r="133" spans="1:19" ht="17.25" thickBot="1">
      <c r="A133" s="125" t="s">
        <v>174</v>
      </c>
      <c r="B133" s="126">
        <v>10.5</v>
      </c>
      <c r="C133" s="77">
        <v>0</v>
      </c>
      <c r="D133" s="15">
        <v>10.5</v>
      </c>
      <c r="E133" s="32">
        <f t="shared" si="66"/>
        <v>0</v>
      </c>
      <c r="F133" s="18">
        <f>IF(ISNUMBER(D133), $B145 * E133, "")</f>
        <v>0</v>
      </c>
      <c r="G133" s="31">
        <v>10.6</v>
      </c>
      <c r="H133" s="32">
        <f t="shared" si="67"/>
        <v>9.52380952380949E-3</v>
      </c>
      <c r="I133" s="101">
        <f>IF(ISNUMBER(G133), $B145 * H133, "")</f>
        <v>1428.5714285714234</v>
      </c>
      <c r="J133" s="15">
        <v>10.6</v>
      </c>
      <c r="K133" s="32">
        <f t="shared" si="68"/>
        <v>9.52380952380949E-3</v>
      </c>
      <c r="L133" s="18">
        <f>IF(ISNUMBER(J133), $B145 * K133, "")</f>
        <v>1428.5714285714234</v>
      </c>
      <c r="M133" s="31">
        <v>10.6</v>
      </c>
      <c r="N133" s="32">
        <f t="shared" si="69"/>
        <v>9.52380952380949E-3</v>
      </c>
      <c r="O133" s="18">
        <f>IF(ISNUMBER(M133), $B145 * N133, "")</f>
        <v>1428.5714285714234</v>
      </c>
      <c r="Q133" s="33"/>
      <c r="R133" s="33"/>
    </row>
    <row r="134" spans="1:19" ht="17.25" thickBot="1">
      <c r="A134" s="130" t="s">
        <v>346</v>
      </c>
      <c r="B134" s="131">
        <v>9.4</v>
      </c>
      <c r="C134" s="79">
        <v>-1.0626993E-3</v>
      </c>
      <c r="D134" s="24">
        <v>9.42</v>
      </c>
      <c r="E134" s="25">
        <f t="shared" si="66"/>
        <v>2.1276595744680396E-3</v>
      </c>
      <c r="F134" s="104">
        <f>IF(ISNUMBER(D134), $B145 * E134, "")</f>
        <v>319.14893617020596</v>
      </c>
      <c r="G134" s="102">
        <v>9.42</v>
      </c>
      <c r="H134" s="25">
        <f t="shared" si="67"/>
        <v>2.1276595744680396E-3</v>
      </c>
      <c r="I134" s="103">
        <f>IF(ISNUMBER(G134), $B145 * H134, "")</f>
        <v>319.14893617020596</v>
      </c>
      <c r="J134" s="24">
        <v>9.4</v>
      </c>
      <c r="K134" s="25">
        <f t="shared" si="68"/>
        <v>0</v>
      </c>
      <c r="L134" s="104">
        <f>IF(ISNUMBER(J134), $B145 * K134, "")</f>
        <v>0</v>
      </c>
      <c r="M134" s="102">
        <v>9.39</v>
      </c>
      <c r="N134" s="25">
        <f t="shared" si="69"/>
        <v>-1.0638297872340198E-3</v>
      </c>
      <c r="O134" s="104">
        <f>IF(ISNUMBER(M134), $B145 * N134, "")</f>
        <v>-159.57446808510298</v>
      </c>
      <c r="Q134" s="210"/>
      <c r="R134" s="211"/>
      <c r="S134" s="212"/>
    </row>
    <row r="135" spans="1:19">
      <c r="A135" s="123" t="s">
        <v>128</v>
      </c>
      <c r="B135" s="124">
        <v>50.5</v>
      </c>
      <c r="C135" s="76">
        <v>-1.9762845999999998E-3</v>
      </c>
      <c r="D135" s="13">
        <v>51.8</v>
      </c>
      <c r="E135" s="14">
        <f>IF(ISNUMBER(D135), (D135 - $B135) / $B135, "")</f>
        <v>2.5742574257425686E-2</v>
      </c>
      <c r="F135" s="16">
        <f>IF(ISNUMBER(D135), $B145 * E135, "")</f>
        <v>3861.3861386138528</v>
      </c>
      <c r="G135" s="29">
        <v>51.2</v>
      </c>
      <c r="H135" s="14">
        <f>IF(ISNUMBER(G135), (G135 - $B135) / $B135, "")</f>
        <v>1.3861386138613917E-2</v>
      </c>
      <c r="I135" s="100">
        <f>IF(ISNUMBER(G135), $B145 * H135, "")</f>
        <v>2079.2079207920874</v>
      </c>
      <c r="J135" s="13">
        <v>51</v>
      </c>
      <c r="K135" s="14">
        <f>IF(ISNUMBER(J135), (J135 - $B135) / $B135, "")</f>
        <v>9.9009900990099011E-3</v>
      </c>
      <c r="L135" s="16">
        <f>IF(ISNUMBER(J135), $B145 * K135, "")</f>
        <v>1485.1485148514851</v>
      </c>
      <c r="M135" s="29">
        <v>51.2</v>
      </c>
      <c r="N135" s="14">
        <f>IF(ISNUMBER(M135), (M135 - $B135) / $B135, "")</f>
        <v>1.3861386138613917E-2</v>
      </c>
      <c r="O135" s="16">
        <f>IF(ISNUMBER(M135), $B145 * N135, "")</f>
        <v>2079.2079207920874</v>
      </c>
      <c r="Q135" s="213"/>
      <c r="R135" s="214"/>
      <c r="S135" s="215"/>
    </row>
    <row r="136" spans="1:19" ht="17.25" thickBot="1">
      <c r="A136" s="125" t="s">
        <v>197</v>
      </c>
      <c r="B136" s="126">
        <v>48.3</v>
      </c>
      <c r="C136" s="77">
        <v>-2.0661157000000001E-3</v>
      </c>
      <c r="D136" s="15">
        <v>48.5</v>
      </c>
      <c r="E136" s="32">
        <f t="shared" ref="E136:E139" si="70">IF(ISNUMBER(D136), (D136 - $B136) / $B136, "")</f>
        <v>4.1407867494824609E-3</v>
      </c>
      <c r="F136" s="18">
        <f>IF(ISNUMBER(D136), $B145 * E136, "")</f>
        <v>621.11801242236913</v>
      </c>
      <c r="G136" s="31">
        <v>48.6</v>
      </c>
      <c r="H136" s="32">
        <f t="shared" ref="H136:H139" si="71">IF(ISNUMBER(G136), (G136 - $B136) / $B136, "")</f>
        <v>6.2111801242236914E-3</v>
      </c>
      <c r="I136" s="101">
        <f>IF(ISNUMBER(G136), $B145 * H136, "")</f>
        <v>931.67701863355376</v>
      </c>
      <c r="J136" s="15">
        <v>47.9</v>
      </c>
      <c r="K136" s="32">
        <f t="shared" ref="K136:K139" si="72">IF(ISNUMBER(J136), (J136 - $B136) / $B136, "")</f>
        <v>-8.2815734989647744E-3</v>
      </c>
      <c r="L136" s="18">
        <f>IF(ISNUMBER(J136), $B145 * K136, "")</f>
        <v>-1242.2360248447162</v>
      </c>
      <c r="M136" s="31">
        <v>48</v>
      </c>
      <c r="N136" s="32">
        <f t="shared" ref="N136:N139" si="73">IF(ISNUMBER(M136), (M136 - $B136) / $B136, "")</f>
        <v>-6.211180124223544E-3</v>
      </c>
      <c r="O136" s="18">
        <f>IF(ISNUMBER(M136), $B145 * N136, "")</f>
        <v>-931.67701863353159</v>
      </c>
      <c r="Q136" s="216"/>
      <c r="R136" s="217"/>
      <c r="S136" s="218"/>
    </row>
    <row r="137" spans="1:19" ht="17.25" thickBot="1">
      <c r="A137" s="125" t="s">
        <v>233</v>
      </c>
      <c r="B137" s="126">
        <v>94.3</v>
      </c>
      <c r="C137" s="77">
        <v>-3.1712474E-3</v>
      </c>
      <c r="D137" s="15">
        <v>94.6</v>
      </c>
      <c r="E137" s="32">
        <f t="shared" si="70"/>
        <v>3.181336161187669E-3</v>
      </c>
      <c r="F137" s="18">
        <f>IF(ISNUMBER(D137), $B145 * E137, "")</f>
        <v>477.20042417815034</v>
      </c>
      <c r="G137" s="31">
        <v>94.6</v>
      </c>
      <c r="H137" s="32">
        <f t="shared" si="71"/>
        <v>3.181336161187669E-3</v>
      </c>
      <c r="I137" s="101">
        <f>IF(ISNUMBER(G137), $B145 * H137, "")</f>
        <v>477.20042417815034</v>
      </c>
      <c r="J137" s="15">
        <v>94.4</v>
      </c>
      <c r="K137" s="32">
        <f t="shared" si="72"/>
        <v>1.0604453870626568E-3</v>
      </c>
      <c r="L137" s="18">
        <f>IF(ISNUMBER(J137), $B145 * K137, "")</f>
        <v>159.06680805939851</v>
      </c>
      <c r="M137" s="31">
        <v>94.4</v>
      </c>
      <c r="N137" s="32">
        <f t="shared" si="73"/>
        <v>1.0604453870626568E-3</v>
      </c>
      <c r="O137" s="18">
        <f>IF(ISNUMBER(M137), $B145 * N137, "")</f>
        <v>159.06680805939851</v>
      </c>
      <c r="Q137" s="209"/>
      <c r="R137" s="209"/>
      <c r="S137" s="209"/>
    </row>
    <row r="138" spans="1:19" ht="17.25" thickBot="1">
      <c r="A138" s="125" t="s">
        <v>189</v>
      </c>
      <c r="B138" s="126">
        <v>88.5</v>
      </c>
      <c r="C138" s="77">
        <v>-3.3783784000000002E-3</v>
      </c>
      <c r="D138" s="15">
        <v>89.6</v>
      </c>
      <c r="E138" s="32">
        <f t="shared" si="70"/>
        <v>1.2429378531073383E-2</v>
      </c>
      <c r="F138" s="18">
        <f>IF(ISNUMBER(D138), $B145 * E138, "")</f>
        <v>1864.4067796610075</v>
      </c>
      <c r="G138" s="31">
        <v>89.1</v>
      </c>
      <c r="H138" s="32">
        <f t="shared" si="71"/>
        <v>6.7796610169490882E-3</v>
      </c>
      <c r="I138" s="101">
        <f>IF(ISNUMBER(G138), $B145 * H138, "")</f>
        <v>1016.9491525423632</v>
      </c>
      <c r="J138" s="15">
        <v>89</v>
      </c>
      <c r="K138" s="32">
        <f t="shared" si="72"/>
        <v>5.6497175141242938E-3</v>
      </c>
      <c r="L138" s="18">
        <f>IF(ISNUMBER(J138), $B145 * K138, "")</f>
        <v>847.45762711864404</v>
      </c>
      <c r="M138" s="31">
        <v>89</v>
      </c>
      <c r="N138" s="32">
        <f t="shared" si="73"/>
        <v>5.6497175141242938E-3</v>
      </c>
      <c r="O138" s="18">
        <f>IF(ISNUMBER(M138), $B145 * N138, "")</f>
        <v>847.45762711864404</v>
      </c>
      <c r="Q138" s="219"/>
      <c r="R138" s="219"/>
      <c r="S138" s="219"/>
    </row>
    <row r="139" spans="1:19" ht="17.25" thickBot="1">
      <c r="A139" s="127" t="s">
        <v>203</v>
      </c>
      <c r="B139" s="128">
        <v>8.1</v>
      </c>
      <c r="C139" s="78">
        <v>-3.6900369000000001E-3</v>
      </c>
      <c r="D139" s="20">
        <v>8.17</v>
      </c>
      <c r="E139" s="21">
        <f t="shared" si="70"/>
        <v>8.6419753086420109E-3</v>
      </c>
      <c r="F139" s="22">
        <f>IF(ISNUMBER(D139), $B145 * E139, "")</f>
        <v>1296.2962962963015</v>
      </c>
      <c r="G139" s="30">
        <v>8.2899999999999991</v>
      </c>
      <c r="H139" s="21">
        <f t="shared" si="71"/>
        <v>2.3456790123456729E-2</v>
      </c>
      <c r="I139" s="105">
        <f>IF(ISNUMBER(G139), $B145 * H139, "")</f>
        <v>3518.5185185185092</v>
      </c>
      <c r="J139" s="20">
        <v>8.2899999999999991</v>
      </c>
      <c r="K139" s="21">
        <f t="shared" si="72"/>
        <v>2.3456790123456729E-2</v>
      </c>
      <c r="L139" s="22">
        <f>IF(ISNUMBER(J139), $B145 * K139, "")</f>
        <v>3518.5185185185092</v>
      </c>
      <c r="M139" s="30">
        <v>8.19</v>
      </c>
      <c r="N139" s="21">
        <f t="shared" si="73"/>
        <v>1.1111111111111094E-2</v>
      </c>
      <c r="O139" s="22">
        <f>IF(ISNUMBER(M139), $B145 * N139, "")</f>
        <v>1666.6666666666642</v>
      </c>
      <c r="Q139" s="219"/>
      <c r="R139" s="219"/>
      <c r="S139" s="219"/>
    </row>
    <row r="140" spans="1:19" ht="17.25" thickBot="1">
      <c r="A140" s="125" t="s">
        <v>71</v>
      </c>
      <c r="B140" s="129">
        <v>19</v>
      </c>
      <c r="C140" s="80">
        <v>-5.2356021000000003E-3</v>
      </c>
      <c r="D140" s="106">
        <v>19.100000000000001</v>
      </c>
      <c r="E140" s="107">
        <f>IF(ISNUMBER(D140), (D140 - $B140) / $B140, "")</f>
        <v>5.2631578947369166E-3</v>
      </c>
      <c r="F140" s="108">
        <f>IF(ISNUMBER(D140), $B145 * E140, "")</f>
        <v>789.4736842105375</v>
      </c>
      <c r="G140" s="109">
        <v>19.2</v>
      </c>
      <c r="H140" s="107">
        <f>IF(ISNUMBER(G140), (G140 - $B140) / $B140, "")</f>
        <v>1.0526315789473648E-2</v>
      </c>
      <c r="I140" s="110">
        <f>IF(ISNUMBER(G140), $B145 * H140, "")</f>
        <v>1578.947368421047</v>
      </c>
      <c r="J140" s="106">
        <v>19.100000000000001</v>
      </c>
      <c r="K140" s="107">
        <f>IF(ISNUMBER(J140), (J140 - $B140) / $B140, "")</f>
        <v>5.2631578947369166E-3</v>
      </c>
      <c r="L140" s="108">
        <f>IF(ISNUMBER(J140), $B145 * K140, "")</f>
        <v>789.4736842105375</v>
      </c>
      <c r="M140" s="109">
        <v>19.100000000000001</v>
      </c>
      <c r="N140" s="107">
        <f>IF(ISNUMBER(M140), (M140 - $B140) / $B140, "")</f>
        <v>5.2631578947369166E-3</v>
      </c>
      <c r="O140" s="108">
        <f>IF(ISNUMBER(M140), $B145 * N140, "")</f>
        <v>789.4736842105375</v>
      </c>
      <c r="Q140" s="209"/>
      <c r="R140" s="209"/>
      <c r="S140" s="209"/>
    </row>
    <row r="141" spans="1:19" ht="17.25" thickBot="1">
      <c r="A141" s="125" t="s">
        <v>229</v>
      </c>
      <c r="B141" s="126">
        <v>51.7</v>
      </c>
      <c r="C141" s="77">
        <v>-5.7692307999999996E-3</v>
      </c>
      <c r="D141" s="15">
        <v>51.9</v>
      </c>
      <c r="E141" s="32">
        <f t="shared" ref="E141:E144" si="74">IF(ISNUMBER(D141), (D141 - $B141) / $B141, "")</f>
        <v>3.8684719535782537E-3</v>
      </c>
      <c r="F141" s="18">
        <f>IF(ISNUMBER(D141), $B145 * E141, "")</f>
        <v>580.27079303673804</v>
      </c>
      <c r="G141" s="31">
        <v>52</v>
      </c>
      <c r="H141" s="32">
        <f t="shared" ref="H141:H144" si="75">IF(ISNUMBER(G141), (G141 - $B141) / $B141, "")</f>
        <v>5.8027079303674496E-3</v>
      </c>
      <c r="I141" s="101">
        <f>IF(ISNUMBER(G141), $B145 * H141, "")</f>
        <v>870.40618955511741</v>
      </c>
      <c r="J141" s="15">
        <v>52</v>
      </c>
      <c r="K141" s="32">
        <f t="shared" ref="K141:K144" si="76">IF(ISNUMBER(J141), (J141 - $B141) / $B141, "")</f>
        <v>5.8027079303674496E-3</v>
      </c>
      <c r="L141" s="18">
        <f>IF(ISNUMBER(J141), $B145 * K141, "")</f>
        <v>870.40618955511741</v>
      </c>
      <c r="M141" s="31">
        <v>52</v>
      </c>
      <c r="N141" s="32">
        <f t="shared" ref="N141:N144" si="77">IF(ISNUMBER(M141), (M141 - $B141) / $B141, "")</f>
        <v>5.8027079303674496E-3</v>
      </c>
      <c r="O141" s="18">
        <f>IF(ISNUMBER(M141), $B145 * N141, "")</f>
        <v>870.40618955511741</v>
      </c>
      <c r="Q141" s="209"/>
      <c r="R141" s="209"/>
      <c r="S141" s="209"/>
    </row>
    <row r="142" spans="1:19" ht="17.25" thickBot="1">
      <c r="A142" s="125" t="s">
        <v>245</v>
      </c>
      <c r="B142" s="126">
        <v>61.3</v>
      </c>
      <c r="C142" s="77">
        <v>-6.4829822E-3</v>
      </c>
      <c r="D142" s="15">
        <v>61.3</v>
      </c>
      <c r="E142" s="32">
        <f t="shared" si="74"/>
        <v>0</v>
      </c>
      <c r="F142" s="18">
        <f>IF(ISNUMBER(D142), $B145 * E142, "")</f>
        <v>0</v>
      </c>
      <c r="G142" s="31">
        <v>60.9</v>
      </c>
      <c r="H142" s="32">
        <f t="shared" si="75"/>
        <v>-6.5252854812397811E-3</v>
      </c>
      <c r="I142" s="101">
        <f>IF(ISNUMBER(G142), $B145 * H142, "")</f>
        <v>-978.79282218596722</v>
      </c>
      <c r="J142" s="15">
        <v>61</v>
      </c>
      <c r="K142" s="32">
        <f t="shared" si="76"/>
        <v>-4.8939641109298068E-3</v>
      </c>
      <c r="L142" s="18">
        <f>IF(ISNUMBER(J142), $B145 * K142, "")</f>
        <v>-734.09461663947104</v>
      </c>
      <c r="M142" s="31">
        <v>60.8</v>
      </c>
      <c r="N142" s="32">
        <f t="shared" si="77"/>
        <v>-8.1566068515497563E-3</v>
      </c>
      <c r="O142" s="18">
        <f>IF(ISNUMBER(M142), $B145 * N142, "")</f>
        <v>-1223.4910277324634</v>
      </c>
      <c r="Q142" s="209"/>
      <c r="R142" s="209"/>
      <c r="S142" s="209"/>
    </row>
    <row r="143" spans="1:19">
      <c r="A143" s="125" t="s">
        <v>185</v>
      </c>
      <c r="B143" s="126">
        <v>10</v>
      </c>
      <c r="C143" s="77">
        <v>-9.9009900999999997E-3</v>
      </c>
      <c r="D143" s="15">
        <v>10.199999999999999</v>
      </c>
      <c r="E143" s="32">
        <f t="shared" si="74"/>
        <v>1.9999999999999928E-2</v>
      </c>
      <c r="F143" s="18">
        <f>IF(ISNUMBER(D143), $B145 * E143, "")</f>
        <v>2999.9999999999891</v>
      </c>
      <c r="G143" s="31">
        <v>10.199999999999999</v>
      </c>
      <c r="H143" s="32">
        <f t="shared" si="75"/>
        <v>1.9999999999999928E-2</v>
      </c>
      <c r="I143" s="101">
        <f>IF(ISNUMBER(G143), $B145 * H143, "")</f>
        <v>2999.9999999999891</v>
      </c>
      <c r="J143" s="15">
        <v>10.199999999999999</v>
      </c>
      <c r="K143" s="32">
        <f t="shared" si="76"/>
        <v>1.9999999999999928E-2</v>
      </c>
      <c r="L143" s="18">
        <f>IF(ISNUMBER(J143), $B145 * K143, "")</f>
        <v>2999.9999999999891</v>
      </c>
      <c r="M143" s="31">
        <v>10.199999999999999</v>
      </c>
      <c r="N143" s="32">
        <f t="shared" si="77"/>
        <v>1.9999999999999928E-2</v>
      </c>
      <c r="O143" s="18">
        <f>IF(ISNUMBER(M143), $B145 * N143, "")</f>
        <v>2999.9999999999891</v>
      </c>
      <c r="Q143" s="198"/>
      <c r="R143" s="199"/>
      <c r="S143" s="200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2.2000000000000001E-3</v>
      </c>
      <c r="H144" s="25">
        <f t="shared" si="75"/>
        <v>0</v>
      </c>
      <c r="I144" s="103">
        <f>IF(ISNUMBER(G144), $B145 * H144, "")</f>
        <v>0</v>
      </c>
      <c r="J144" s="24">
        <v>2.2000000000000001E-3</v>
      </c>
      <c r="K144" s="25">
        <f t="shared" si="76"/>
        <v>0</v>
      </c>
      <c r="L144" s="104">
        <f>IF(ISNUMBER(J144), $B145 * K144, "")</f>
        <v>0</v>
      </c>
      <c r="M144" s="102">
        <v>2.3E-3</v>
      </c>
      <c r="N144" s="25">
        <f t="shared" si="77"/>
        <v>4.5454545454545373E-2</v>
      </c>
      <c r="O144" s="104">
        <f>IF(ISNUMBER(M144), $B145 * N144, "")</f>
        <v>6818.1818181818062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4.6021346294504422E-3</v>
      </c>
      <c r="F145" s="28">
        <f>SUM(F125:F144)</f>
        <v>13806.403888351328</v>
      </c>
      <c r="G145" s="26" t="s">
        <v>266</v>
      </c>
      <c r="H145" s="27">
        <f>IF(COUNT(H125:H144), SUM(H125:H144) / COUNT(H125:H144), 0)</f>
        <v>6.3926554712714382E-3</v>
      </c>
      <c r="I145" s="28">
        <f>SUM(I125:I144)</f>
        <v>19177.966413814313</v>
      </c>
      <c r="J145" s="26" t="s">
        <v>266</v>
      </c>
      <c r="K145" s="27">
        <f>IF(COUNT(K125:K144), SUM(K125:K144) / COUNT(K125:K144), 0)</f>
        <v>4.410901376614193E-3</v>
      </c>
      <c r="L145" s="28">
        <f>SUM(L125:L144)</f>
        <v>13232.704129842576</v>
      </c>
      <c r="M145" s="26" t="s">
        <v>266</v>
      </c>
      <c r="N145" s="27">
        <f>IF(COUNT(N125:N144), SUM(N125:N144) / COUNT(N125:N144), 0)</f>
        <v>6.2379804996150192E-3</v>
      </c>
      <c r="O145" s="28">
        <f>SUM(O125:O144)</f>
        <v>18713.941498845059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74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2022-03-12(토) 오전 00:00</v>
      </c>
      <c r="C150" s="261"/>
      <c r="D150" s="233" t="str">
        <f>TEXT($G$1, "[$-ko-KR]yyyy-mm-dd(ddd) ") &amp; "오후 14:00"</f>
        <v>2022-03-12(토) 오후 14:00</v>
      </c>
      <c r="E150" s="234"/>
      <c r="F150" s="235"/>
      <c r="G150" s="233" t="str">
        <f>TEXT($G$1, "[$-ko-KR]yyyy-mm-dd(ddd) ") &amp; "오후 19:00"</f>
        <v>2022-03-12(토) 오후 19:00</v>
      </c>
      <c r="H150" s="234"/>
      <c r="I150" s="235"/>
      <c r="J150" s="233" t="str">
        <f>TEXT($G$1, "[$-ko-KR]yyyy-mm-dd(ddd) ") &amp; "오후 21:00"</f>
        <v>2022-03-12(토) 오후 21:00</v>
      </c>
      <c r="K150" s="234"/>
      <c r="L150" s="235"/>
      <c r="M150" s="233" t="str">
        <f>TEXT($G$1+1, "[$-ko-KR]yyyy-mm-dd(ddd) ") &amp; "오전 00:00"</f>
        <v>2022-03-13(일)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107</v>
      </c>
      <c r="B152" s="124">
        <v>114</v>
      </c>
      <c r="C152" s="76">
        <v>0</v>
      </c>
      <c r="D152" s="13">
        <v>113</v>
      </c>
      <c r="E152" s="14">
        <f>IF(ISNUMBER(D152), (D152 - $B152) / $B152, "")</f>
        <v>-8.771929824561403E-3</v>
      </c>
      <c r="F152" s="16">
        <f>IF(ISNUMBER(D152), $B172 * E152, "")</f>
        <v>-1315.7894736842104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-1315.7894736842104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114</v>
      </c>
      <c r="N152" s="14">
        <f>IF(ISNUMBER(M152), (M152 - $B152) / $B152, "")</f>
        <v>0</v>
      </c>
      <c r="O152" s="16">
        <f>IF(ISNUMBER(M152), $B172 * N152, "")</f>
        <v>0</v>
      </c>
      <c r="Q152" s="219"/>
      <c r="R152" s="219"/>
      <c r="S152" s="219"/>
    </row>
    <row r="153" spans="1:19" ht="17.25" thickBot="1">
      <c r="A153" s="125" t="s">
        <v>195</v>
      </c>
      <c r="B153" s="126">
        <v>120</v>
      </c>
      <c r="C153" s="77">
        <v>0</v>
      </c>
      <c r="D153" s="15">
        <v>121</v>
      </c>
      <c r="E153" s="32">
        <f t="shared" ref="E153:E156" si="78">IF(ISNUMBER(D153), (D153 - $B153) / $B153, "")</f>
        <v>8.3333333333333332E-3</v>
      </c>
      <c r="F153" s="18">
        <f>IF(ISNUMBER(D153), $B172 * E153, "")</f>
        <v>1250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1250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9"/>
      <c r="R153" s="219"/>
      <c r="S153" s="219"/>
    </row>
    <row r="154" spans="1:19" ht="17.25" thickBot="1">
      <c r="A154" s="125" t="s">
        <v>221</v>
      </c>
      <c r="B154" s="126">
        <v>913</v>
      </c>
      <c r="C154" s="77">
        <v>-1.0940919E-3</v>
      </c>
      <c r="D154" s="15">
        <v>912</v>
      </c>
      <c r="E154" s="32">
        <f t="shared" si="78"/>
        <v>-1.0952902519167579E-3</v>
      </c>
      <c r="F154" s="18">
        <f>IF(ISNUMBER(D154), $B172 * E154, "")</f>
        <v>-164.29353778751369</v>
      </c>
      <c r="G154" s="31">
        <v>909</v>
      </c>
      <c r="H154" s="32">
        <f t="shared" si="79"/>
        <v>-4.3811610076670317E-3</v>
      </c>
      <c r="I154" s="101">
        <f>IF(ISNUMBER(G154), $B172 * H154, "")</f>
        <v>-657.17415115005474</v>
      </c>
      <c r="J154" s="15">
        <v>910</v>
      </c>
      <c r="K154" s="32">
        <f t="shared" si="80"/>
        <v>-3.2858707557502738E-3</v>
      </c>
      <c r="L154" s="18">
        <f>IF(ISNUMBER(J154), $B172 * K154, "")</f>
        <v>-492.88061336254106</v>
      </c>
      <c r="M154" s="31">
        <v>909</v>
      </c>
      <c r="N154" s="32">
        <f t="shared" si="81"/>
        <v>-4.3811610076670317E-3</v>
      </c>
      <c r="O154" s="18">
        <f>IF(ISNUMBER(M154), $B172 * N154, "")</f>
        <v>-657.17415115005474</v>
      </c>
      <c r="Q154" s="209"/>
      <c r="R154" s="209"/>
      <c r="S154" s="209"/>
    </row>
    <row r="155" spans="1:19" ht="17.25" thickBot="1">
      <c r="A155" s="125" t="s">
        <v>120</v>
      </c>
      <c r="B155" s="126">
        <v>323</v>
      </c>
      <c r="C155" s="77">
        <v>-3.0864197999999998E-3</v>
      </c>
      <c r="D155" s="15">
        <v>322</v>
      </c>
      <c r="E155" s="32">
        <f t="shared" si="78"/>
        <v>-3.0959752321981426E-3</v>
      </c>
      <c r="F155" s="18">
        <f>IF(ISNUMBER(D155), $B172 * E155, "")</f>
        <v>-464.39628482972137</v>
      </c>
      <c r="G155" s="31">
        <v>324</v>
      </c>
      <c r="H155" s="32">
        <f t="shared" si="79"/>
        <v>3.0959752321981426E-3</v>
      </c>
      <c r="I155" s="101">
        <f>IF(ISNUMBER(G155), $B172 * H155, "")</f>
        <v>464.39628482972137</v>
      </c>
      <c r="J155" s="15">
        <v>322</v>
      </c>
      <c r="K155" s="32">
        <f t="shared" si="80"/>
        <v>-3.0959752321981426E-3</v>
      </c>
      <c r="L155" s="18">
        <f>IF(ISNUMBER(J155), $B172 * K155, "")</f>
        <v>-464.39628482972137</v>
      </c>
      <c r="M155" s="31">
        <v>323</v>
      </c>
      <c r="N155" s="32">
        <f t="shared" si="81"/>
        <v>0</v>
      </c>
      <c r="O155" s="18">
        <f>IF(ISNUMBER(M155), $B172 * N155, "")</f>
        <v>0</v>
      </c>
      <c r="Q155" s="209"/>
      <c r="R155" s="209"/>
      <c r="S155" s="209"/>
    </row>
    <row r="156" spans="1:19" ht="17.25" thickBot="1">
      <c r="A156" s="127" t="s">
        <v>170</v>
      </c>
      <c r="B156" s="128">
        <v>623</v>
      </c>
      <c r="C156" s="78">
        <v>-3.2000000000000002E-3</v>
      </c>
      <c r="D156" s="20">
        <v>619</v>
      </c>
      <c r="E156" s="21">
        <f t="shared" si="78"/>
        <v>-6.420545746388443E-3</v>
      </c>
      <c r="F156" s="22">
        <f>IF(ISNUMBER(D156), $B172 * E156, "")</f>
        <v>-963.08186195826647</v>
      </c>
      <c r="G156" s="30">
        <v>621</v>
      </c>
      <c r="H156" s="21">
        <f t="shared" si="79"/>
        <v>-3.2102728731942215E-3</v>
      </c>
      <c r="I156" s="105">
        <f>IF(ISNUMBER(G156), $B172 * H156, "")</f>
        <v>-481.54093097913324</v>
      </c>
      <c r="J156" s="20">
        <v>619</v>
      </c>
      <c r="K156" s="21">
        <f t="shared" si="80"/>
        <v>-6.420545746388443E-3</v>
      </c>
      <c r="L156" s="22">
        <f>IF(ISNUMBER(J156), $B172 * K156, "")</f>
        <v>-963.08186195826647</v>
      </c>
      <c r="M156" s="30">
        <v>618</v>
      </c>
      <c r="N156" s="21">
        <f t="shared" si="81"/>
        <v>-8.0256821829855531E-3</v>
      </c>
      <c r="O156" s="22">
        <f>IF(ISNUMBER(M156), $B172 * N156, "")</f>
        <v>-1203.852327447833</v>
      </c>
      <c r="Q156" s="209"/>
      <c r="R156" s="209"/>
      <c r="S156" s="209"/>
    </row>
    <row r="157" spans="1:19" ht="17.25" thickBot="1">
      <c r="A157" s="125" t="s">
        <v>213</v>
      </c>
      <c r="B157" s="129">
        <v>309</v>
      </c>
      <c r="C157" s="80">
        <v>-3.2258065000000001E-3</v>
      </c>
      <c r="D157" s="106">
        <v>305</v>
      </c>
      <c r="E157" s="107">
        <f>IF(ISNUMBER(D157), (D157 - $B157) / $B157, "")</f>
        <v>-1.2944983818770227E-2</v>
      </c>
      <c r="F157" s="108">
        <f>IF(ISNUMBER(D157), $B172 * E157, "")</f>
        <v>-1941.7475728155341</v>
      </c>
      <c r="G157" s="109">
        <v>305</v>
      </c>
      <c r="H157" s="107">
        <f>IF(ISNUMBER(G157), (G157 - $B157) / $B157, "")</f>
        <v>-1.2944983818770227E-2</v>
      </c>
      <c r="I157" s="110">
        <f>IF(ISNUMBER(G157), $B172 * H157, "")</f>
        <v>-1941.7475728155341</v>
      </c>
      <c r="J157" s="106">
        <v>304</v>
      </c>
      <c r="K157" s="107">
        <f>IF(ISNUMBER(J157), (J157 - $B157) / $B157, "")</f>
        <v>-1.6181229773462782E-2</v>
      </c>
      <c r="L157" s="108">
        <f>IF(ISNUMBER(J157), $B172 * K157, "")</f>
        <v>-2427.1844660194174</v>
      </c>
      <c r="M157" s="109">
        <v>300</v>
      </c>
      <c r="N157" s="107">
        <f>IF(ISNUMBER(M157), (M157 - $B157) / $B157, "")</f>
        <v>-2.9126213592233011E-2</v>
      </c>
      <c r="O157" s="108">
        <f>IF(ISNUMBER(M157), $B172 * N157, "")</f>
        <v>-4368.9320388349515</v>
      </c>
      <c r="Q157" s="209"/>
      <c r="R157" s="209"/>
      <c r="S157" s="209"/>
    </row>
    <row r="158" spans="1:19" ht="17.25" thickBot="1">
      <c r="A158" s="125" t="s">
        <v>172</v>
      </c>
      <c r="B158" s="126">
        <v>885</v>
      </c>
      <c r="C158" s="77">
        <v>-3.3783784000000002E-3</v>
      </c>
      <c r="D158" s="15">
        <v>888</v>
      </c>
      <c r="E158" s="32">
        <f t="shared" ref="E158:E161" si="82">IF(ISNUMBER(D158), (D158 - $B158) / $B158, "")</f>
        <v>3.3898305084745762E-3</v>
      </c>
      <c r="F158" s="18">
        <f>IF(ISNUMBER(D158), $B172 * E158, "")</f>
        <v>508.47457627118644</v>
      </c>
      <c r="G158" s="31">
        <v>884</v>
      </c>
      <c r="H158" s="32">
        <f t="shared" ref="H158:H161" si="83">IF(ISNUMBER(G158), (G158 - $B158) / $B158, "")</f>
        <v>-1.1299435028248588E-3</v>
      </c>
      <c r="I158" s="101">
        <f>IF(ISNUMBER(G158), $B172 * H158, "")</f>
        <v>-169.49152542372883</v>
      </c>
      <c r="J158" s="15">
        <v>881</v>
      </c>
      <c r="K158" s="32">
        <f t="shared" ref="K158:K161" si="84">IF(ISNUMBER(J158), (J158 - $B158) / $B158, "")</f>
        <v>-4.5197740112994352E-3</v>
      </c>
      <c r="L158" s="18">
        <f>IF(ISNUMBER(J158), $B172 * K158, "")</f>
        <v>-677.96610169491532</v>
      </c>
      <c r="M158" s="31">
        <v>885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9"/>
      <c r="R158" s="209"/>
      <c r="S158" s="209"/>
    </row>
    <row r="159" spans="1:19" ht="17.25" thickBot="1">
      <c r="A159" s="125" t="s">
        <v>187</v>
      </c>
      <c r="B159" s="126">
        <v>268</v>
      </c>
      <c r="C159" s="77">
        <v>-3.7174720999999999E-3</v>
      </c>
      <c r="D159" s="15">
        <v>270</v>
      </c>
      <c r="E159" s="32">
        <f t="shared" si="82"/>
        <v>7.462686567164179E-3</v>
      </c>
      <c r="F159" s="18">
        <f>IF(ISNUMBER(D159), $B172 * E159, "")</f>
        <v>1119.4029850746269</v>
      </c>
      <c r="G159" s="31">
        <v>268</v>
      </c>
      <c r="H159" s="32">
        <f t="shared" si="83"/>
        <v>0</v>
      </c>
      <c r="I159" s="101">
        <f>IF(ISNUMBER(G159), $B172 * H159, "")</f>
        <v>0</v>
      </c>
      <c r="J159" s="15">
        <v>269</v>
      </c>
      <c r="K159" s="32">
        <f t="shared" si="84"/>
        <v>3.7313432835820895E-3</v>
      </c>
      <c r="L159" s="18">
        <f>IF(ISNUMBER(J159), $B172 * K159, "")</f>
        <v>559.70149253731347</v>
      </c>
      <c r="M159" s="31">
        <v>267</v>
      </c>
      <c r="N159" s="32">
        <f t="shared" si="85"/>
        <v>-3.7313432835820895E-3</v>
      </c>
      <c r="O159" s="18">
        <f>IF(ISNUMBER(M159), $B172 * N159, "")</f>
        <v>-559.70149253731347</v>
      </c>
      <c r="Q159" s="209"/>
      <c r="R159" s="209"/>
      <c r="S159" s="209"/>
    </row>
    <row r="160" spans="1:19" ht="17.25" thickBot="1">
      <c r="A160" s="125" t="s">
        <v>207</v>
      </c>
      <c r="B160" s="126">
        <v>995</v>
      </c>
      <c r="C160" s="77">
        <v>-4.0040040000000002E-3</v>
      </c>
      <c r="D160" s="15">
        <v>992</v>
      </c>
      <c r="E160" s="32">
        <f t="shared" si="82"/>
        <v>-3.015075376884422E-3</v>
      </c>
      <c r="F160" s="18">
        <f>IF(ISNUMBER(D160), $B172 * E160, "")</f>
        <v>-452.2613065326633</v>
      </c>
      <c r="G160" s="31">
        <v>990</v>
      </c>
      <c r="H160" s="32">
        <f t="shared" si="83"/>
        <v>-5.0251256281407036E-3</v>
      </c>
      <c r="I160" s="101">
        <f>IF(ISNUMBER(G160), $B172 * H160, "")</f>
        <v>-753.7688442211055</v>
      </c>
      <c r="J160" s="15">
        <v>986</v>
      </c>
      <c r="K160" s="32">
        <f t="shared" si="84"/>
        <v>-9.0452261306532659E-3</v>
      </c>
      <c r="L160" s="18">
        <f>IF(ISNUMBER(J160), $B172 * K160, "")</f>
        <v>-1356.7839195979898</v>
      </c>
      <c r="M160" s="31">
        <v>986</v>
      </c>
      <c r="N160" s="32">
        <f t="shared" si="85"/>
        <v>-9.0452261306532659E-3</v>
      </c>
      <c r="O160" s="18">
        <f>IF(ISNUMBER(M160), $B172 * N160, "")</f>
        <v>-1356.7839195979898</v>
      </c>
      <c r="Q160" s="33"/>
      <c r="R160" s="33"/>
    </row>
    <row r="161" spans="1:19" ht="17.25" thickBot="1">
      <c r="A161" s="130" t="s">
        <v>249</v>
      </c>
      <c r="B161" s="131">
        <v>240</v>
      </c>
      <c r="C161" s="79">
        <v>-4.1493776000000003E-3</v>
      </c>
      <c r="D161" s="24">
        <v>240</v>
      </c>
      <c r="E161" s="25">
        <f t="shared" si="82"/>
        <v>0</v>
      </c>
      <c r="F161" s="104">
        <f>IF(ISNUMBER(D161), $B172 * E161, "")</f>
        <v>0</v>
      </c>
      <c r="G161" s="102">
        <v>241</v>
      </c>
      <c r="H161" s="25">
        <f t="shared" si="83"/>
        <v>4.1666666666666666E-3</v>
      </c>
      <c r="I161" s="103">
        <f>IF(ISNUMBER(G161), $B172 * H161, "")</f>
        <v>625</v>
      </c>
      <c r="J161" s="24">
        <v>240</v>
      </c>
      <c r="K161" s="25">
        <f t="shared" si="84"/>
        <v>0</v>
      </c>
      <c r="L161" s="104">
        <f>IF(ISNUMBER(J161), $B172 * K161, "")</f>
        <v>0</v>
      </c>
      <c r="M161" s="102">
        <v>240</v>
      </c>
      <c r="N161" s="25">
        <f t="shared" si="85"/>
        <v>0</v>
      </c>
      <c r="O161" s="104">
        <f>IF(ISNUMBER(M161), $B172 * N161, "")</f>
        <v>0</v>
      </c>
      <c r="Q161" s="210"/>
      <c r="R161" s="211"/>
      <c r="S161" s="212"/>
    </row>
    <row r="162" spans="1:19">
      <c r="A162" s="123" t="s">
        <v>51</v>
      </c>
      <c r="B162" s="124">
        <v>229</v>
      </c>
      <c r="C162" s="76">
        <v>-4.3478261000000004E-3</v>
      </c>
      <c r="D162" s="13">
        <v>232</v>
      </c>
      <c r="E162" s="14">
        <f>IF(ISNUMBER(D162), (D162 - $B162) / $B162, "")</f>
        <v>1.3100436681222707E-2</v>
      </c>
      <c r="F162" s="16">
        <f>IF(ISNUMBER(D162), $B172 * E162, "")</f>
        <v>1965.0655021834061</v>
      </c>
      <c r="G162" s="29">
        <v>230</v>
      </c>
      <c r="H162" s="14">
        <f>IF(ISNUMBER(G162), (G162 - $B162) / $B162, "")</f>
        <v>4.3668122270742356E-3</v>
      </c>
      <c r="I162" s="100">
        <f>IF(ISNUMBER(G162), $B172 * H162, "")</f>
        <v>655.02183406113534</v>
      </c>
      <c r="J162" s="13">
        <v>229</v>
      </c>
      <c r="K162" s="14">
        <f>IF(ISNUMBER(J162), (J162 - $B162) / $B162, "")</f>
        <v>0</v>
      </c>
      <c r="L162" s="16">
        <f>IF(ISNUMBER(J162), $B172 * K162, "")</f>
        <v>0</v>
      </c>
      <c r="M162" s="29">
        <v>230</v>
      </c>
      <c r="N162" s="14">
        <f>IF(ISNUMBER(M162), (M162 - $B162) / $B162, "")</f>
        <v>4.3668122270742356E-3</v>
      </c>
      <c r="O162" s="16">
        <f>IF(ISNUMBER(M162), $B172 * N162, "")</f>
        <v>655.02183406113534</v>
      </c>
      <c r="Q162" s="213"/>
      <c r="R162" s="214"/>
      <c r="S162" s="215"/>
    </row>
    <row r="163" spans="1:19" ht="17.25" thickBot="1">
      <c r="A163" s="125" t="s">
        <v>217</v>
      </c>
      <c r="B163" s="126">
        <v>199</v>
      </c>
      <c r="C163" s="77">
        <v>-5.0000000000000001E-3</v>
      </c>
      <c r="D163" s="15">
        <v>198</v>
      </c>
      <c r="E163" s="32">
        <f t="shared" ref="E163:E166" si="86">IF(ISNUMBER(D163), (D163 - $B163) / $B163, "")</f>
        <v>-5.0251256281407036E-3</v>
      </c>
      <c r="F163" s="18">
        <f>IF(ISNUMBER(D163), $B172 * E163, "")</f>
        <v>-753.7688442211055</v>
      </c>
      <c r="G163" s="31">
        <v>199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196</v>
      </c>
      <c r="K163" s="32">
        <f t="shared" ref="K163:K166" si="88">IF(ISNUMBER(J163), (J163 - $B163) / $B163, "")</f>
        <v>-1.507537688442211E-2</v>
      </c>
      <c r="L163" s="18">
        <f>IF(ISNUMBER(J163), $B172 * K163, "")</f>
        <v>-2261.3065326633164</v>
      </c>
      <c r="M163" s="31">
        <v>198</v>
      </c>
      <c r="N163" s="32">
        <f t="shared" ref="N163:N166" si="89">IF(ISNUMBER(M163), (M163 - $B163) / $B163, "")</f>
        <v>-5.0251256281407036E-3</v>
      </c>
      <c r="O163" s="18">
        <f>IF(ISNUMBER(M163), $B172 * N163, "")</f>
        <v>-753.7688442211055</v>
      </c>
      <c r="Q163" s="216"/>
      <c r="R163" s="217"/>
      <c r="S163" s="218"/>
    </row>
    <row r="164" spans="1:19" ht="17.25" thickBot="1">
      <c r="A164" s="125" t="s">
        <v>201</v>
      </c>
      <c r="B164" s="126">
        <v>483</v>
      </c>
      <c r="C164" s="77">
        <v>-6.1728395E-3</v>
      </c>
      <c r="D164" s="15">
        <v>484</v>
      </c>
      <c r="E164" s="32">
        <f t="shared" si="86"/>
        <v>2.070393374741201E-3</v>
      </c>
      <c r="F164" s="18">
        <f>IF(ISNUMBER(D164), $B172 * E164, "")</f>
        <v>310.55900621118013</v>
      </c>
      <c r="G164" s="31">
        <v>486</v>
      </c>
      <c r="H164" s="32">
        <f t="shared" si="87"/>
        <v>6.2111801242236021E-3</v>
      </c>
      <c r="I164" s="101">
        <f>IF(ISNUMBER(G164), $B172 * H164, "")</f>
        <v>931.67701863354034</v>
      </c>
      <c r="J164" s="15">
        <v>482</v>
      </c>
      <c r="K164" s="32">
        <f t="shared" si="88"/>
        <v>-2.070393374741201E-3</v>
      </c>
      <c r="L164" s="18">
        <f>IF(ISNUMBER(J164), $B172 * K164, "")</f>
        <v>-310.55900621118013</v>
      </c>
      <c r="M164" s="31">
        <v>481</v>
      </c>
      <c r="N164" s="32">
        <f t="shared" si="89"/>
        <v>-4.140786749482402E-3</v>
      </c>
      <c r="O164" s="18">
        <f>IF(ISNUMBER(M164), $B172 * N164, "")</f>
        <v>-621.11801242236027</v>
      </c>
      <c r="Q164" s="209"/>
      <c r="R164" s="209"/>
      <c r="S164" s="209"/>
    </row>
    <row r="165" spans="1:19" ht="17.25" thickBot="1">
      <c r="A165" s="125" t="s">
        <v>223</v>
      </c>
      <c r="B165" s="126">
        <v>947</v>
      </c>
      <c r="C165" s="77">
        <v>-6.2959076999999997E-3</v>
      </c>
      <c r="D165" s="15">
        <v>948</v>
      </c>
      <c r="E165" s="32">
        <f t="shared" si="86"/>
        <v>1.0559662090813093E-3</v>
      </c>
      <c r="F165" s="18">
        <f>IF(ISNUMBER(D165), $B172 * E165, "")</f>
        <v>158.39493136219639</v>
      </c>
      <c r="G165" s="31">
        <v>945</v>
      </c>
      <c r="H165" s="32">
        <f t="shared" si="87"/>
        <v>-2.1119324181626186E-3</v>
      </c>
      <c r="I165" s="101">
        <f>IF(ISNUMBER(G165), $B172 * H165, "")</f>
        <v>-316.78986272439278</v>
      </c>
      <c r="J165" s="15">
        <v>942</v>
      </c>
      <c r="K165" s="32">
        <f t="shared" si="88"/>
        <v>-5.279831045406547E-3</v>
      </c>
      <c r="L165" s="18">
        <f>IF(ISNUMBER(J165), $B172 * K165, "")</f>
        <v>-791.97465681098208</v>
      </c>
      <c r="M165" s="31">
        <v>942</v>
      </c>
      <c r="N165" s="32">
        <f t="shared" si="89"/>
        <v>-5.279831045406547E-3</v>
      </c>
      <c r="O165" s="18">
        <f>IF(ISNUMBER(M165), $B172 * N165, "")</f>
        <v>-791.97465681098208</v>
      </c>
      <c r="Q165" s="219"/>
      <c r="R165" s="219"/>
      <c r="S165" s="219"/>
    </row>
    <row r="166" spans="1:19" ht="17.25" thickBot="1">
      <c r="A166" s="127" t="s">
        <v>348</v>
      </c>
      <c r="B166" s="128">
        <v>154</v>
      </c>
      <c r="C166" s="78">
        <v>-6.4516128999999997E-3</v>
      </c>
      <c r="D166" s="20">
        <v>154</v>
      </c>
      <c r="E166" s="21">
        <f t="shared" si="86"/>
        <v>0</v>
      </c>
      <c r="F166" s="22">
        <f>IF(ISNUMBER(D166), $B172 * E166, "")</f>
        <v>0</v>
      </c>
      <c r="G166" s="30">
        <v>155</v>
      </c>
      <c r="H166" s="21">
        <f t="shared" si="87"/>
        <v>6.4935064935064939E-3</v>
      </c>
      <c r="I166" s="105">
        <f>IF(ISNUMBER(G166), $B172 * H166, "")</f>
        <v>974.02597402597405</v>
      </c>
      <c r="J166" s="20">
        <v>155</v>
      </c>
      <c r="K166" s="21">
        <f t="shared" si="88"/>
        <v>6.4935064935064939E-3</v>
      </c>
      <c r="L166" s="22">
        <f>IF(ISNUMBER(J166), $B172 * K166, "")</f>
        <v>974.02597402597405</v>
      </c>
      <c r="M166" s="30">
        <v>155</v>
      </c>
      <c r="N166" s="21">
        <f t="shared" si="89"/>
        <v>6.4935064935064939E-3</v>
      </c>
      <c r="O166" s="22">
        <f>IF(ISNUMBER(M166), $B172 * N166, "")</f>
        <v>974.02597402597405</v>
      </c>
      <c r="Q166" s="219"/>
      <c r="R166" s="219"/>
      <c r="S166" s="219"/>
    </row>
    <row r="167" spans="1:19" ht="17.25" thickBot="1">
      <c r="A167" s="125" t="s">
        <v>247</v>
      </c>
      <c r="B167" s="129">
        <v>720</v>
      </c>
      <c r="C167" s="80">
        <v>-8.2644628000000005E-3</v>
      </c>
      <c r="D167" s="106">
        <v>723</v>
      </c>
      <c r="E167" s="107">
        <f>IF(ISNUMBER(D167), (D167 - $B167) / $B167, "")</f>
        <v>4.1666666666666666E-3</v>
      </c>
      <c r="F167" s="108">
        <f>IF(ISNUMBER(D167), $B172 * E167, "")</f>
        <v>625</v>
      </c>
      <c r="G167" s="109">
        <v>722</v>
      </c>
      <c r="H167" s="107">
        <f>IF(ISNUMBER(G167), (G167 - $B167) / $B167, "")</f>
        <v>2.7777777777777779E-3</v>
      </c>
      <c r="I167" s="110">
        <f>IF(ISNUMBER(G167), $B172 * H167, "")</f>
        <v>416.66666666666669</v>
      </c>
      <c r="J167" s="106">
        <v>721</v>
      </c>
      <c r="K167" s="107">
        <f>IF(ISNUMBER(J167), (J167 - $B167) / $B167, "")</f>
        <v>1.3888888888888889E-3</v>
      </c>
      <c r="L167" s="108">
        <f>IF(ISNUMBER(J167), $B172 * K167, "")</f>
        <v>208.33333333333334</v>
      </c>
      <c r="M167" s="109">
        <v>723</v>
      </c>
      <c r="N167" s="107">
        <f>IF(ISNUMBER(M167), (M167 - $B167) / $B167, "")</f>
        <v>4.1666666666666666E-3</v>
      </c>
      <c r="O167" s="108">
        <f>IF(ISNUMBER(M167), $B172 * N167, "")</f>
        <v>625</v>
      </c>
      <c r="Q167" s="209"/>
      <c r="R167" s="209"/>
      <c r="S167" s="209"/>
    </row>
    <row r="168" spans="1:19" ht="17.25" thickBot="1">
      <c r="A168" s="125" t="s">
        <v>235</v>
      </c>
      <c r="B168" s="126">
        <v>109</v>
      </c>
      <c r="C168" s="77">
        <v>-9.0909091000000008E-3</v>
      </c>
      <c r="D168" s="15">
        <v>109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110</v>
      </c>
      <c r="H168" s="32">
        <f t="shared" ref="H168:H171" si="91">IF(ISNUMBER(G168), (G168 - $B168) / $B168, "")</f>
        <v>9.1743119266055051E-3</v>
      </c>
      <c r="I168" s="101">
        <f>IF(ISNUMBER(G168), $B172 * H168, "")</f>
        <v>1376.1467889908258</v>
      </c>
      <c r="J168" s="15">
        <v>109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108</v>
      </c>
      <c r="N168" s="32">
        <f t="shared" ref="N168:N171" si="93">IF(ISNUMBER(M168), (M168 - $B168) / $B168, "")</f>
        <v>-9.1743119266055051E-3</v>
      </c>
      <c r="O168" s="18">
        <f>IF(ISNUMBER(M168), $B172 * N168, "")</f>
        <v>-1376.1467889908258</v>
      </c>
      <c r="Q168" s="209"/>
      <c r="R168" s="209"/>
      <c r="S168" s="209"/>
    </row>
    <row r="169" spans="1:19" ht="17.25" thickBot="1">
      <c r="A169" s="125" t="s">
        <v>180</v>
      </c>
      <c r="B169" s="126">
        <v>899</v>
      </c>
      <c r="C169" s="77">
        <v>-9.9118942999999998E-3</v>
      </c>
      <c r="D169" s="15">
        <v>900</v>
      </c>
      <c r="E169" s="32">
        <f t="shared" si="90"/>
        <v>1.1123470522803114E-3</v>
      </c>
      <c r="F169" s="18">
        <f>IF(ISNUMBER(D169), $B172 * E169, "")</f>
        <v>166.85205784204672</v>
      </c>
      <c r="G169" s="31">
        <v>898</v>
      </c>
      <c r="H169" s="32">
        <f t="shared" si="91"/>
        <v>-1.1123470522803114E-3</v>
      </c>
      <c r="I169" s="101">
        <f>IF(ISNUMBER(G169), $B172 * H169, "")</f>
        <v>-166.85205784204672</v>
      </c>
      <c r="J169" s="15">
        <v>897</v>
      </c>
      <c r="K169" s="32">
        <f t="shared" si="92"/>
        <v>-2.2246941045606229E-3</v>
      </c>
      <c r="L169" s="18">
        <f>IF(ISNUMBER(J169), $B172 * K169, "")</f>
        <v>-333.70411568409344</v>
      </c>
      <c r="M169" s="31">
        <v>898</v>
      </c>
      <c r="N169" s="32">
        <f t="shared" si="93"/>
        <v>-1.1123470522803114E-3</v>
      </c>
      <c r="O169" s="18">
        <f>IF(ISNUMBER(M169), $B172 * N169, "")</f>
        <v>-166.85205784204672</v>
      </c>
      <c r="Q169" s="209"/>
      <c r="R169" s="209"/>
      <c r="S169" s="209"/>
    </row>
    <row r="170" spans="1:19">
      <c r="A170" s="125" t="s">
        <v>327</v>
      </c>
      <c r="B170" s="126">
        <v>542</v>
      </c>
      <c r="C170" s="77">
        <v>-1.09489051E-2</v>
      </c>
      <c r="D170" s="15">
        <v>544</v>
      </c>
      <c r="E170" s="32">
        <f t="shared" si="90"/>
        <v>3.6900369003690036E-3</v>
      </c>
      <c r="F170" s="18">
        <f>IF(ISNUMBER(D170), $B172 * E170, "")</f>
        <v>553.50553505535049</v>
      </c>
      <c r="G170" s="31">
        <v>543</v>
      </c>
      <c r="H170" s="32">
        <f t="shared" si="91"/>
        <v>1.8450184501845018E-3</v>
      </c>
      <c r="I170" s="101">
        <f>IF(ISNUMBER(G170), $B172 * H170, "")</f>
        <v>276.75276752767525</v>
      </c>
      <c r="J170" s="15">
        <v>540</v>
      </c>
      <c r="K170" s="32">
        <f t="shared" si="92"/>
        <v>-3.6900369003690036E-3</v>
      </c>
      <c r="L170" s="18">
        <f>IF(ISNUMBER(J170), $B172 * K170, "")</f>
        <v>-553.50553505535049</v>
      </c>
      <c r="M170" s="31">
        <v>540</v>
      </c>
      <c r="N170" s="32">
        <f t="shared" si="93"/>
        <v>-3.6900369003690036E-3</v>
      </c>
      <c r="O170" s="18">
        <f>IF(ISNUMBER(M170), $B172 * N170, "")</f>
        <v>-553.50553505535049</v>
      </c>
      <c r="Q170" s="198"/>
      <c r="R170" s="199"/>
      <c r="S170" s="200"/>
    </row>
    <row r="171" spans="1:19" ht="17.25" thickBot="1">
      <c r="A171" s="130" t="s">
        <v>105</v>
      </c>
      <c r="B171" s="131">
        <v>965</v>
      </c>
      <c r="C171" s="79">
        <v>-1.63098879E-2</v>
      </c>
      <c r="D171" s="24">
        <v>999</v>
      </c>
      <c r="E171" s="25">
        <f t="shared" si="90"/>
        <v>3.5233160621761656E-2</v>
      </c>
      <c r="F171" s="104">
        <f>IF(ISNUMBER(D171), $B172 * E171, "")</f>
        <v>5284.974093264248</v>
      </c>
      <c r="G171" s="102">
        <v>965</v>
      </c>
      <c r="H171" s="25">
        <f t="shared" si="91"/>
        <v>0</v>
      </c>
      <c r="I171" s="103">
        <f>IF(ISNUMBER(G171), $B172 * H171, "")</f>
        <v>0</v>
      </c>
      <c r="J171" s="24">
        <v>965</v>
      </c>
      <c r="K171" s="25">
        <f t="shared" si="92"/>
        <v>0</v>
      </c>
      <c r="L171" s="104">
        <f>IF(ISNUMBER(J171), $B172 * K171, "")</f>
        <v>0</v>
      </c>
      <c r="M171" s="102">
        <v>978</v>
      </c>
      <c r="N171" s="25">
        <f t="shared" si="93"/>
        <v>1.3471502590673576E-2</v>
      </c>
      <c r="O171" s="104">
        <f>IF(ISNUMBER(M171), $B172 * N171, "")</f>
        <v>2020.7253886010365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1.962296601811742E-3</v>
      </c>
      <c r="F172" s="28">
        <f>SUM(F152:F171)</f>
        <v>5886.8898054352267</v>
      </c>
      <c r="G172" s="26" t="s">
        <v>266</v>
      </c>
      <c r="H172" s="27">
        <f>IF(COUNT(H152:H171), SUM(H152:H171) / COUNT(H152:H171), 0)</f>
        <v>3.8884430529844414E-4</v>
      </c>
      <c r="I172" s="28">
        <f>SUM(I152:I171)</f>
        <v>1166.5329158953323</v>
      </c>
      <c r="J172" s="26" t="s">
        <v>266</v>
      </c>
      <c r="K172" s="27">
        <f>IF(COUNT(K152:K171), SUM(K152:K171) / COUNT(K152:K171), 0)</f>
        <v>-3.4023572558917877E-3</v>
      </c>
      <c r="L172" s="28">
        <f>SUM(L152:L171)</f>
        <v>-10207.071767675363</v>
      </c>
      <c r="M172" s="26" t="s">
        <v>266</v>
      </c>
      <c r="N172" s="27">
        <f>IF(COUNT(N152:N171), SUM(N152:N171) / COUNT(N152:N171), 0)</f>
        <v>-2.7116788760742222E-3</v>
      </c>
      <c r="O172" s="28">
        <f>SUM(O152:O171)</f>
        <v>-8135.0366282226678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74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2022-03-12(토) 오전 00:00</v>
      </c>
      <c r="C177" s="261"/>
      <c r="D177" s="233" t="str">
        <f>TEXT($G$1, "[$-ko-KR]yyyy-mm-dd(ddd) ") &amp; "오후 14:00"</f>
        <v>2022-03-12(토) 오후 14:00</v>
      </c>
      <c r="E177" s="234"/>
      <c r="F177" s="235"/>
      <c r="G177" s="233" t="str">
        <f>TEXT($G$1, "[$-ko-KR]yyyy-mm-dd(ddd) ") &amp; "오후 19:00"</f>
        <v>2022-03-12(토) 오후 19:00</v>
      </c>
      <c r="H177" s="234"/>
      <c r="I177" s="235"/>
      <c r="J177" s="233" t="str">
        <f>TEXT($G$1, "[$-ko-KR]yyyy-mm-dd(ddd) ") &amp; "오후 21:00"</f>
        <v>2022-03-12(토) 오후 21:00</v>
      </c>
      <c r="K177" s="234"/>
      <c r="L177" s="235"/>
      <c r="M177" s="233" t="str">
        <f>TEXT($G$1+1, "[$-ko-KR]yyyy-mm-dd(ddd) ") &amp; "오전 00:00"</f>
        <v>2022-03-13(일)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217</v>
      </c>
      <c r="B179" s="124">
        <v>199</v>
      </c>
      <c r="C179" s="76">
        <v>-5.0000000000000001E-3</v>
      </c>
      <c r="D179" s="13">
        <v>198</v>
      </c>
      <c r="E179" s="14">
        <f>IF(ISNUMBER(D179), (D179 - $B179) / $B179, "")</f>
        <v>-5.0251256281407036E-3</v>
      </c>
      <c r="F179" s="16">
        <f>IF(ISNUMBER(D179), $B199 * E179, "")</f>
        <v>-753.7688442211055</v>
      </c>
      <c r="G179" s="29">
        <v>199</v>
      </c>
      <c r="H179" s="14">
        <f>IF(ISNUMBER(G179), (G179 - $B179) / $B179, "")</f>
        <v>0</v>
      </c>
      <c r="I179" s="100">
        <f>IF(ISNUMBER(G179), $B199 * H179, "")</f>
        <v>0</v>
      </c>
      <c r="J179" s="13">
        <v>196</v>
      </c>
      <c r="K179" s="14">
        <f>IF(ISNUMBER(J179), (J179 - $B179) / $B179, "")</f>
        <v>-1.507537688442211E-2</v>
      </c>
      <c r="L179" s="16">
        <f>IF(ISNUMBER(J179), $B199 * K179, "")</f>
        <v>-2261.3065326633164</v>
      </c>
      <c r="M179" s="29">
        <v>198</v>
      </c>
      <c r="N179" s="14">
        <f>IF(ISNUMBER(M179), (M179 - $B179) / $B179, "")</f>
        <v>-5.0251256281407036E-3</v>
      </c>
      <c r="O179" s="16">
        <f>IF(ISNUMBER(M179), $B199 * N179, "")</f>
        <v>-753.7688442211055</v>
      </c>
      <c r="Q179" s="219"/>
      <c r="R179" s="219"/>
      <c r="S179" s="219"/>
    </row>
    <row r="180" spans="1:19" ht="17.25" thickBot="1">
      <c r="A180" s="125" t="s">
        <v>71</v>
      </c>
      <c r="B180" s="126">
        <v>19</v>
      </c>
      <c r="C180" s="77">
        <v>-5.2356021000000003E-3</v>
      </c>
      <c r="D180" s="15">
        <v>19.100000000000001</v>
      </c>
      <c r="E180" s="32">
        <f t="shared" ref="E180:E183" si="94">IF(ISNUMBER(D180), (D180 - $B180) / $B180, "")</f>
        <v>5.2631578947369166E-3</v>
      </c>
      <c r="F180" s="18">
        <f>IF(ISNUMBER(D180), $B199 * E180, "")</f>
        <v>789.4736842105375</v>
      </c>
      <c r="G180" s="31">
        <v>19.2</v>
      </c>
      <c r="H180" s="32">
        <f t="shared" ref="H180:H183" si="95">IF(ISNUMBER(G180), (G180 - $B180) / $B180, "")</f>
        <v>1.0526315789473648E-2</v>
      </c>
      <c r="I180" s="101">
        <f>IF(ISNUMBER(G180), $B199 * H180, "")</f>
        <v>1578.947368421047</v>
      </c>
      <c r="J180" s="15">
        <v>19.100000000000001</v>
      </c>
      <c r="K180" s="32">
        <f t="shared" ref="K180:K183" si="96">IF(ISNUMBER(J180), (J180 - $B180) / $B180, "")</f>
        <v>5.2631578947369166E-3</v>
      </c>
      <c r="L180" s="18">
        <f>IF(ISNUMBER(J180), $B199 * K180, "")</f>
        <v>789.4736842105375</v>
      </c>
      <c r="M180" s="31">
        <v>19.100000000000001</v>
      </c>
      <c r="N180" s="32">
        <f t="shared" ref="N180:N183" si="97">IF(ISNUMBER(M180), (M180 - $B180) / $B180, "")</f>
        <v>5.2631578947369166E-3</v>
      </c>
      <c r="O180" s="18">
        <f>IF(ISNUMBER(M180), $B199 * N180, "")</f>
        <v>789.4736842105375</v>
      </c>
      <c r="Q180" s="219"/>
      <c r="R180" s="219"/>
      <c r="S180" s="219"/>
    </row>
    <row r="181" spans="1:19" ht="17.25" thickBot="1">
      <c r="A181" s="125" t="s">
        <v>229</v>
      </c>
      <c r="B181" s="126">
        <v>51.7</v>
      </c>
      <c r="C181" s="77">
        <v>-5.7692307999999996E-3</v>
      </c>
      <c r="D181" s="15">
        <v>51.9</v>
      </c>
      <c r="E181" s="32">
        <f t="shared" si="94"/>
        <v>3.8684719535782537E-3</v>
      </c>
      <c r="F181" s="18">
        <f>IF(ISNUMBER(D181), $B199 * E181, "")</f>
        <v>580.27079303673804</v>
      </c>
      <c r="G181" s="31">
        <v>52</v>
      </c>
      <c r="H181" s="32">
        <f t="shared" si="95"/>
        <v>5.8027079303674496E-3</v>
      </c>
      <c r="I181" s="101">
        <f>IF(ISNUMBER(G181), $B199 * H181, "")</f>
        <v>870.40618955511741</v>
      </c>
      <c r="J181" s="15">
        <v>52</v>
      </c>
      <c r="K181" s="32">
        <f t="shared" si="96"/>
        <v>5.8027079303674496E-3</v>
      </c>
      <c r="L181" s="18">
        <f>IF(ISNUMBER(J181), $B199 * K181, "")</f>
        <v>870.40618955511741</v>
      </c>
      <c r="M181" s="31">
        <v>52</v>
      </c>
      <c r="N181" s="32">
        <f t="shared" si="97"/>
        <v>5.8027079303674496E-3</v>
      </c>
      <c r="O181" s="18">
        <f>IF(ISNUMBER(M181), $B199 * N181, "")</f>
        <v>870.40618955511741</v>
      </c>
      <c r="Q181" s="209"/>
      <c r="R181" s="209"/>
      <c r="S181" s="209"/>
    </row>
    <row r="182" spans="1:19" ht="17.25" thickBot="1">
      <c r="A182" s="125" t="s">
        <v>201</v>
      </c>
      <c r="B182" s="126">
        <v>483</v>
      </c>
      <c r="C182" s="77">
        <v>-6.1728395E-3</v>
      </c>
      <c r="D182" s="15">
        <v>484</v>
      </c>
      <c r="E182" s="32">
        <f t="shared" si="94"/>
        <v>2.070393374741201E-3</v>
      </c>
      <c r="F182" s="18">
        <f>IF(ISNUMBER(D182), $B199 * E182, "")</f>
        <v>310.55900621118013</v>
      </c>
      <c r="G182" s="31">
        <v>486</v>
      </c>
      <c r="H182" s="32">
        <f t="shared" si="95"/>
        <v>6.2111801242236021E-3</v>
      </c>
      <c r="I182" s="101">
        <f>IF(ISNUMBER(G182), $B199 * H182, "")</f>
        <v>931.67701863354034</v>
      </c>
      <c r="J182" s="15">
        <v>482</v>
      </c>
      <c r="K182" s="32">
        <f t="shared" si="96"/>
        <v>-2.070393374741201E-3</v>
      </c>
      <c r="L182" s="18">
        <f>IF(ISNUMBER(J182), $B199 * K182, "")</f>
        <v>-310.55900621118013</v>
      </c>
      <c r="M182" s="31">
        <v>481</v>
      </c>
      <c r="N182" s="32">
        <f t="shared" si="97"/>
        <v>-4.140786749482402E-3</v>
      </c>
      <c r="O182" s="18">
        <f>IF(ISNUMBER(M182), $B199 * N182, "")</f>
        <v>-621.11801242236027</v>
      </c>
      <c r="Q182" s="209"/>
      <c r="R182" s="209"/>
      <c r="S182" s="209"/>
    </row>
    <row r="183" spans="1:19" ht="17.25" thickBot="1">
      <c r="A183" s="127" t="s">
        <v>223</v>
      </c>
      <c r="B183" s="128">
        <v>947</v>
      </c>
      <c r="C183" s="78">
        <v>-6.2959076999999997E-3</v>
      </c>
      <c r="D183" s="20">
        <v>948</v>
      </c>
      <c r="E183" s="21">
        <f t="shared" si="94"/>
        <v>1.0559662090813093E-3</v>
      </c>
      <c r="F183" s="22">
        <f>IF(ISNUMBER(D183), $B199 * E183, "")</f>
        <v>158.39493136219639</v>
      </c>
      <c r="G183" s="30">
        <v>945</v>
      </c>
      <c r="H183" s="21">
        <f t="shared" si="95"/>
        <v>-2.1119324181626186E-3</v>
      </c>
      <c r="I183" s="105">
        <f>IF(ISNUMBER(G183), $B199 * H183, "")</f>
        <v>-316.78986272439278</v>
      </c>
      <c r="J183" s="20">
        <v>942</v>
      </c>
      <c r="K183" s="21">
        <f t="shared" si="96"/>
        <v>-5.279831045406547E-3</v>
      </c>
      <c r="L183" s="22">
        <f>IF(ISNUMBER(J183), $B199 * K183, "")</f>
        <v>-791.97465681098208</v>
      </c>
      <c r="M183" s="30">
        <v>942</v>
      </c>
      <c r="N183" s="21">
        <f t="shared" si="97"/>
        <v>-5.279831045406547E-3</v>
      </c>
      <c r="O183" s="22">
        <f>IF(ISNUMBER(M183), $B199 * N183, "")</f>
        <v>-791.97465681098208</v>
      </c>
      <c r="Q183" s="209"/>
      <c r="R183" s="209"/>
      <c r="S183" s="209"/>
    </row>
    <row r="184" spans="1:19" ht="17.25" thickBot="1">
      <c r="A184" s="125" t="s">
        <v>348</v>
      </c>
      <c r="B184" s="129">
        <v>154</v>
      </c>
      <c r="C184" s="80">
        <v>-6.4516128999999997E-3</v>
      </c>
      <c r="D184" s="106">
        <v>154</v>
      </c>
      <c r="E184" s="107">
        <f>IF(ISNUMBER(D184), (D184 - $B184) / $B184, "")</f>
        <v>0</v>
      </c>
      <c r="F184" s="108">
        <f>IF(ISNUMBER(D184), $B199 * E184, "")</f>
        <v>0</v>
      </c>
      <c r="G184" s="109">
        <v>155</v>
      </c>
      <c r="H184" s="107">
        <f>IF(ISNUMBER(G184), (G184 - $B184) / $B184, "")</f>
        <v>6.4935064935064939E-3</v>
      </c>
      <c r="I184" s="110">
        <f>IF(ISNUMBER(G184), $B199 * H184, "")</f>
        <v>974.02597402597405</v>
      </c>
      <c r="J184" s="106">
        <v>155</v>
      </c>
      <c r="K184" s="107">
        <f>IF(ISNUMBER(J184), (J184 - $B184) / $B184, "")</f>
        <v>6.4935064935064939E-3</v>
      </c>
      <c r="L184" s="108">
        <f>IF(ISNUMBER(J184), $B199 * K184, "")</f>
        <v>974.02597402597405</v>
      </c>
      <c r="M184" s="109">
        <v>155</v>
      </c>
      <c r="N184" s="107">
        <f>IF(ISNUMBER(M184), (M184 - $B184) / $B184, "")</f>
        <v>6.4935064935064939E-3</v>
      </c>
      <c r="O184" s="108">
        <f>IF(ISNUMBER(M184), $B199 * N184, "")</f>
        <v>974.02597402597405</v>
      </c>
      <c r="Q184" s="209"/>
      <c r="R184" s="209"/>
      <c r="S184" s="209"/>
    </row>
    <row r="185" spans="1:19" ht="17.25" thickBot="1">
      <c r="A185" s="125" t="s">
        <v>245</v>
      </c>
      <c r="B185" s="126">
        <v>61.3</v>
      </c>
      <c r="C185" s="77">
        <v>-6.4829822E-3</v>
      </c>
      <c r="D185" s="15">
        <v>61.3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60.9</v>
      </c>
      <c r="H185" s="32">
        <f t="shared" ref="H185:H188" si="99">IF(ISNUMBER(G185), (G185 - $B185) / $B185, "")</f>
        <v>-6.5252854812397811E-3</v>
      </c>
      <c r="I185" s="101">
        <f>IF(ISNUMBER(G185), $B199 * H185, "")</f>
        <v>-978.79282218596722</v>
      </c>
      <c r="J185" s="15">
        <v>61</v>
      </c>
      <c r="K185" s="32">
        <f t="shared" ref="K185:K188" si="100">IF(ISNUMBER(J185), (J185 - $B185) / $B185, "")</f>
        <v>-4.8939641109298068E-3</v>
      </c>
      <c r="L185" s="18">
        <f>IF(ISNUMBER(J185), $B199 * K185, "")</f>
        <v>-734.09461663947104</v>
      </c>
      <c r="M185" s="31">
        <v>60.8</v>
      </c>
      <c r="N185" s="32">
        <f t="shared" ref="N185:N188" si="101">IF(ISNUMBER(M185), (M185 - $B185) / $B185, "")</f>
        <v>-8.1566068515497563E-3</v>
      </c>
      <c r="O185" s="18">
        <f>IF(ISNUMBER(M185), $B199 * N185, "")</f>
        <v>-1223.4910277324634</v>
      </c>
      <c r="Q185" s="209"/>
      <c r="R185" s="209"/>
      <c r="S185" s="209"/>
    </row>
    <row r="186" spans="1:19" ht="17.25" thickBot="1">
      <c r="A186" s="125" t="s">
        <v>66</v>
      </c>
      <c r="B186" s="126">
        <v>2615</v>
      </c>
      <c r="C186" s="77">
        <v>-7.5901327999999997E-3</v>
      </c>
      <c r="D186" s="15">
        <v>2635</v>
      </c>
      <c r="E186" s="32">
        <f t="shared" si="98"/>
        <v>7.6481835564053535E-3</v>
      </c>
      <c r="F186" s="18">
        <f>IF(ISNUMBER(D186), $B199 * E186, "")</f>
        <v>1147.227533460803</v>
      </c>
      <c r="G186" s="31">
        <v>2655</v>
      </c>
      <c r="H186" s="32">
        <f t="shared" si="99"/>
        <v>1.5296367112810707E-2</v>
      </c>
      <c r="I186" s="101">
        <f>IF(ISNUMBER(G186), $B199 * H186, "")</f>
        <v>2294.455066921606</v>
      </c>
      <c r="J186" s="15">
        <v>2640</v>
      </c>
      <c r="K186" s="32">
        <f t="shared" si="100"/>
        <v>9.5602294455066923E-3</v>
      </c>
      <c r="L186" s="18">
        <f>IF(ISNUMBER(J186), $B199 * K186, "")</f>
        <v>1434.0344168260037</v>
      </c>
      <c r="M186" s="31">
        <v>2635</v>
      </c>
      <c r="N186" s="32">
        <f t="shared" si="101"/>
        <v>7.6481835564053535E-3</v>
      </c>
      <c r="O186" s="18">
        <f>IF(ISNUMBER(M186), $B199 * N186, "")</f>
        <v>1147.227533460803</v>
      </c>
      <c r="Q186" s="209"/>
      <c r="R186" s="209"/>
      <c r="S186" s="209"/>
    </row>
    <row r="187" spans="1:19" ht="17.25" thickBot="1">
      <c r="A187" s="125" t="s">
        <v>247</v>
      </c>
      <c r="B187" s="126">
        <v>720</v>
      </c>
      <c r="C187" s="77">
        <v>-8.2644628000000005E-3</v>
      </c>
      <c r="D187" s="15">
        <v>723</v>
      </c>
      <c r="E187" s="32">
        <f t="shared" si="98"/>
        <v>4.1666666666666666E-3</v>
      </c>
      <c r="F187" s="18">
        <f>IF(ISNUMBER(D187), $B199 * E187, "")</f>
        <v>625</v>
      </c>
      <c r="G187" s="31">
        <v>722</v>
      </c>
      <c r="H187" s="32">
        <f t="shared" si="99"/>
        <v>2.7777777777777779E-3</v>
      </c>
      <c r="I187" s="101">
        <f>IF(ISNUMBER(G187), $B199 * H187, "")</f>
        <v>416.66666666666669</v>
      </c>
      <c r="J187" s="15">
        <v>721</v>
      </c>
      <c r="K187" s="32">
        <f t="shared" si="100"/>
        <v>1.3888888888888889E-3</v>
      </c>
      <c r="L187" s="18">
        <f>IF(ISNUMBER(J187), $B199 * K187, "")</f>
        <v>208.33333333333334</v>
      </c>
      <c r="M187" s="31">
        <v>723</v>
      </c>
      <c r="N187" s="32">
        <f t="shared" si="101"/>
        <v>4.1666666666666666E-3</v>
      </c>
      <c r="O187" s="18">
        <f>IF(ISNUMBER(M187), $B199 * N187, "")</f>
        <v>625</v>
      </c>
      <c r="Q187" s="33"/>
      <c r="R187" s="33"/>
    </row>
    <row r="188" spans="1:19" ht="17.25" thickBot="1">
      <c r="A188" s="130" t="s">
        <v>235</v>
      </c>
      <c r="B188" s="131">
        <v>109</v>
      </c>
      <c r="C188" s="79">
        <v>-9.0909091000000008E-3</v>
      </c>
      <c r="D188" s="24">
        <v>109</v>
      </c>
      <c r="E188" s="25">
        <f t="shared" si="98"/>
        <v>0</v>
      </c>
      <c r="F188" s="104">
        <f>IF(ISNUMBER(D188), $B199 * E188, "")</f>
        <v>0</v>
      </c>
      <c r="G188" s="102">
        <v>110</v>
      </c>
      <c r="H188" s="25">
        <f t="shared" si="99"/>
        <v>9.1743119266055051E-3</v>
      </c>
      <c r="I188" s="103">
        <f>IF(ISNUMBER(G188), $B199 * H188, "")</f>
        <v>1376.1467889908258</v>
      </c>
      <c r="J188" s="24">
        <v>109</v>
      </c>
      <c r="K188" s="25">
        <f t="shared" si="100"/>
        <v>0</v>
      </c>
      <c r="L188" s="104">
        <f>IF(ISNUMBER(J188), $B199 * K188, "")</f>
        <v>0</v>
      </c>
      <c r="M188" s="102">
        <v>108</v>
      </c>
      <c r="N188" s="25">
        <f t="shared" si="101"/>
        <v>-9.1743119266055051E-3</v>
      </c>
      <c r="O188" s="104">
        <f>IF(ISNUMBER(M188), $B199 * N188, "")</f>
        <v>-1376.1467889908258</v>
      </c>
      <c r="Q188" s="210"/>
      <c r="R188" s="211"/>
      <c r="S188" s="212"/>
    </row>
    <row r="189" spans="1:19">
      <c r="A189" s="123" t="s">
        <v>219</v>
      </c>
      <c r="B189" s="124">
        <v>2630</v>
      </c>
      <c r="C189" s="76">
        <v>-9.4161959000000003E-3</v>
      </c>
      <c r="D189" s="13">
        <v>2645</v>
      </c>
      <c r="E189" s="14">
        <f>IF(ISNUMBER(D189), (D189 - $B189) / $B189, "")</f>
        <v>5.7034220532319393E-3</v>
      </c>
      <c r="F189" s="16">
        <f>IF(ISNUMBER(D189), $B199 * E189, "")</f>
        <v>855.51330798479091</v>
      </c>
      <c r="G189" s="29">
        <v>2640</v>
      </c>
      <c r="H189" s="14">
        <f>IF(ISNUMBER(G189), (G189 - $B189) / $B189, "")</f>
        <v>3.8022813688212928E-3</v>
      </c>
      <c r="I189" s="100">
        <f>IF(ISNUMBER(G189), $B199 * H189, "")</f>
        <v>570.34220532319387</v>
      </c>
      <c r="J189" s="13">
        <v>2640</v>
      </c>
      <c r="K189" s="14">
        <f>IF(ISNUMBER(J189), (J189 - $B189) / $B189, "")</f>
        <v>3.8022813688212928E-3</v>
      </c>
      <c r="L189" s="16">
        <f>IF(ISNUMBER(J189), $B199 * K189, "")</f>
        <v>570.34220532319387</v>
      </c>
      <c r="M189" s="29">
        <v>2650</v>
      </c>
      <c r="N189" s="14">
        <f>IF(ISNUMBER(M189), (M189 - $B189) / $B189, "")</f>
        <v>7.6045627376425855E-3</v>
      </c>
      <c r="O189" s="16">
        <f>IF(ISNUMBER(M189), $B199 * N189, "")</f>
        <v>1140.6844106463877</v>
      </c>
      <c r="Q189" s="213"/>
      <c r="R189" s="214"/>
      <c r="S189" s="215"/>
    </row>
    <row r="190" spans="1:19" ht="17.25" thickBot="1">
      <c r="A190" s="125" t="s">
        <v>239</v>
      </c>
      <c r="B190" s="126">
        <v>1050</v>
      </c>
      <c r="C190" s="77">
        <v>-9.4339622999999994E-3</v>
      </c>
      <c r="D190" s="15">
        <v>1055</v>
      </c>
      <c r="E190" s="32">
        <f t="shared" ref="E190:E193" si="102">IF(ISNUMBER(D190), (D190 - $B190) / $B190, "")</f>
        <v>4.7619047619047623E-3</v>
      </c>
      <c r="F190" s="18">
        <f>IF(ISNUMBER(D190), $B199 * E190, "")</f>
        <v>714.28571428571433</v>
      </c>
      <c r="G190" s="31">
        <v>1060</v>
      </c>
      <c r="H190" s="32">
        <f t="shared" ref="H190:H193" si="103">IF(ISNUMBER(G190), (G190 - $B190) / $B190, "")</f>
        <v>9.5238095238095247E-3</v>
      </c>
      <c r="I190" s="101">
        <f>IF(ISNUMBER(G190), $B199 * H190, "")</f>
        <v>1428.5714285714287</v>
      </c>
      <c r="J190" s="15">
        <v>1055</v>
      </c>
      <c r="K190" s="32">
        <f t="shared" ref="K190:K193" si="104">IF(ISNUMBER(J190), (J190 - $B190) / $B190, "")</f>
        <v>4.7619047619047623E-3</v>
      </c>
      <c r="L190" s="18">
        <f>IF(ISNUMBER(J190), $B199 * K190, "")</f>
        <v>714.28571428571433</v>
      </c>
      <c r="M190" s="31">
        <v>1065</v>
      </c>
      <c r="N190" s="32">
        <f t="shared" ref="N190:N193" si="105">IF(ISNUMBER(M190), (M190 - $B190) / $B190, "")</f>
        <v>1.4285714285714285E-2</v>
      </c>
      <c r="O190" s="18">
        <f>IF(ISNUMBER(M190), $B199 * N190, "")</f>
        <v>2142.8571428571427</v>
      </c>
      <c r="Q190" s="216"/>
      <c r="R190" s="217"/>
      <c r="S190" s="218"/>
    </row>
    <row r="191" spans="1:19" ht="17.25" thickBot="1">
      <c r="A191" s="125" t="s">
        <v>154</v>
      </c>
      <c r="B191" s="126">
        <v>31390</v>
      </c>
      <c r="C191" s="77">
        <v>-9.7791797999999992E-3</v>
      </c>
      <c r="D191" s="15">
        <v>31170</v>
      </c>
      <c r="E191" s="32">
        <f t="shared" si="102"/>
        <v>-7.0086014654348518E-3</v>
      </c>
      <c r="F191" s="18">
        <f>IF(ISNUMBER(D191), $B199 * E191, "")</f>
        <v>-1051.2902198152278</v>
      </c>
      <c r="G191" s="31">
        <v>32490</v>
      </c>
      <c r="H191" s="32">
        <f t="shared" si="103"/>
        <v>3.5043007327174261E-2</v>
      </c>
      <c r="I191" s="101">
        <f>IF(ISNUMBER(G191), $B199 * H191, "")</f>
        <v>5256.4510990761391</v>
      </c>
      <c r="J191" s="15">
        <v>33830</v>
      </c>
      <c r="K191" s="32">
        <f t="shared" si="104"/>
        <v>7.7731761707550182E-2</v>
      </c>
      <c r="L191" s="18">
        <f>IF(ISNUMBER(J191), $B199 * K191, "")</f>
        <v>11659.764256132526</v>
      </c>
      <c r="M191" s="31">
        <v>34020</v>
      </c>
      <c r="N191" s="32">
        <f t="shared" si="105"/>
        <v>8.3784644791334822E-2</v>
      </c>
      <c r="O191" s="18">
        <f>IF(ISNUMBER(M191), $B199 * N191, "")</f>
        <v>12567.696718700223</v>
      </c>
      <c r="Q191" s="209"/>
      <c r="R191" s="209"/>
      <c r="S191" s="209"/>
    </row>
    <row r="192" spans="1:19" ht="17.25" thickBot="1">
      <c r="A192" s="125" t="s">
        <v>185</v>
      </c>
      <c r="B192" s="126">
        <v>10</v>
      </c>
      <c r="C192" s="77">
        <v>-9.9009900999999997E-3</v>
      </c>
      <c r="D192" s="15">
        <v>10.199999999999999</v>
      </c>
      <c r="E192" s="32">
        <f t="shared" si="102"/>
        <v>1.9999999999999928E-2</v>
      </c>
      <c r="F192" s="18">
        <f>IF(ISNUMBER(D192), $B199 * E192, "")</f>
        <v>2999.9999999999891</v>
      </c>
      <c r="G192" s="31">
        <v>10.199999999999999</v>
      </c>
      <c r="H192" s="32">
        <f t="shared" si="103"/>
        <v>1.9999999999999928E-2</v>
      </c>
      <c r="I192" s="101">
        <f>IF(ISNUMBER(G192), $B199 * H192, "")</f>
        <v>2999.9999999999891</v>
      </c>
      <c r="J192" s="15">
        <v>10.199999999999999</v>
      </c>
      <c r="K192" s="32">
        <f t="shared" si="104"/>
        <v>1.9999999999999928E-2</v>
      </c>
      <c r="L192" s="18">
        <f>IF(ISNUMBER(J192), $B199 * K192, "")</f>
        <v>2999.9999999999891</v>
      </c>
      <c r="M192" s="31">
        <v>10.199999999999999</v>
      </c>
      <c r="N192" s="32">
        <f t="shared" si="105"/>
        <v>1.9999999999999928E-2</v>
      </c>
      <c r="O192" s="18">
        <f>IF(ISNUMBER(M192), $B199 * N192, "")</f>
        <v>2999.9999999999891</v>
      </c>
      <c r="Q192" s="219"/>
      <c r="R192" s="219"/>
      <c r="S192" s="219"/>
    </row>
    <row r="193" spans="1:19" ht="17.25" thickBot="1">
      <c r="A193" s="127" t="s">
        <v>180</v>
      </c>
      <c r="B193" s="128">
        <v>899</v>
      </c>
      <c r="C193" s="78">
        <v>-9.9118942999999998E-3</v>
      </c>
      <c r="D193" s="20">
        <v>900</v>
      </c>
      <c r="E193" s="21">
        <f t="shared" si="102"/>
        <v>1.1123470522803114E-3</v>
      </c>
      <c r="F193" s="22">
        <f>IF(ISNUMBER(D193), $B199 * E193, "")</f>
        <v>166.85205784204672</v>
      </c>
      <c r="G193" s="30">
        <v>898</v>
      </c>
      <c r="H193" s="21">
        <f t="shared" si="103"/>
        <v>-1.1123470522803114E-3</v>
      </c>
      <c r="I193" s="105">
        <f>IF(ISNUMBER(G193), $B199 * H193, "")</f>
        <v>-166.85205784204672</v>
      </c>
      <c r="J193" s="20">
        <v>897</v>
      </c>
      <c r="K193" s="21">
        <f t="shared" si="104"/>
        <v>-2.2246941045606229E-3</v>
      </c>
      <c r="L193" s="22">
        <f>IF(ISNUMBER(J193), $B199 * K193, "")</f>
        <v>-333.70411568409344</v>
      </c>
      <c r="M193" s="30">
        <v>898</v>
      </c>
      <c r="N193" s="21">
        <f t="shared" si="105"/>
        <v>-1.1123470522803114E-3</v>
      </c>
      <c r="O193" s="22">
        <f>IF(ISNUMBER(M193), $B199 * N193, "")</f>
        <v>-166.85205784204672</v>
      </c>
      <c r="Q193" s="219"/>
      <c r="R193" s="219"/>
      <c r="S193" s="219"/>
    </row>
    <row r="194" spans="1:19" ht="17.25" thickBot="1">
      <c r="A194" s="125" t="s">
        <v>241</v>
      </c>
      <c r="B194" s="129">
        <v>5190</v>
      </c>
      <c r="C194" s="80">
        <v>-1.04861773E-2</v>
      </c>
      <c r="D194" s="106">
        <v>5165</v>
      </c>
      <c r="E194" s="107">
        <f>IF(ISNUMBER(D194), (D194 - $B194) / $B194, "")</f>
        <v>-4.8169556840077067E-3</v>
      </c>
      <c r="F194" s="108">
        <f>IF(ISNUMBER(D194), $B199 * E194, "")</f>
        <v>-722.54335260115602</v>
      </c>
      <c r="G194" s="109">
        <v>5160</v>
      </c>
      <c r="H194" s="107">
        <f>IF(ISNUMBER(G194), (G194 - $B194) / $B194, "")</f>
        <v>-5.7803468208092483E-3</v>
      </c>
      <c r="I194" s="110">
        <f>IF(ISNUMBER(G194), $B199 * H194, "")</f>
        <v>-867.05202312138726</v>
      </c>
      <c r="J194" s="106">
        <v>5170</v>
      </c>
      <c r="K194" s="107">
        <f>IF(ISNUMBER(J194), (J194 - $B194) / $B194, "")</f>
        <v>-3.8535645472061657E-3</v>
      </c>
      <c r="L194" s="108">
        <f>IF(ISNUMBER(J194), $B199 * K194, "")</f>
        <v>-578.03468208092488</v>
      </c>
      <c r="M194" s="109">
        <v>5175</v>
      </c>
      <c r="N194" s="107">
        <f>IF(ISNUMBER(M194), (M194 - $B194) / $B194, "")</f>
        <v>-2.8901734104046241E-3</v>
      </c>
      <c r="O194" s="108">
        <f>IF(ISNUMBER(M194), $B199 * N194, "")</f>
        <v>-433.52601156069363</v>
      </c>
      <c r="Q194" s="209"/>
      <c r="R194" s="209"/>
      <c r="S194" s="209"/>
    </row>
    <row r="195" spans="1:19" ht="17.25" thickBot="1">
      <c r="A195" s="125" t="s">
        <v>327</v>
      </c>
      <c r="B195" s="126">
        <v>542</v>
      </c>
      <c r="C195" s="77">
        <v>-1.09489051E-2</v>
      </c>
      <c r="D195" s="15">
        <v>544</v>
      </c>
      <c r="E195" s="32">
        <f t="shared" ref="E195:E198" si="106">IF(ISNUMBER(D195), (D195 - $B195) / $B195, "")</f>
        <v>3.6900369003690036E-3</v>
      </c>
      <c r="F195" s="18">
        <f>IF(ISNUMBER(D195), $B199 * E195, "")</f>
        <v>553.50553505535049</v>
      </c>
      <c r="G195" s="31">
        <v>543</v>
      </c>
      <c r="H195" s="32">
        <f t="shared" ref="H195:H198" si="107">IF(ISNUMBER(G195), (G195 - $B195) / $B195, "")</f>
        <v>1.8450184501845018E-3</v>
      </c>
      <c r="I195" s="101">
        <f>IF(ISNUMBER(G195), $B199 * H195, "")</f>
        <v>276.75276752767525</v>
      </c>
      <c r="J195" s="15">
        <v>540</v>
      </c>
      <c r="K195" s="32">
        <f t="shared" ref="K195:K198" si="108">IF(ISNUMBER(J195), (J195 - $B195) / $B195, "")</f>
        <v>-3.6900369003690036E-3</v>
      </c>
      <c r="L195" s="18">
        <f>IF(ISNUMBER(J195), $B199 * K195, "")</f>
        <v>-553.50553505535049</v>
      </c>
      <c r="M195" s="31">
        <v>540</v>
      </c>
      <c r="N195" s="32">
        <f t="shared" ref="N195:N198" si="109">IF(ISNUMBER(M195), (M195 - $B195) / $B195, "")</f>
        <v>-3.6900369003690036E-3</v>
      </c>
      <c r="O195" s="18">
        <f>IF(ISNUMBER(M195), $B199 * N195, "")</f>
        <v>-553.50553505535049</v>
      </c>
      <c r="Q195" s="209"/>
      <c r="R195" s="209"/>
      <c r="S195" s="209"/>
    </row>
    <row r="196" spans="1:19" ht="17.25" thickBot="1">
      <c r="A196" s="125" t="s">
        <v>138</v>
      </c>
      <c r="B196" s="126">
        <v>5760</v>
      </c>
      <c r="C196" s="77">
        <v>-1.2853470400000001E-2</v>
      </c>
      <c r="D196" s="15">
        <v>5725</v>
      </c>
      <c r="E196" s="32">
        <f t="shared" si="106"/>
        <v>-6.076388888888889E-3</v>
      </c>
      <c r="F196" s="18">
        <f>IF(ISNUMBER(D196), $B199 * E196, "")</f>
        <v>-911.45833333333337</v>
      </c>
      <c r="G196" s="31">
        <v>5720</v>
      </c>
      <c r="H196" s="32">
        <f t="shared" si="107"/>
        <v>-6.9444444444444441E-3</v>
      </c>
      <c r="I196" s="101">
        <f>IF(ISNUMBER(G196), $B199 * H196, "")</f>
        <v>-1041.6666666666665</v>
      </c>
      <c r="J196" s="15">
        <v>5720</v>
      </c>
      <c r="K196" s="32">
        <f t="shared" si="108"/>
        <v>-6.9444444444444441E-3</v>
      </c>
      <c r="L196" s="18">
        <f>IF(ISNUMBER(J196), $B199 * K196, "")</f>
        <v>-1041.6666666666665</v>
      </c>
      <c r="M196" s="31">
        <v>5710</v>
      </c>
      <c r="N196" s="32">
        <f t="shared" si="109"/>
        <v>-8.6805555555555559E-3</v>
      </c>
      <c r="O196" s="18">
        <f>IF(ISNUMBER(M196), $B199 * N196, "")</f>
        <v>-1302.0833333333335</v>
      </c>
      <c r="Q196" s="209"/>
      <c r="R196" s="209"/>
      <c r="S196" s="209"/>
    </row>
    <row r="197" spans="1:19">
      <c r="A197" s="125" t="s">
        <v>105</v>
      </c>
      <c r="B197" s="126">
        <v>965</v>
      </c>
      <c r="C197" s="77">
        <v>-1.63098879E-2</v>
      </c>
      <c r="D197" s="15">
        <v>999</v>
      </c>
      <c r="E197" s="32">
        <f t="shared" si="106"/>
        <v>3.5233160621761656E-2</v>
      </c>
      <c r="F197" s="18">
        <f>IF(ISNUMBER(D197), $B199 * E197, "")</f>
        <v>5284.974093264248</v>
      </c>
      <c r="G197" s="31">
        <v>965</v>
      </c>
      <c r="H197" s="32">
        <f t="shared" si="107"/>
        <v>0</v>
      </c>
      <c r="I197" s="101">
        <f>IF(ISNUMBER(G197), $B199 * H197, "")</f>
        <v>0</v>
      </c>
      <c r="J197" s="15">
        <v>965</v>
      </c>
      <c r="K197" s="32">
        <f t="shared" si="108"/>
        <v>0</v>
      </c>
      <c r="L197" s="18">
        <f>IF(ISNUMBER(J197), $B199 * K197, "")</f>
        <v>0</v>
      </c>
      <c r="M197" s="31">
        <v>978</v>
      </c>
      <c r="N197" s="32">
        <f t="shared" si="109"/>
        <v>1.3471502590673576E-2</v>
      </c>
      <c r="O197" s="18">
        <f>IF(ISNUMBER(M197), $B199 * N197, "")</f>
        <v>2020.7253886010365</v>
      </c>
      <c r="Q197" s="198"/>
      <c r="R197" s="199"/>
      <c r="S197" s="200"/>
    </row>
    <row r="198" spans="1:19" ht="17.25" thickBot="1">
      <c r="A198" s="130" t="s">
        <v>97</v>
      </c>
      <c r="B198" s="131">
        <v>2.2000000000000001E-3</v>
      </c>
      <c r="C198" s="79">
        <v>-4.3478260900000003E-2</v>
      </c>
      <c r="D198" s="24">
        <v>2.2000000000000001E-3</v>
      </c>
      <c r="E198" s="25">
        <f t="shared" si="106"/>
        <v>0</v>
      </c>
      <c r="F198" s="104">
        <f>IF(ISNUMBER(D198), $B199 * E198, "")</f>
        <v>0</v>
      </c>
      <c r="G198" s="102">
        <v>2.2000000000000001E-3</v>
      </c>
      <c r="H198" s="25">
        <f t="shared" si="107"/>
        <v>0</v>
      </c>
      <c r="I198" s="103">
        <f>IF(ISNUMBER(G198), $B199 * H198, "")</f>
        <v>0</v>
      </c>
      <c r="J198" s="24">
        <v>2.2000000000000001E-3</v>
      </c>
      <c r="K198" s="25">
        <f t="shared" si="108"/>
        <v>0</v>
      </c>
      <c r="L198" s="104">
        <f>IF(ISNUMBER(J198), $B199 * K198, "")</f>
        <v>0</v>
      </c>
      <c r="M198" s="102">
        <v>2.3E-3</v>
      </c>
      <c r="N198" s="25">
        <f t="shared" si="109"/>
        <v>4.5454545454545373E-2</v>
      </c>
      <c r="O198" s="104">
        <f>IF(ISNUMBER(M198), $B199 * N198, "")</f>
        <v>6818.1818181818062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3.5823319689142568E-3</v>
      </c>
      <c r="F199" s="28">
        <f>SUM(F179:F198)</f>
        <v>10746.995906742774</v>
      </c>
      <c r="G199" s="26" t="s">
        <v>266</v>
      </c>
      <c r="H199" s="27">
        <f>IF(COUNT(H179:H198), SUM(H179:H198) / COUNT(H179:H198), 0)</f>
        <v>5.2010963803909155E-3</v>
      </c>
      <c r="I199" s="28">
        <f>SUM(I179:I198)</f>
        <v>15603.289141172745</v>
      </c>
      <c r="J199" s="26" t="s">
        <v>266</v>
      </c>
      <c r="K199" s="27">
        <f>IF(COUNT(K179:K198), SUM(K179:K198) / COUNT(K179:K198), 0)</f>
        <v>4.5386066539601349E-3</v>
      </c>
      <c r="L199" s="28">
        <f>SUM(L179:L198)</f>
        <v>13615.819961880406</v>
      </c>
      <c r="M199" s="26" t="s">
        <v>266</v>
      </c>
      <c r="N199" s="27">
        <f>IF(COUNT(N179:N198), SUM(N179:N198) / COUNT(N179:N198), 0)</f>
        <v>8.2912708640899523E-3</v>
      </c>
      <c r="O199" s="28">
        <f>SUM(O179:O198)</f>
        <v>24873.812592269853</v>
      </c>
      <c r="Q199" s="204"/>
      <c r="R199" s="205"/>
      <c r="S199" s="20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E0D00-5665-47C9-A249-1FD9A0EDA641}">
  <sheetPr codeName="Sheet19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44633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-39,924 KRW (-1.33%)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-63,742 KRW (-2.12%)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-31,426 KRW (-1.05%)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-50,978 KRW (-1.70%)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74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2022-03-13(일) 오전 00:00</v>
      </c>
      <c r="C15" s="259"/>
      <c r="D15" s="233" t="str">
        <f>TEXT($G$1, "[$-ko-KR]yyyy-mm-dd(ddd) ") &amp; "오후 14:00"</f>
        <v>2022-03-13(일) 오후 14:00</v>
      </c>
      <c r="E15" s="234"/>
      <c r="F15" s="235"/>
      <c r="G15" s="233" t="str">
        <f>TEXT($G$1, "[$-ko-KR]yyyy-mm-dd(ddd) ") &amp; "오후 19:00"</f>
        <v>2022-03-13(일) 오후 19:00</v>
      </c>
      <c r="H15" s="234"/>
      <c r="I15" s="235"/>
      <c r="J15" s="233" t="str">
        <f>TEXT($G$1, "[$-ko-KR]yyyy-mm-dd(ddd) ") &amp; "오후 21:00"</f>
        <v>2022-03-13(일) 오후 21:00</v>
      </c>
      <c r="K15" s="234"/>
      <c r="L15" s="235"/>
      <c r="M15" s="233" t="str">
        <f>TEXT($G$1+1, "[$-ko-KR]yyyy-mm-dd(ddd) ") &amp; "오전 00:00"</f>
        <v>2022-03-14(월)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74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2022-03-13(일) 오전 00:00</v>
      </c>
      <c r="C42" s="261"/>
      <c r="D42" s="233" t="str">
        <f>TEXT($G$1, "[$-ko-KR]yyyy-mm-dd(ddd) ") &amp; "오후 14:00"</f>
        <v>2022-03-13(일) 오후 14:00</v>
      </c>
      <c r="E42" s="234"/>
      <c r="F42" s="235"/>
      <c r="G42" s="233" t="str">
        <f>TEXT($G$1, "[$-ko-KR]yyyy-mm-dd(ddd) ") &amp; "오후 19:00"</f>
        <v>2022-03-13(일) 오후 19:00</v>
      </c>
      <c r="H42" s="234"/>
      <c r="I42" s="235"/>
      <c r="J42" s="233" t="str">
        <f>TEXT($G$1, "[$-ko-KR]yyyy-mm-dd(ddd) ") &amp; "오후 21:00"</f>
        <v>2022-03-13(일) 오후 21:00</v>
      </c>
      <c r="K42" s="234"/>
      <c r="L42" s="235"/>
      <c r="M42" s="233" t="str">
        <f>TEXT($G$1+1, "[$-ko-KR]yyyy-mm-dd(ddd) ") &amp; "오전 00:00"</f>
        <v>2022-03-14(월)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199</v>
      </c>
      <c r="B44" s="124">
        <v>11.7</v>
      </c>
      <c r="C44" s="76">
        <v>4.4642857100000002E-2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11.7</v>
      </c>
      <c r="H44" s="14">
        <f>IF(ISNUMBER(G44), (G44 - $B44) / $B44, "")</f>
        <v>0</v>
      </c>
      <c r="I44" s="100">
        <f>IF(ISNUMBER(G44), $B64 * H44, "")</f>
        <v>0</v>
      </c>
      <c r="J44" s="13">
        <v>11.7</v>
      </c>
      <c r="K44" s="14">
        <f>IF(ISNUMBER(J44), (J44 - $B44) / $B44, "")</f>
        <v>0</v>
      </c>
      <c r="L44" s="16">
        <f>IF(ISNUMBER(J44), $B64 * K44, "")</f>
        <v>0</v>
      </c>
      <c r="M44" s="29">
        <v>11.3</v>
      </c>
      <c r="N44" s="14">
        <f>IF(ISNUMBER(M44), (M44 - $B44) / $B44, "")</f>
        <v>-3.4188034188034067E-2</v>
      </c>
      <c r="O44" s="16">
        <f>IF(ISNUMBER(M44), $B64 * N44, "")</f>
        <v>-5128.2051282051098</v>
      </c>
      <c r="Q44" s="219"/>
      <c r="R44" s="219"/>
      <c r="S44" s="219"/>
    </row>
    <row r="45" spans="1:19" ht="17.25" customHeight="1" thickBot="1">
      <c r="A45" s="125" t="s">
        <v>158</v>
      </c>
      <c r="B45" s="126">
        <v>73</v>
      </c>
      <c r="C45" s="77">
        <v>3.8406827900000003E-2</v>
      </c>
      <c r="D45" s="15">
        <v>71.8</v>
      </c>
      <c r="E45" s="32">
        <f t="shared" ref="E45:E48" si="14">IF(ISNUMBER(D45), (D45 - $B45) / $B45, "")</f>
        <v>-1.6438356164383602E-2</v>
      </c>
      <c r="F45" s="18">
        <f>IF(ISNUMBER(D45), $B64 * E45, "")</f>
        <v>-2465.7534246575401</v>
      </c>
      <c r="G45" s="31">
        <v>71.8</v>
      </c>
      <c r="H45" s="32">
        <f t="shared" ref="H45:H48" si="15">IF(ISNUMBER(G45), (G45 - $B45) / $B45, "")</f>
        <v>-1.6438356164383602E-2</v>
      </c>
      <c r="I45" s="101">
        <f>IF(ISNUMBER(G45), $B64 * H45, "")</f>
        <v>-2465.7534246575401</v>
      </c>
      <c r="J45" s="15">
        <v>71.8</v>
      </c>
      <c r="K45" s="32">
        <f t="shared" ref="K45:K48" si="16">IF(ISNUMBER(J45), (J45 - $B45) / $B45, "")</f>
        <v>-1.6438356164383602E-2</v>
      </c>
      <c r="L45" s="18">
        <f>IF(ISNUMBER(J45), $B64 * K45, "")</f>
        <v>-2465.7534246575401</v>
      </c>
      <c r="M45" s="31">
        <v>70.8</v>
      </c>
      <c r="N45" s="32">
        <f t="shared" ref="N45:N48" si="17">IF(ISNUMBER(M45), (M45 - $B45) / $B45, "")</f>
        <v>-3.0136986301369902E-2</v>
      </c>
      <c r="O45" s="18">
        <f>IF(ISNUMBER(M45), $B64 * N45, "")</f>
        <v>-4520.5479452054851</v>
      </c>
      <c r="Q45" s="219"/>
      <c r="R45" s="219"/>
      <c r="S45" s="219"/>
    </row>
    <row r="46" spans="1:19" ht="17.25" customHeight="1" thickBot="1">
      <c r="A46" s="125" t="s">
        <v>205</v>
      </c>
      <c r="B46" s="126">
        <v>11.7</v>
      </c>
      <c r="C46" s="77">
        <v>2.6315789499999999E-2</v>
      </c>
      <c r="D46" s="15">
        <v>11.6</v>
      </c>
      <c r="E46" s="32">
        <f t="shared" si="14"/>
        <v>-8.5470085470085166E-3</v>
      </c>
      <c r="F46" s="18">
        <f>IF(ISNUMBER(D46), $B64 * E46, "")</f>
        <v>-1282.0512820512774</v>
      </c>
      <c r="G46" s="31">
        <v>11.6</v>
      </c>
      <c r="H46" s="32">
        <f t="shared" si="15"/>
        <v>-8.5470085470085166E-3</v>
      </c>
      <c r="I46" s="101">
        <f>IF(ISNUMBER(G46), $B64 * H46, "")</f>
        <v>-1282.0512820512774</v>
      </c>
      <c r="J46" s="15">
        <v>11.6</v>
      </c>
      <c r="K46" s="32">
        <f t="shared" si="16"/>
        <v>-8.5470085470085166E-3</v>
      </c>
      <c r="L46" s="18">
        <f>IF(ISNUMBER(J46), $B64 * K46, "")</f>
        <v>-1282.0512820512774</v>
      </c>
      <c r="M46" s="31">
        <v>11.4</v>
      </c>
      <c r="N46" s="32">
        <f t="shared" si="17"/>
        <v>-2.564102564102555E-2</v>
      </c>
      <c r="O46" s="18">
        <f>IF(ISNUMBER(M46), $B64 * N46, "")</f>
        <v>-3846.1538461538325</v>
      </c>
      <c r="Q46" s="209"/>
      <c r="R46" s="209"/>
      <c r="S46" s="209"/>
    </row>
    <row r="47" spans="1:19" ht="17.25" customHeight="1" thickBot="1">
      <c r="A47" s="125" t="s">
        <v>341</v>
      </c>
      <c r="B47" s="126">
        <v>9.2700000000000005E-2</v>
      </c>
      <c r="C47" s="77">
        <v>1.42231947E-2</v>
      </c>
      <c r="D47" s="15">
        <v>9.1700000000000004E-2</v>
      </c>
      <c r="E47" s="32">
        <f t="shared" si="14"/>
        <v>-1.0787486515641865E-2</v>
      </c>
      <c r="F47" s="18">
        <f>IF(ISNUMBER(D47), $B64 * E47, "")</f>
        <v>-1618.1229773462796</v>
      </c>
      <c r="G47" s="31">
        <v>9.1700000000000004E-2</v>
      </c>
      <c r="H47" s="32">
        <f t="shared" si="15"/>
        <v>-1.0787486515641865E-2</v>
      </c>
      <c r="I47" s="101">
        <f>IF(ISNUMBER(G47), $B64 * H47, "")</f>
        <v>-1618.1229773462796</v>
      </c>
      <c r="J47" s="15">
        <v>9.1700000000000004E-2</v>
      </c>
      <c r="K47" s="32">
        <f t="shared" si="16"/>
        <v>-1.0787486515641865E-2</v>
      </c>
      <c r="L47" s="18">
        <f>IF(ISNUMBER(J47), $B64 * K47, "")</f>
        <v>-1618.1229773462796</v>
      </c>
      <c r="M47" s="31">
        <v>9.3799999999999994E-2</v>
      </c>
      <c r="N47" s="32">
        <f t="shared" si="17"/>
        <v>1.1866235167205931E-2</v>
      </c>
      <c r="O47" s="18">
        <f>IF(ISNUMBER(M47), $B64 * N47, "")</f>
        <v>1779.9352750808896</v>
      </c>
      <c r="Q47" s="209"/>
      <c r="R47" s="209"/>
      <c r="S47" s="209"/>
    </row>
    <row r="48" spans="1:19" ht="17.25" customHeight="1" thickBot="1">
      <c r="A48" s="127" t="s">
        <v>126</v>
      </c>
      <c r="B48" s="128">
        <v>85.5</v>
      </c>
      <c r="C48" s="78">
        <v>1.3033175399999999E-2</v>
      </c>
      <c r="D48" s="20">
        <v>84.9</v>
      </c>
      <c r="E48" s="21">
        <f t="shared" si="14"/>
        <v>-7.0175438596490562E-3</v>
      </c>
      <c r="F48" s="22">
        <f>IF(ISNUMBER(D48), $B64 * E48, "")</f>
        <v>-1052.6315789473583</v>
      </c>
      <c r="G48" s="30">
        <v>84.9</v>
      </c>
      <c r="H48" s="21">
        <f t="shared" si="15"/>
        <v>-7.0175438596490562E-3</v>
      </c>
      <c r="I48" s="105">
        <f>IF(ISNUMBER(G48), $B64 * H48, "")</f>
        <v>-1052.6315789473583</v>
      </c>
      <c r="J48" s="20">
        <v>84.9</v>
      </c>
      <c r="K48" s="21">
        <f t="shared" si="16"/>
        <v>-7.0175438596490562E-3</v>
      </c>
      <c r="L48" s="22">
        <f>IF(ISNUMBER(J48), $B64 * K48, "")</f>
        <v>-1052.6315789473583</v>
      </c>
      <c r="M48" s="30">
        <v>84</v>
      </c>
      <c r="N48" s="21">
        <f t="shared" si="17"/>
        <v>-1.7543859649122806E-2</v>
      </c>
      <c r="O48" s="22">
        <f>IF(ISNUMBER(M48), $B64 * N48, "")</f>
        <v>-2631.5789473684208</v>
      </c>
      <c r="Q48" s="209"/>
      <c r="R48" s="209"/>
      <c r="S48" s="209"/>
    </row>
    <row r="49" spans="1:19" ht="17.25" customHeight="1" thickBot="1">
      <c r="A49" s="125" t="s">
        <v>128</v>
      </c>
      <c r="B49" s="129">
        <v>51.2</v>
      </c>
      <c r="C49" s="80">
        <v>1.18577075E-2</v>
      </c>
      <c r="D49" s="106">
        <v>51.3</v>
      </c>
      <c r="E49" s="107">
        <f>IF(ISNUMBER(D49), (D49 - $B49) / $B49, "")</f>
        <v>1.953124999999889E-3</v>
      </c>
      <c r="F49" s="108">
        <f>IF(ISNUMBER(D49), $B64 * E49, "")</f>
        <v>292.96874999998334</v>
      </c>
      <c r="G49" s="109">
        <v>51.3</v>
      </c>
      <c r="H49" s="107">
        <f>IF(ISNUMBER(G49), (G49 - $B49) / $B49, "")</f>
        <v>1.953124999999889E-3</v>
      </c>
      <c r="I49" s="110">
        <f>IF(ISNUMBER(G49), $B64 * H49, "")</f>
        <v>292.96874999998334</v>
      </c>
      <c r="J49" s="106">
        <v>51.3</v>
      </c>
      <c r="K49" s="107">
        <f>IF(ISNUMBER(J49), (J49 - $B49) / $B49, "")</f>
        <v>1.953124999999889E-3</v>
      </c>
      <c r="L49" s="108">
        <f>IF(ISNUMBER(J49), $B64 * K49, "")</f>
        <v>292.96874999998334</v>
      </c>
      <c r="M49" s="109">
        <v>50</v>
      </c>
      <c r="N49" s="107">
        <f>IF(ISNUMBER(M49), (M49 - $B49) / $B49, "")</f>
        <v>-2.3437500000000056E-2</v>
      </c>
      <c r="O49" s="108">
        <f>IF(ISNUMBER(M49), $B64 * N49, "")</f>
        <v>-3515.6250000000082</v>
      </c>
      <c r="Q49" s="209"/>
      <c r="R49" s="209"/>
      <c r="S49" s="209"/>
    </row>
    <row r="50" spans="1:19" ht="17.25" customHeight="1" thickBot="1">
      <c r="A50" s="125" t="s">
        <v>140</v>
      </c>
      <c r="B50" s="126">
        <v>89.5</v>
      </c>
      <c r="C50" s="77">
        <v>1.01580135E-2</v>
      </c>
      <c r="D50" s="15">
        <v>88.9</v>
      </c>
      <c r="E50" s="32">
        <f t="shared" ref="E50:E53" si="18">IF(ISNUMBER(D50), (D50 - $B50) / $B50, "")</f>
        <v>-6.7039106145250762E-3</v>
      </c>
      <c r="F50" s="18">
        <f>IF(ISNUMBER(D50), $B64 * E50, "")</f>
        <v>-1005.5865921787614</v>
      </c>
      <c r="G50" s="31">
        <v>88.9</v>
      </c>
      <c r="H50" s="32">
        <f t="shared" ref="H50:H53" si="19">IF(ISNUMBER(G50), (G50 - $B50) / $B50, "")</f>
        <v>-6.7039106145250762E-3</v>
      </c>
      <c r="I50" s="101">
        <f>IF(ISNUMBER(G50), $B64 * H50, "")</f>
        <v>-1005.5865921787614</v>
      </c>
      <c r="J50" s="15">
        <v>88.9</v>
      </c>
      <c r="K50" s="32">
        <f t="shared" ref="K50:K53" si="20">IF(ISNUMBER(J50), (J50 - $B50) / $B50, "")</f>
        <v>-6.7039106145250762E-3</v>
      </c>
      <c r="L50" s="18">
        <f>IF(ISNUMBER(J50), $B64 * K50, "")</f>
        <v>-1005.5865921787614</v>
      </c>
      <c r="M50" s="31">
        <v>87.2</v>
      </c>
      <c r="N50" s="32">
        <f t="shared" ref="N50:N53" si="21">IF(ISNUMBER(M50), (M50 - $B50) / $B50, "")</f>
        <v>-2.5698324022346338E-2</v>
      </c>
      <c r="O50" s="18">
        <f>IF(ISNUMBER(M50), $B64 * N50, "")</f>
        <v>-3854.7486033519508</v>
      </c>
      <c r="Q50" s="209"/>
      <c r="R50" s="209"/>
      <c r="S50" s="209"/>
    </row>
    <row r="51" spans="1:19" ht="17.25" customHeight="1" thickBot="1">
      <c r="A51" s="125" t="s">
        <v>185</v>
      </c>
      <c r="B51" s="126">
        <v>10.199999999999999</v>
      </c>
      <c r="C51" s="77">
        <v>9.9009900999999997E-3</v>
      </c>
      <c r="D51" s="15">
        <v>10.1</v>
      </c>
      <c r="E51" s="32">
        <f t="shared" si="18"/>
        <v>-9.8039215686274161E-3</v>
      </c>
      <c r="F51" s="18">
        <f>IF(ISNUMBER(D51), $B64 * E51, "")</f>
        <v>-1470.5882352941123</v>
      </c>
      <c r="G51" s="31">
        <v>10.1</v>
      </c>
      <c r="H51" s="32">
        <f t="shared" si="19"/>
        <v>-9.8039215686274161E-3</v>
      </c>
      <c r="I51" s="101">
        <f>IF(ISNUMBER(G51), $B64 * H51, "")</f>
        <v>-1470.5882352941123</v>
      </c>
      <c r="J51" s="15">
        <v>10.1</v>
      </c>
      <c r="K51" s="32">
        <f t="shared" si="20"/>
        <v>-9.8039215686274161E-3</v>
      </c>
      <c r="L51" s="18">
        <f>IF(ISNUMBER(J51), $B64 * K51, "")</f>
        <v>-1470.5882352941123</v>
      </c>
      <c r="M51" s="31">
        <v>10</v>
      </c>
      <c r="N51" s="32">
        <f t="shared" si="21"/>
        <v>-1.9607843137254832E-2</v>
      </c>
      <c r="O51" s="18">
        <f>IF(ISNUMBER(M51), $B64 * N51, "")</f>
        <v>-2941.1764705882247</v>
      </c>
      <c r="Q51" s="209"/>
      <c r="R51" s="209"/>
      <c r="S51" s="209"/>
    </row>
    <row r="52" spans="1:19" ht="17.25" customHeight="1" thickBot="1">
      <c r="A52" s="125" t="s">
        <v>174</v>
      </c>
      <c r="B52" s="126">
        <v>10.6</v>
      </c>
      <c r="C52" s="77">
        <v>9.5238094999999991E-3</v>
      </c>
      <c r="D52" s="15">
        <v>10.5</v>
      </c>
      <c r="E52" s="32">
        <f t="shared" si="18"/>
        <v>-9.4339622641509101E-3</v>
      </c>
      <c r="F52" s="18">
        <f>IF(ISNUMBER(D52), $B64 * E52, "")</f>
        <v>-1415.0943396226364</v>
      </c>
      <c r="G52" s="31">
        <v>10.5</v>
      </c>
      <c r="H52" s="32">
        <f t="shared" si="19"/>
        <v>-9.4339622641509101E-3</v>
      </c>
      <c r="I52" s="101">
        <f>IF(ISNUMBER(G52), $B64 * H52, "")</f>
        <v>-1415.0943396226364</v>
      </c>
      <c r="J52" s="15">
        <v>10.5</v>
      </c>
      <c r="K52" s="32">
        <f t="shared" si="20"/>
        <v>-9.4339622641509101E-3</v>
      </c>
      <c r="L52" s="18">
        <f>IF(ISNUMBER(J52), $B64 * K52, "")</f>
        <v>-1415.0943396226364</v>
      </c>
      <c r="M52" s="31">
        <v>10.3</v>
      </c>
      <c r="N52" s="32">
        <f t="shared" si="21"/>
        <v>-2.830188679245273E-2</v>
      </c>
      <c r="O52" s="18">
        <f>IF(ISNUMBER(M52), $B64 * N52, "")</f>
        <v>-4245.28301886791</v>
      </c>
      <c r="Q52" s="33"/>
      <c r="R52" s="33"/>
    </row>
    <row r="53" spans="1:19" ht="17.25" customHeight="1" thickBot="1">
      <c r="A53" s="130" t="s">
        <v>144</v>
      </c>
      <c r="B53" s="131">
        <v>11.1</v>
      </c>
      <c r="C53" s="79">
        <v>9.0909091000000008E-3</v>
      </c>
      <c r="D53" s="24">
        <v>11.1</v>
      </c>
      <c r="E53" s="25">
        <f t="shared" si="18"/>
        <v>0</v>
      </c>
      <c r="F53" s="104">
        <f>IF(ISNUMBER(D53), $B64 * E53, "")</f>
        <v>0</v>
      </c>
      <c r="G53" s="102">
        <v>11.1</v>
      </c>
      <c r="H53" s="25">
        <f t="shared" si="19"/>
        <v>0</v>
      </c>
      <c r="I53" s="103">
        <f>IF(ISNUMBER(G53), $B64 * H53, "")</f>
        <v>0</v>
      </c>
      <c r="J53" s="24">
        <v>11.1</v>
      </c>
      <c r="K53" s="25">
        <f t="shared" si="20"/>
        <v>0</v>
      </c>
      <c r="L53" s="104">
        <f>IF(ISNUMBER(J53), $B64 * K53, "")</f>
        <v>0</v>
      </c>
      <c r="M53" s="102">
        <v>10.7</v>
      </c>
      <c r="N53" s="25">
        <f t="shared" si="21"/>
        <v>-3.603603603603607E-2</v>
      </c>
      <c r="O53" s="104">
        <f>IF(ISNUMBER(M53), $B64 * N53, "")</f>
        <v>-5405.4054054054104</v>
      </c>
      <c r="Q53" s="210"/>
      <c r="R53" s="211"/>
      <c r="S53" s="212"/>
    </row>
    <row r="54" spans="1:19" ht="17.25" customHeight="1">
      <c r="A54" s="123" t="s">
        <v>124</v>
      </c>
      <c r="B54" s="124">
        <v>58.3</v>
      </c>
      <c r="C54" s="76">
        <v>8.6505190000000006E-3</v>
      </c>
      <c r="D54" s="13">
        <v>58.2</v>
      </c>
      <c r="E54" s="14">
        <f>IF(ISNUMBER(D54), (D54 - $B54) / $B54, "")</f>
        <v>-1.715265866209165E-3</v>
      </c>
      <c r="F54" s="16">
        <f>IF(ISNUMBER(D54), $B64 * E54, "")</f>
        <v>-257.28987993137474</v>
      </c>
      <c r="G54" s="29">
        <v>58.2</v>
      </c>
      <c r="H54" s="14">
        <f>IF(ISNUMBER(G54), (G54 - $B54) / $B54, "")</f>
        <v>-1.715265866209165E-3</v>
      </c>
      <c r="I54" s="100">
        <f>IF(ISNUMBER(G54), $B64 * H54, "")</f>
        <v>-257.28987993137474</v>
      </c>
      <c r="J54" s="13">
        <v>58.2</v>
      </c>
      <c r="K54" s="14">
        <f>IF(ISNUMBER(J54), (J54 - $B54) / $B54, "")</f>
        <v>-1.715265866209165E-3</v>
      </c>
      <c r="L54" s="16">
        <f>IF(ISNUMBER(J54), $B64 * K54, "")</f>
        <v>-257.28987993137474</v>
      </c>
      <c r="M54" s="29">
        <v>57.9</v>
      </c>
      <c r="N54" s="14">
        <f>IF(ISNUMBER(M54), (M54 - $B54) / $B54, "")</f>
        <v>-6.8610634648370254E-3</v>
      </c>
      <c r="O54" s="16">
        <f>IF(ISNUMBER(M54), $B64 * N54, "")</f>
        <v>-1029.1595197255538</v>
      </c>
      <c r="Q54" s="213"/>
      <c r="R54" s="214"/>
      <c r="S54" s="215"/>
    </row>
    <row r="55" spans="1:19" ht="17.25" customHeight="1" thickBot="1">
      <c r="A55" s="125" t="s">
        <v>203</v>
      </c>
      <c r="B55" s="126">
        <v>8.19</v>
      </c>
      <c r="C55" s="77">
        <v>7.3800738000000003E-3</v>
      </c>
      <c r="D55" s="15">
        <v>8.24</v>
      </c>
      <c r="E55" s="32">
        <f t="shared" ref="E55:E58" si="22">IF(ISNUMBER(D55), (D55 - $B55) / $B55, "")</f>
        <v>6.1050061050061917E-3</v>
      </c>
      <c r="F55" s="18">
        <f>IF(ISNUMBER(D55), $B64 * E55, "")</f>
        <v>915.75091575092881</v>
      </c>
      <c r="G55" s="31">
        <v>8.24</v>
      </c>
      <c r="H55" s="32">
        <f t="shared" ref="H55:H58" si="23">IF(ISNUMBER(G55), (G55 - $B55) / $B55, "")</f>
        <v>6.1050061050061917E-3</v>
      </c>
      <c r="I55" s="101">
        <f>IF(ISNUMBER(G55), $B64 * H55, "")</f>
        <v>915.75091575092881</v>
      </c>
      <c r="J55" s="15">
        <v>8.24</v>
      </c>
      <c r="K55" s="32">
        <f t="shared" ref="K55:K58" si="24">IF(ISNUMBER(J55), (J55 - $B55) / $B55, "")</f>
        <v>6.1050061050061917E-3</v>
      </c>
      <c r="L55" s="18">
        <f>IF(ISNUMBER(J55), $B64 * K55, "")</f>
        <v>915.75091575092881</v>
      </c>
      <c r="M55" s="31">
        <v>8.0500000000000007</v>
      </c>
      <c r="N55" s="32">
        <f t="shared" ref="N55:N58" si="25">IF(ISNUMBER(M55), (M55 - $B55) / $B55, "")</f>
        <v>-1.7094017094016947E-2</v>
      </c>
      <c r="O55" s="18">
        <f>IF(ISNUMBER(M55), $B64 * N55, "")</f>
        <v>-2564.1025641025421</v>
      </c>
      <c r="Q55" s="216"/>
      <c r="R55" s="217"/>
      <c r="S55" s="218"/>
    </row>
    <row r="56" spans="1:19" ht="17.25" customHeight="1" thickBot="1">
      <c r="A56" s="125" t="s">
        <v>64</v>
      </c>
      <c r="B56" s="126">
        <v>27.5</v>
      </c>
      <c r="C56" s="77">
        <v>7.3260073000000004E-3</v>
      </c>
      <c r="D56" s="15">
        <v>27.3</v>
      </c>
      <c r="E56" s="32">
        <f t="shared" si="22"/>
        <v>-7.2727272727272467E-3</v>
      </c>
      <c r="F56" s="18">
        <f>IF(ISNUMBER(D56), $B64 * E56, "")</f>
        <v>-1090.9090909090869</v>
      </c>
      <c r="G56" s="31">
        <v>27.3</v>
      </c>
      <c r="H56" s="32">
        <f t="shared" si="23"/>
        <v>-7.2727272727272467E-3</v>
      </c>
      <c r="I56" s="101">
        <f>IF(ISNUMBER(G56), $B64 * H56, "")</f>
        <v>-1090.9090909090869</v>
      </c>
      <c r="J56" s="15">
        <v>27.3</v>
      </c>
      <c r="K56" s="32">
        <f t="shared" si="24"/>
        <v>-7.2727272727272467E-3</v>
      </c>
      <c r="L56" s="18">
        <f>IF(ISNUMBER(J56), $B64 * K56, "")</f>
        <v>-1090.9090909090869</v>
      </c>
      <c r="M56" s="31">
        <v>27.2</v>
      </c>
      <c r="N56" s="32">
        <f t="shared" si="25"/>
        <v>-1.0909090909090934E-2</v>
      </c>
      <c r="O56" s="18">
        <f>IF(ISNUMBER(M56), $B64 * N56, "")</f>
        <v>-1636.3636363636401</v>
      </c>
      <c r="Q56" s="209"/>
      <c r="R56" s="209"/>
      <c r="S56" s="209"/>
    </row>
    <row r="57" spans="1:19" ht="17.25" customHeight="1" thickBot="1">
      <c r="A57" s="125" t="s">
        <v>189</v>
      </c>
      <c r="B57" s="126">
        <v>89</v>
      </c>
      <c r="C57" s="77">
        <v>2.2522522999999998E-3</v>
      </c>
      <c r="D57" s="15">
        <v>89.5</v>
      </c>
      <c r="E57" s="32">
        <f t="shared" si="22"/>
        <v>5.6179775280898875E-3</v>
      </c>
      <c r="F57" s="18">
        <f>IF(ISNUMBER(D57), $B64 * E57, "")</f>
        <v>842.69662921348311</v>
      </c>
      <c r="G57" s="31">
        <v>89.5</v>
      </c>
      <c r="H57" s="32">
        <f t="shared" si="23"/>
        <v>5.6179775280898875E-3</v>
      </c>
      <c r="I57" s="101">
        <f>IF(ISNUMBER(G57), $B64 * H57, "")</f>
        <v>842.69662921348311</v>
      </c>
      <c r="J57" s="15">
        <v>89.5</v>
      </c>
      <c r="K57" s="32">
        <f t="shared" si="24"/>
        <v>5.6179775280898875E-3</v>
      </c>
      <c r="L57" s="18">
        <f>IF(ISNUMBER(J57), $B64 * K57, "")</f>
        <v>842.69662921348311</v>
      </c>
      <c r="M57" s="31">
        <v>87.1</v>
      </c>
      <c r="N57" s="32">
        <f t="shared" si="25"/>
        <v>-2.1348314606741636E-2</v>
      </c>
      <c r="O57" s="18">
        <f>IF(ISNUMBER(M57), $B64 * N57, "")</f>
        <v>-3202.2471910112454</v>
      </c>
      <c r="Q57" s="219"/>
      <c r="R57" s="219"/>
      <c r="S57" s="219"/>
    </row>
    <row r="58" spans="1:19" ht="17.25" customHeight="1" thickBot="1">
      <c r="A58" s="127" t="s">
        <v>211</v>
      </c>
      <c r="B58" s="128">
        <v>8.51</v>
      </c>
      <c r="C58" s="78">
        <v>1.1764706E-3</v>
      </c>
      <c r="D58" s="20">
        <v>8.4499999999999993</v>
      </c>
      <c r="E58" s="21">
        <f t="shared" si="22"/>
        <v>-7.0505287896592828E-3</v>
      </c>
      <c r="F58" s="22">
        <f>IF(ISNUMBER(D58), $B64 * E58, "")</f>
        <v>-1057.5793184488923</v>
      </c>
      <c r="G58" s="30">
        <v>8.4499999999999993</v>
      </c>
      <c r="H58" s="21">
        <f t="shared" si="23"/>
        <v>-7.0505287896592828E-3</v>
      </c>
      <c r="I58" s="105">
        <f>IF(ISNUMBER(G58), $B64 * H58, "")</f>
        <v>-1057.5793184488923</v>
      </c>
      <c r="J58" s="20">
        <v>8.4499999999999993</v>
      </c>
      <c r="K58" s="21">
        <f t="shared" si="24"/>
        <v>-7.0505287896592828E-3</v>
      </c>
      <c r="L58" s="22">
        <f>IF(ISNUMBER(J58), $B64 * K58, "")</f>
        <v>-1057.5793184488923</v>
      </c>
      <c r="M58" s="30">
        <v>8.35</v>
      </c>
      <c r="N58" s="21">
        <f t="shared" si="25"/>
        <v>-1.8801410105757949E-2</v>
      </c>
      <c r="O58" s="22">
        <f>IF(ISNUMBER(M58), $B64 * N58, "")</f>
        <v>-2820.2115158636925</v>
      </c>
      <c r="Q58" s="219"/>
      <c r="R58" s="219"/>
      <c r="S58" s="219"/>
    </row>
    <row r="59" spans="1:19" ht="17.25" customHeight="1" thickBot="1">
      <c r="A59" s="125" t="s">
        <v>71</v>
      </c>
      <c r="B59" s="129">
        <v>19.100000000000001</v>
      </c>
      <c r="C59" s="80">
        <v>0</v>
      </c>
      <c r="D59" s="106">
        <v>19.100000000000001</v>
      </c>
      <c r="E59" s="107">
        <f>IF(ISNUMBER(D59), (D59 - $B59) / $B59, "")</f>
        <v>0</v>
      </c>
      <c r="F59" s="108">
        <f>IF(ISNUMBER(D59), $B64 * E59, "")</f>
        <v>0</v>
      </c>
      <c r="G59" s="109">
        <v>19.100000000000001</v>
      </c>
      <c r="H59" s="107">
        <f>IF(ISNUMBER(G59), (G59 - $B59) / $B59, "")</f>
        <v>0</v>
      </c>
      <c r="I59" s="110">
        <f>IF(ISNUMBER(G59), $B64 * H59, "")</f>
        <v>0</v>
      </c>
      <c r="J59" s="106">
        <v>19.100000000000001</v>
      </c>
      <c r="K59" s="107">
        <f>IF(ISNUMBER(J59), (J59 - $B59) / $B59, "")</f>
        <v>0</v>
      </c>
      <c r="L59" s="108">
        <f>IF(ISNUMBER(J59), $B64 * K59, "")</f>
        <v>0</v>
      </c>
      <c r="M59" s="109">
        <v>18.7</v>
      </c>
      <c r="N59" s="107">
        <f>IF(ISNUMBER(M59), (M59 - $B59) / $B59, "")</f>
        <v>-2.094240837696346E-2</v>
      </c>
      <c r="O59" s="108">
        <f>IF(ISNUMBER(M59), $B64 * N59, "")</f>
        <v>-3141.3612565445192</v>
      </c>
      <c r="Q59" s="209"/>
      <c r="R59" s="209"/>
      <c r="S59" s="209"/>
    </row>
    <row r="60" spans="1:19" ht="17.25" customHeight="1" thickBot="1">
      <c r="A60" s="125" t="s">
        <v>97</v>
      </c>
      <c r="B60" s="126">
        <v>2.3E-3</v>
      </c>
      <c r="C60" s="77">
        <v>0</v>
      </c>
      <c r="D60" s="15">
        <v>2.3E-3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2.3E-3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2.3E-3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2.2000000000000001E-3</v>
      </c>
      <c r="N60" s="32">
        <f t="shared" ref="N60:N63" si="29">IF(ISNUMBER(M60), (M60 - $B60) / $B60, "")</f>
        <v>-4.3478260869565147E-2</v>
      </c>
      <c r="O60" s="18">
        <f>IF(ISNUMBER(M60), $B64 * N60, "")</f>
        <v>-6521.7391304347721</v>
      </c>
      <c r="Q60" s="209"/>
      <c r="R60" s="209"/>
      <c r="S60" s="209"/>
    </row>
    <row r="61" spans="1:19" ht="17.25" customHeight="1" thickBot="1">
      <c r="A61" s="125" t="s">
        <v>146</v>
      </c>
      <c r="B61" s="126">
        <v>9</v>
      </c>
      <c r="C61" s="77">
        <v>0</v>
      </c>
      <c r="D61" s="15">
        <v>8.98</v>
      </c>
      <c r="E61" s="32">
        <f t="shared" si="26"/>
        <v>-2.2222222222221749E-3</v>
      </c>
      <c r="F61" s="18">
        <f>IF(ISNUMBER(D61), $B64 * E61, "")</f>
        <v>-333.33333333332627</v>
      </c>
      <c r="G61" s="31">
        <v>8.98</v>
      </c>
      <c r="H61" s="32">
        <f t="shared" si="27"/>
        <v>-2.2222222222221749E-3</v>
      </c>
      <c r="I61" s="101">
        <f>IF(ISNUMBER(G61), $B64 * H61, "")</f>
        <v>-333.33333333332627</v>
      </c>
      <c r="J61" s="15">
        <v>8.98</v>
      </c>
      <c r="K61" s="32">
        <f t="shared" si="28"/>
        <v>-2.2222222222221749E-3</v>
      </c>
      <c r="L61" s="18">
        <f>IF(ISNUMBER(J61), $B64 * K61, "")</f>
        <v>-333.33333333332627</v>
      </c>
      <c r="M61" s="31">
        <v>8.8699999999999992</v>
      </c>
      <c r="N61" s="32">
        <f t="shared" si="29"/>
        <v>-1.4444444444444531E-2</v>
      </c>
      <c r="O61" s="18">
        <f>IF(ISNUMBER(M61), $B64 * N61, "")</f>
        <v>-2166.6666666666797</v>
      </c>
      <c r="Q61" s="209"/>
      <c r="R61" s="209"/>
      <c r="S61" s="209"/>
    </row>
    <row r="62" spans="1:19" ht="17.25" customHeight="1">
      <c r="A62" s="125" t="s">
        <v>229</v>
      </c>
      <c r="B62" s="126">
        <v>52</v>
      </c>
      <c r="C62" s="77">
        <v>0</v>
      </c>
      <c r="D62" s="15">
        <v>51.9</v>
      </c>
      <c r="E62" s="32">
        <f t="shared" si="26"/>
        <v>-1.9230769230769505E-3</v>
      </c>
      <c r="F62" s="18">
        <f>IF(ISNUMBER(D62), $B64 * E62, "")</f>
        <v>-288.4615384615426</v>
      </c>
      <c r="G62" s="31">
        <v>51.9</v>
      </c>
      <c r="H62" s="32">
        <f t="shared" si="27"/>
        <v>-1.9230769230769505E-3</v>
      </c>
      <c r="I62" s="101">
        <f>IF(ISNUMBER(G62), $B64 * H62, "")</f>
        <v>-288.4615384615426</v>
      </c>
      <c r="J62" s="15">
        <v>51.9</v>
      </c>
      <c r="K62" s="32">
        <f t="shared" si="28"/>
        <v>-1.9230769230769505E-3</v>
      </c>
      <c r="L62" s="18">
        <f>IF(ISNUMBER(J62), $B64 * K62, "")</f>
        <v>-288.4615384615426</v>
      </c>
      <c r="M62" s="31">
        <v>50.9</v>
      </c>
      <c r="N62" s="32">
        <f t="shared" si="29"/>
        <v>-2.1153846153846183E-2</v>
      </c>
      <c r="O62" s="18">
        <f>IF(ISNUMBER(M62), $B64 * N62, "")</f>
        <v>-3173.0769230769274</v>
      </c>
      <c r="Q62" s="198"/>
      <c r="R62" s="199"/>
      <c r="S62" s="200"/>
    </row>
    <row r="63" spans="1:19" ht="17.25" customHeight="1" thickBot="1">
      <c r="A63" s="130" t="s">
        <v>233</v>
      </c>
      <c r="B63" s="131">
        <v>94.4</v>
      </c>
      <c r="C63" s="79">
        <v>-2.1141648999999998E-3</v>
      </c>
      <c r="D63" s="24">
        <v>93.1</v>
      </c>
      <c r="E63" s="25">
        <f t="shared" si="26"/>
        <v>-1.3771186440678086E-2</v>
      </c>
      <c r="F63" s="104">
        <f>IF(ISNUMBER(D63), $B64 * E63, "")</f>
        <v>-2065.6779661017126</v>
      </c>
      <c r="G63" s="102">
        <v>93.1</v>
      </c>
      <c r="H63" s="25">
        <f t="shared" si="27"/>
        <v>-1.3771186440678086E-2</v>
      </c>
      <c r="I63" s="103">
        <f>IF(ISNUMBER(G63), $B64 * H63, "")</f>
        <v>-2065.6779661017126</v>
      </c>
      <c r="J63" s="24">
        <v>93.1</v>
      </c>
      <c r="K63" s="25">
        <f t="shared" si="28"/>
        <v>-1.3771186440678086E-2</v>
      </c>
      <c r="L63" s="104">
        <f>IF(ISNUMBER(J63), $B64 * K63, "")</f>
        <v>-2065.6779661017126</v>
      </c>
      <c r="M63" s="102">
        <v>92.4</v>
      </c>
      <c r="N63" s="25">
        <f t="shared" si="29"/>
        <v>-2.1186440677966101E-2</v>
      </c>
      <c r="O63" s="104">
        <f>IF(ISNUMBER(M63), $B64 * N63, "")</f>
        <v>-3177.9661016949153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-4.4505544207731687E-3</v>
      </c>
      <c r="F64" s="28">
        <f>SUM(F44:F63)</f>
        <v>-13351.663262319504</v>
      </c>
      <c r="G64" s="26" t="s">
        <v>266</v>
      </c>
      <c r="H64" s="27">
        <f>IF(COUNT(H44:H63), SUM(H44:H63) / COUNT(H44:H63), 0)</f>
        <v>-4.4505544207731687E-3</v>
      </c>
      <c r="I64" s="28">
        <f>SUM(I44:I63)</f>
        <v>-13351.663262319504</v>
      </c>
      <c r="J64" s="26" t="s">
        <v>266</v>
      </c>
      <c r="K64" s="27">
        <f>IF(COUNT(K44:K63), SUM(K44:K63) / COUNT(K44:K63), 0)</f>
        <v>-4.4505544207731687E-3</v>
      </c>
      <c r="L64" s="28">
        <f>SUM(L44:L63)</f>
        <v>-13351.663262319504</v>
      </c>
      <c r="M64" s="26" t="s">
        <v>266</v>
      </c>
      <c r="N64" s="27">
        <f>IF(COUNT(N44:N63), SUM(N44:N63) / COUNT(N44:N63), 0)</f>
        <v>-2.1247227865183318E-2</v>
      </c>
      <c r="O64" s="28">
        <f>SUM(O44:O63)</f>
        <v>-63741.683595549948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74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2022-03-13(일) 오전 00:00</v>
      </c>
      <c r="C69" s="261"/>
      <c r="D69" s="233" t="str">
        <f>TEXT($G$1, "[$-ko-KR]yyyy-mm-dd(ddd) ") &amp; "오후 14:00"</f>
        <v>2022-03-13(일) 오후 14:00</v>
      </c>
      <c r="E69" s="234"/>
      <c r="F69" s="235"/>
      <c r="G69" s="233" t="str">
        <f>TEXT($G$1, "[$-ko-KR]yyyy-mm-dd(ddd) ") &amp; "오후 19:00"</f>
        <v>2022-03-13(일) 오후 19:00</v>
      </c>
      <c r="H69" s="234"/>
      <c r="I69" s="235"/>
      <c r="J69" s="233" t="str">
        <f>TEXT($G$1, "[$-ko-KR]yyyy-mm-dd(ddd) ") &amp; "오후 21:00"</f>
        <v>2022-03-13(일) 오후 21:00</v>
      </c>
      <c r="K69" s="234"/>
      <c r="L69" s="235"/>
      <c r="M69" s="233" t="str">
        <f>TEXT($G$1+1, "[$-ko-KR]yyyy-mm-dd(ddd) ") &amp; "오전 00:00"</f>
        <v>2022-03-14(월)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85</v>
      </c>
      <c r="B71" s="124">
        <v>256</v>
      </c>
      <c r="C71" s="76">
        <v>6.22406639E-2</v>
      </c>
      <c r="D71" s="13">
        <v>251</v>
      </c>
      <c r="E71" s="14">
        <f>IF(ISNUMBER(D71), (D71 - $B71) / $B71, "")</f>
        <v>-1.953125E-2</v>
      </c>
      <c r="F71" s="16">
        <f>IF(ISNUMBER(D71), $B91 * E71, "")</f>
        <v>-2929.6875</v>
      </c>
      <c r="G71" s="29">
        <v>251</v>
      </c>
      <c r="H71" s="14">
        <f>IF(ISNUMBER(G71), (G71 - $B71) / $B71, "")</f>
        <v>-1.953125E-2</v>
      </c>
      <c r="I71" s="100">
        <f>IF(ISNUMBER(G71), $B91 * H71, "")</f>
        <v>-2929.6875</v>
      </c>
      <c r="J71" s="13">
        <v>251</v>
      </c>
      <c r="K71" s="14">
        <f>IF(ISNUMBER(J71), (J71 - $B71) / $B71, "")</f>
        <v>-1.953125E-2</v>
      </c>
      <c r="L71" s="16">
        <f>IF(ISNUMBER(J71), $B91 * K71, "")</f>
        <v>-2929.6875</v>
      </c>
      <c r="M71" s="29">
        <v>258</v>
      </c>
      <c r="N71" s="14">
        <f>IF(ISNUMBER(M71), (M71 - $B71) / $B71, "")</f>
        <v>7.8125E-3</v>
      </c>
      <c r="O71" s="16">
        <f>IF(ISNUMBER(M71), $B91 * N71, "")</f>
        <v>1171.875</v>
      </c>
      <c r="Q71" s="219"/>
      <c r="R71" s="219"/>
      <c r="S71" s="219"/>
    </row>
    <row r="72" spans="1:19" ht="17.25" thickBot="1">
      <c r="A72" s="125" t="s">
        <v>134</v>
      </c>
      <c r="B72" s="126">
        <v>203</v>
      </c>
      <c r="C72" s="77">
        <v>4.1025641000000002E-2</v>
      </c>
      <c r="D72" s="15">
        <v>203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203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203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203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19"/>
      <c r="R72" s="219"/>
      <c r="S72" s="219"/>
    </row>
    <row r="73" spans="1:19" ht="17.25" thickBot="1">
      <c r="A73" s="125" t="s">
        <v>79</v>
      </c>
      <c r="B73" s="126">
        <v>847</v>
      </c>
      <c r="C73" s="77">
        <v>3.9263803700000002E-2</v>
      </c>
      <c r="D73" s="15">
        <v>871</v>
      </c>
      <c r="E73" s="32">
        <f t="shared" si="30"/>
        <v>2.833530106257379E-2</v>
      </c>
      <c r="F73" s="18">
        <f>IF(ISNUMBER(D73), $B91 * E73, "")</f>
        <v>4250.2951593860689</v>
      </c>
      <c r="G73" s="31">
        <v>871</v>
      </c>
      <c r="H73" s="32">
        <f t="shared" si="31"/>
        <v>2.833530106257379E-2</v>
      </c>
      <c r="I73" s="101">
        <f>IF(ISNUMBER(G73), $B91 * H73, "")</f>
        <v>4250.2951593860689</v>
      </c>
      <c r="J73" s="15">
        <v>871</v>
      </c>
      <c r="K73" s="32">
        <f t="shared" si="32"/>
        <v>2.833530106257379E-2</v>
      </c>
      <c r="L73" s="18">
        <f>IF(ISNUMBER(J73), $B91 * K73, "")</f>
        <v>4250.2951593860689</v>
      </c>
      <c r="M73" s="31">
        <v>888</v>
      </c>
      <c r="N73" s="32">
        <f t="shared" si="33"/>
        <v>4.8406139315230225E-2</v>
      </c>
      <c r="O73" s="18">
        <f>IF(ISNUMBER(M73), $B91 * N73, "")</f>
        <v>7260.9208972845336</v>
      </c>
      <c r="Q73" s="209"/>
      <c r="R73" s="209"/>
      <c r="S73" s="209"/>
    </row>
    <row r="74" spans="1:19" ht="17.25" thickBot="1">
      <c r="A74" s="125" t="s">
        <v>338</v>
      </c>
      <c r="B74" s="126">
        <v>261</v>
      </c>
      <c r="C74" s="77">
        <v>1.55642023E-2</v>
      </c>
      <c r="D74" s="15">
        <v>257</v>
      </c>
      <c r="E74" s="32">
        <f t="shared" si="30"/>
        <v>-1.532567049808429E-2</v>
      </c>
      <c r="F74" s="18">
        <f>IF(ISNUMBER(D74), $B91 * E74, "")</f>
        <v>-2298.8505747126437</v>
      </c>
      <c r="G74" s="31">
        <v>257</v>
      </c>
      <c r="H74" s="32">
        <f t="shared" si="31"/>
        <v>-1.532567049808429E-2</v>
      </c>
      <c r="I74" s="101">
        <f>IF(ISNUMBER(G74), $B91 * H74, "")</f>
        <v>-2298.8505747126437</v>
      </c>
      <c r="J74" s="15">
        <v>257</v>
      </c>
      <c r="K74" s="32">
        <f t="shared" si="32"/>
        <v>-1.532567049808429E-2</v>
      </c>
      <c r="L74" s="18">
        <f>IF(ISNUMBER(J74), $B91 * K74, "")</f>
        <v>-2298.8505747126437</v>
      </c>
      <c r="M74" s="31">
        <v>254</v>
      </c>
      <c r="N74" s="32">
        <f t="shared" si="33"/>
        <v>-2.681992337164751E-2</v>
      </c>
      <c r="O74" s="18">
        <f>IF(ISNUMBER(M74), $B91 * N74, "")</f>
        <v>-4022.9885057471265</v>
      </c>
      <c r="Q74" s="209"/>
      <c r="R74" s="209"/>
      <c r="S74" s="209"/>
    </row>
    <row r="75" spans="1:19" ht="17.25" thickBot="1">
      <c r="A75" s="127" t="s">
        <v>103</v>
      </c>
      <c r="B75" s="128">
        <v>618</v>
      </c>
      <c r="C75" s="78">
        <v>1.14566285E-2</v>
      </c>
      <c r="D75" s="20">
        <v>627</v>
      </c>
      <c r="E75" s="21">
        <f t="shared" si="30"/>
        <v>1.4563106796116505E-2</v>
      </c>
      <c r="F75" s="22">
        <f>IF(ISNUMBER(D75), $B91 * E75, "")</f>
        <v>2184.4660194174758</v>
      </c>
      <c r="G75" s="30">
        <v>627</v>
      </c>
      <c r="H75" s="21">
        <f t="shared" si="31"/>
        <v>1.4563106796116505E-2</v>
      </c>
      <c r="I75" s="105">
        <f>IF(ISNUMBER(G75), $B91 * H75, "")</f>
        <v>2184.4660194174758</v>
      </c>
      <c r="J75" s="20">
        <v>627</v>
      </c>
      <c r="K75" s="21">
        <f t="shared" si="32"/>
        <v>1.4563106796116505E-2</v>
      </c>
      <c r="L75" s="22">
        <f>IF(ISNUMBER(J75), $B91 * K75, "")</f>
        <v>2184.4660194174758</v>
      </c>
      <c r="M75" s="30">
        <v>615</v>
      </c>
      <c r="N75" s="21">
        <f t="shared" si="33"/>
        <v>-4.8543689320388345E-3</v>
      </c>
      <c r="O75" s="22">
        <f>IF(ISNUMBER(M75), $B91 * N75, "")</f>
        <v>-728.15533980582518</v>
      </c>
      <c r="Q75" s="209"/>
      <c r="R75" s="209"/>
      <c r="S75" s="209"/>
    </row>
    <row r="76" spans="1:19" ht="17.25" thickBot="1">
      <c r="A76" s="125" t="s">
        <v>339</v>
      </c>
      <c r="B76" s="129">
        <v>481</v>
      </c>
      <c r="C76" s="80">
        <v>1.05042017E-2</v>
      </c>
      <c r="D76" s="106">
        <v>482</v>
      </c>
      <c r="E76" s="107">
        <f>IF(ISNUMBER(D76), (D76 - $B76) / $B76, "")</f>
        <v>2.0790020790020791E-3</v>
      </c>
      <c r="F76" s="108">
        <f>IF(ISNUMBER(D76), $B91 * E76, "")</f>
        <v>311.85031185031187</v>
      </c>
      <c r="G76" s="109">
        <v>482</v>
      </c>
      <c r="H76" s="107">
        <f>IF(ISNUMBER(G76), (G76 - $B76) / $B76, "")</f>
        <v>2.0790020790020791E-3</v>
      </c>
      <c r="I76" s="110">
        <f>IF(ISNUMBER(G76), $B91 * H76, "")</f>
        <v>311.85031185031187</v>
      </c>
      <c r="J76" s="106">
        <v>482</v>
      </c>
      <c r="K76" s="107">
        <f>IF(ISNUMBER(J76), (J76 - $B76) / $B76, "")</f>
        <v>2.0790020790020791E-3</v>
      </c>
      <c r="L76" s="108">
        <f>IF(ISNUMBER(J76), $B91 * K76, "")</f>
        <v>311.85031185031187</v>
      </c>
      <c r="M76" s="109">
        <v>480</v>
      </c>
      <c r="N76" s="107">
        <f>IF(ISNUMBER(M76), (M76 - $B76) / $B76, "")</f>
        <v>-2.0790020790020791E-3</v>
      </c>
      <c r="O76" s="108">
        <f>IF(ISNUMBER(M76), $B91 * N76, "")</f>
        <v>-311.85031185031187</v>
      </c>
      <c r="Q76" s="209"/>
      <c r="R76" s="209"/>
      <c r="S76" s="209"/>
    </row>
    <row r="77" spans="1:19" ht="17.25" thickBot="1">
      <c r="A77" s="125" t="s">
        <v>101</v>
      </c>
      <c r="B77" s="126">
        <v>614</v>
      </c>
      <c r="C77" s="77">
        <v>8.2101806000000003E-3</v>
      </c>
      <c r="D77" s="15">
        <v>613</v>
      </c>
      <c r="E77" s="32">
        <f t="shared" ref="E77:E80" si="34">IF(ISNUMBER(D77), (D77 - $B77) / $B77, "")</f>
        <v>-1.6286644951140066E-3</v>
      </c>
      <c r="F77" s="18">
        <f>IF(ISNUMBER(D77), $B91 * E77, "")</f>
        <v>-244.29967426710098</v>
      </c>
      <c r="G77" s="31">
        <v>613</v>
      </c>
      <c r="H77" s="32">
        <f t="shared" ref="H77:H80" si="35">IF(ISNUMBER(G77), (G77 - $B77) / $B77, "")</f>
        <v>-1.6286644951140066E-3</v>
      </c>
      <c r="I77" s="101">
        <f>IF(ISNUMBER(G77), $B91 * H77, "")</f>
        <v>-244.29967426710098</v>
      </c>
      <c r="J77" s="15">
        <v>613</v>
      </c>
      <c r="K77" s="32">
        <f t="shared" ref="K77:K80" si="36">IF(ISNUMBER(J77), (J77 - $B77) / $B77, "")</f>
        <v>-1.6286644951140066E-3</v>
      </c>
      <c r="L77" s="18">
        <f>IF(ISNUMBER(J77), $B91 * K77, "")</f>
        <v>-244.29967426710098</v>
      </c>
      <c r="M77" s="31">
        <v>606</v>
      </c>
      <c r="N77" s="32">
        <f t="shared" ref="N77:N80" si="37">IF(ISNUMBER(M77), (M77 - $B77) / $B77, "")</f>
        <v>-1.3029315960912053E-2</v>
      </c>
      <c r="O77" s="18">
        <f>IF(ISNUMBER(M77), $B91 * N77, "")</f>
        <v>-1954.3973941368079</v>
      </c>
      <c r="Q77" s="209"/>
      <c r="R77" s="209"/>
      <c r="S77" s="209"/>
    </row>
    <row r="78" spans="1:19" ht="17.25" thickBot="1">
      <c r="A78" s="125" t="s">
        <v>215</v>
      </c>
      <c r="B78" s="126">
        <v>138</v>
      </c>
      <c r="C78" s="77">
        <v>7.2992700999999997E-3</v>
      </c>
      <c r="D78" s="15">
        <v>138</v>
      </c>
      <c r="E78" s="32">
        <f t="shared" si="34"/>
        <v>0</v>
      </c>
      <c r="F78" s="18">
        <f>IF(ISNUMBER(D78), $B91 * E78, "")</f>
        <v>0</v>
      </c>
      <c r="G78" s="31">
        <v>138</v>
      </c>
      <c r="H78" s="32">
        <f t="shared" si="35"/>
        <v>0</v>
      </c>
      <c r="I78" s="101">
        <f>IF(ISNUMBER(G78), $B91 * H78, "")</f>
        <v>0</v>
      </c>
      <c r="J78" s="15">
        <v>138</v>
      </c>
      <c r="K78" s="32">
        <f t="shared" si="36"/>
        <v>0</v>
      </c>
      <c r="L78" s="18">
        <f>IF(ISNUMBER(J78), $B91 * K78, "")</f>
        <v>0</v>
      </c>
      <c r="M78" s="31">
        <v>136</v>
      </c>
      <c r="N78" s="32">
        <f t="shared" si="37"/>
        <v>-1.4492753623188406E-2</v>
      </c>
      <c r="O78" s="18">
        <f>IF(ISNUMBER(M78), $B91 * N78, "")</f>
        <v>-2173.913043478261</v>
      </c>
      <c r="Q78" s="209"/>
      <c r="R78" s="209"/>
      <c r="S78" s="209"/>
    </row>
    <row r="79" spans="1:19" ht="17.25" thickBot="1">
      <c r="A79" s="125" t="s">
        <v>237</v>
      </c>
      <c r="B79" s="126">
        <v>610</v>
      </c>
      <c r="C79" s="77">
        <v>6.6006601E-3</v>
      </c>
      <c r="D79" s="15">
        <v>603</v>
      </c>
      <c r="E79" s="32">
        <f t="shared" si="34"/>
        <v>-1.1475409836065573E-2</v>
      </c>
      <c r="F79" s="18">
        <f>IF(ISNUMBER(D79), $B91 * E79, "")</f>
        <v>-1721.311475409836</v>
      </c>
      <c r="G79" s="31">
        <v>603</v>
      </c>
      <c r="H79" s="32">
        <f t="shared" si="35"/>
        <v>-1.1475409836065573E-2</v>
      </c>
      <c r="I79" s="101">
        <f>IF(ISNUMBER(G79), $B91 * H79, "")</f>
        <v>-1721.311475409836</v>
      </c>
      <c r="J79" s="15">
        <v>603</v>
      </c>
      <c r="K79" s="32">
        <f t="shared" si="36"/>
        <v>-1.1475409836065573E-2</v>
      </c>
      <c r="L79" s="18">
        <f>IF(ISNUMBER(J79), $B91 * K79, "")</f>
        <v>-1721.311475409836</v>
      </c>
      <c r="M79" s="31">
        <v>586</v>
      </c>
      <c r="N79" s="32">
        <f t="shared" si="37"/>
        <v>-3.9344262295081971E-2</v>
      </c>
      <c r="O79" s="18">
        <f>IF(ISNUMBER(M79), $B91 * N79, "")</f>
        <v>-5901.6393442622957</v>
      </c>
      <c r="Q79" s="33"/>
      <c r="R79" s="33"/>
    </row>
    <row r="80" spans="1:19" ht="17.25" thickBot="1">
      <c r="A80" s="130" t="s">
        <v>225</v>
      </c>
      <c r="B80" s="131">
        <v>342</v>
      </c>
      <c r="C80" s="79">
        <v>5.8823529000000003E-3</v>
      </c>
      <c r="D80" s="24">
        <v>344</v>
      </c>
      <c r="E80" s="25">
        <f t="shared" si="34"/>
        <v>5.8479532163742687E-3</v>
      </c>
      <c r="F80" s="104">
        <f>IF(ISNUMBER(D80), $B91 * E80, "")</f>
        <v>877.19298245614027</v>
      </c>
      <c r="G80" s="102">
        <v>344</v>
      </c>
      <c r="H80" s="25">
        <f t="shared" si="35"/>
        <v>5.8479532163742687E-3</v>
      </c>
      <c r="I80" s="103">
        <f>IF(ISNUMBER(G80), $B91 * H80, "")</f>
        <v>877.19298245614027</v>
      </c>
      <c r="J80" s="24">
        <v>344</v>
      </c>
      <c r="K80" s="25">
        <f t="shared" si="36"/>
        <v>5.8479532163742687E-3</v>
      </c>
      <c r="L80" s="104">
        <f>IF(ISNUMBER(J80), $B91 * K80, "")</f>
        <v>877.19298245614027</v>
      </c>
      <c r="M80" s="102">
        <v>338</v>
      </c>
      <c r="N80" s="25">
        <f t="shared" si="37"/>
        <v>-1.1695906432748537E-2</v>
      </c>
      <c r="O80" s="104">
        <f>IF(ISNUMBER(M80), $B91 * N80, "")</f>
        <v>-1754.3859649122805</v>
      </c>
      <c r="Q80" s="210"/>
      <c r="R80" s="211"/>
      <c r="S80" s="212"/>
    </row>
    <row r="81" spans="1:19">
      <c r="A81" s="123" t="s">
        <v>331</v>
      </c>
      <c r="B81" s="124">
        <v>907</v>
      </c>
      <c r="C81" s="76">
        <v>4.4296787999999997E-3</v>
      </c>
      <c r="D81" s="13">
        <v>907</v>
      </c>
      <c r="E81" s="14">
        <f>IF(ISNUMBER(D81), (D81 - $B81) / $B81, "")</f>
        <v>0</v>
      </c>
      <c r="F81" s="16">
        <f>IF(ISNUMBER(D81), $B91 * E81, "")</f>
        <v>0</v>
      </c>
      <c r="G81" s="29">
        <v>907</v>
      </c>
      <c r="H81" s="14">
        <f>IF(ISNUMBER(G81), (G81 - $B81) / $B81, "")</f>
        <v>0</v>
      </c>
      <c r="I81" s="100">
        <f>IF(ISNUMBER(G81), $B91 * H81, "")</f>
        <v>0</v>
      </c>
      <c r="J81" s="13">
        <v>907</v>
      </c>
      <c r="K81" s="14">
        <f>IF(ISNUMBER(J81), (J81 - $B81) / $B81, "")</f>
        <v>0</v>
      </c>
      <c r="L81" s="16">
        <f>IF(ISNUMBER(J81), $B91 * K81, "")</f>
        <v>0</v>
      </c>
      <c r="M81" s="29">
        <v>898</v>
      </c>
      <c r="N81" s="14">
        <f>IF(ISNUMBER(M81), (M81 - $B81) / $B81, "")</f>
        <v>-9.9228224917309819E-3</v>
      </c>
      <c r="O81" s="16">
        <f>IF(ISNUMBER(M81), $B91 * N81, "")</f>
        <v>-1488.4233737596473</v>
      </c>
      <c r="Q81" s="213"/>
      <c r="R81" s="214"/>
      <c r="S81" s="215"/>
    </row>
    <row r="82" spans="1:19" ht="17.25" thickBot="1">
      <c r="A82" s="125" t="s">
        <v>231</v>
      </c>
      <c r="B82" s="126">
        <v>387</v>
      </c>
      <c r="C82" s="77">
        <v>2.5906736000000001E-3</v>
      </c>
      <c r="D82" s="15">
        <v>388</v>
      </c>
      <c r="E82" s="32">
        <f t="shared" ref="E82:E85" si="38">IF(ISNUMBER(D82), (D82 - $B82) / $B82, "")</f>
        <v>2.5839793281653748E-3</v>
      </c>
      <c r="F82" s="18">
        <f>IF(ISNUMBER(D82), $B91 * E82, "")</f>
        <v>387.59689922480624</v>
      </c>
      <c r="G82" s="31">
        <v>388</v>
      </c>
      <c r="H82" s="32">
        <f t="shared" ref="H82:H85" si="39">IF(ISNUMBER(G82), (G82 - $B82) / $B82, "")</f>
        <v>2.5839793281653748E-3</v>
      </c>
      <c r="I82" s="101">
        <f>IF(ISNUMBER(G82), $B91 * H82, "")</f>
        <v>387.59689922480624</v>
      </c>
      <c r="J82" s="15">
        <v>388</v>
      </c>
      <c r="K82" s="32">
        <f t="shared" ref="K82:K85" si="40">IF(ISNUMBER(J82), (J82 - $B82) / $B82, "")</f>
        <v>2.5839793281653748E-3</v>
      </c>
      <c r="L82" s="18">
        <f>IF(ISNUMBER(J82), $B91 * K82, "")</f>
        <v>387.59689922480624</v>
      </c>
      <c r="M82" s="31">
        <v>386</v>
      </c>
      <c r="N82" s="32">
        <f t="shared" ref="N82:N85" si="41">IF(ISNUMBER(M82), (M82 - $B82) / $B82, "")</f>
        <v>-2.5839793281653748E-3</v>
      </c>
      <c r="O82" s="18">
        <f>IF(ISNUMBER(M82), $B91 * N82, "")</f>
        <v>-387.59689922480624</v>
      </c>
      <c r="Q82" s="216"/>
      <c r="R82" s="217"/>
      <c r="S82" s="218"/>
    </row>
    <row r="83" spans="1:19" ht="17.25" thickBot="1">
      <c r="A83" s="125" t="s">
        <v>160</v>
      </c>
      <c r="B83" s="126">
        <v>398</v>
      </c>
      <c r="C83" s="77">
        <v>2.5188916999999999E-3</v>
      </c>
      <c r="D83" s="15">
        <v>397</v>
      </c>
      <c r="E83" s="32">
        <f t="shared" si="38"/>
        <v>-2.5125628140703518E-3</v>
      </c>
      <c r="F83" s="18">
        <f>IF(ISNUMBER(D83), $B91 * E83, "")</f>
        <v>-376.88442211055275</v>
      </c>
      <c r="G83" s="31">
        <v>397</v>
      </c>
      <c r="H83" s="32">
        <f t="shared" si="39"/>
        <v>-2.5125628140703518E-3</v>
      </c>
      <c r="I83" s="101">
        <f>IF(ISNUMBER(G83), $B91 * H83, "")</f>
        <v>-376.88442211055275</v>
      </c>
      <c r="J83" s="15">
        <v>397</v>
      </c>
      <c r="K83" s="32">
        <f t="shared" si="40"/>
        <v>-2.5125628140703518E-3</v>
      </c>
      <c r="L83" s="18">
        <f>IF(ISNUMBER(J83), $B91 * K83, "")</f>
        <v>-376.88442211055275</v>
      </c>
      <c r="M83" s="31">
        <v>390</v>
      </c>
      <c r="N83" s="32">
        <f t="shared" si="41"/>
        <v>-2.0100502512562814E-2</v>
      </c>
      <c r="O83" s="18">
        <f>IF(ISNUMBER(M83), $B91 * N83, "")</f>
        <v>-3015.075376884422</v>
      </c>
      <c r="Q83" s="209"/>
      <c r="R83" s="209"/>
      <c r="S83" s="209"/>
    </row>
    <row r="84" spans="1:19" ht="17.25" thickBot="1">
      <c r="A84" s="125" t="s">
        <v>56</v>
      </c>
      <c r="B84" s="126">
        <v>117</v>
      </c>
      <c r="C84" s="77">
        <v>0</v>
      </c>
      <c r="D84" s="15">
        <v>118</v>
      </c>
      <c r="E84" s="32">
        <f t="shared" si="38"/>
        <v>8.5470085470085479E-3</v>
      </c>
      <c r="F84" s="18">
        <f>IF(ISNUMBER(D84), $B91 * E84, "")</f>
        <v>1282.0512820512822</v>
      </c>
      <c r="G84" s="31">
        <v>118</v>
      </c>
      <c r="H84" s="32">
        <f t="shared" si="39"/>
        <v>8.5470085470085479E-3</v>
      </c>
      <c r="I84" s="101">
        <f>IF(ISNUMBER(G84), $B91 * H84, "")</f>
        <v>1282.0512820512822</v>
      </c>
      <c r="J84" s="15">
        <v>118</v>
      </c>
      <c r="K84" s="32">
        <f t="shared" si="40"/>
        <v>8.5470085470085479E-3</v>
      </c>
      <c r="L84" s="18">
        <f>IF(ISNUMBER(J84), $B91 * K84, "")</f>
        <v>1282.0512820512822</v>
      </c>
      <c r="M84" s="31">
        <v>116</v>
      </c>
      <c r="N84" s="32">
        <f t="shared" si="41"/>
        <v>-8.5470085470085479E-3</v>
      </c>
      <c r="O84" s="18">
        <f>IF(ISNUMBER(M84), $B91 * N84, "")</f>
        <v>-1282.0512820512822</v>
      </c>
      <c r="Q84" s="219"/>
      <c r="R84" s="219"/>
      <c r="S84" s="219"/>
    </row>
    <row r="85" spans="1:19" ht="17.25" thickBot="1">
      <c r="A85" s="127" t="s">
        <v>51</v>
      </c>
      <c r="B85" s="128">
        <v>230</v>
      </c>
      <c r="C85" s="78">
        <v>0</v>
      </c>
      <c r="D85" s="20">
        <v>232</v>
      </c>
      <c r="E85" s="21">
        <f t="shared" si="38"/>
        <v>8.6956521739130436E-3</v>
      </c>
      <c r="F85" s="22">
        <f>IF(ISNUMBER(D85), $B91 * E85, "")</f>
        <v>1304.3478260869565</v>
      </c>
      <c r="G85" s="30">
        <v>232</v>
      </c>
      <c r="H85" s="21">
        <f t="shared" si="39"/>
        <v>8.6956521739130436E-3</v>
      </c>
      <c r="I85" s="105">
        <f>IF(ISNUMBER(G85), $B91 * H85, "")</f>
        <v>1304.3478260869565</v>
      </c>
      <c r="J85" s="20">
        <v>232</v>
      </c>
      <c r="K85" s="21">
        <f t="shared" si="40"/>
        <v>8.6956521739130436E-3</v>
      </c>
      <c r="L85" s="22">
        <f>IF(ISNUMBER(J85), $B91 * K85, "")</f>
        <v>1304.3478260869565</v>
      </c>
      <c r="M85" s="30">
        <v>229</v>
      </c>
      <c r="N85" s="21">
        <f t="shared" si="41"/>
        <v>-4.3478260869565218E-3</v>
      </c>
      <c r="O85" s="22">
        <f>IF(ISNUMBER(M85), $B91 * N85, "")</f>
        <v>-652.17391304347825</v>
      </c>
      <c r="Q85" s="219"/>
      <c r="R85" s="219"/>
      <c r="S85" s="219"/>
    </row>
    <row r="86" spans="1:19" ht="17.25" thickBot="1">
      <c r="A86" s="125" t="s">
        <v>107</v>
      </c>
      <c r="B86" s="129">
        <v>114</v>
      </c>
      <c r="C86" s="80">
        <v>0</v>
      </c>
      <c r="D86" s="106">
        <v>113</v>
      </c>
      <c r="E86" s="107">
        <f>IF(ISNUMBER(D86), (D86 - $B86) / $B86, "")</f>
        <v>-8.771929824561403E-3</v>
      </c>
      <c r="F86" s="108">
        <f>IF(ISNUMBER(D86), $B91 * E86, "")</f>
        <v>-1315.7894736842104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-1315.7894736842104</v>
      </c>
      <c r="J86" s="106">
        <v>113</v>
      </c>
      <c r="K86" s="107">
        <f>IF(ISNUMBER(J86), (J86 - $B86) / $B86, "")</f>
        <v>-8.771929824561403E-3</v>
      </c>
      <c r="L86" s="108">
        <f>IF(ISNUMBER(J86), $B91 * K86, "")</f>
        <v>-1315.7894736842104</v>
      </c>
      <c r="M86" s="109">
        <v>111</v>
      </c>
      <c r="N86" s="107">
        <f>IF(ISNUMBER(M86), (M86 - $B86) / $B86, "")</f>
        <v>-2.6315789473684209E-2</v>
      </c>
      <c r="O86" s="108">
        <f>IF(ISNUMBER(M86), $B91 * N86, "")</f>
        <v>-3947.3684210526312</v>
      </c>
      <c r="Q86" s="209"/>
      <c r="R86" s="209"/>
      <c r="S86" s="209"/>
    </row>
    <row r="87" spans="1:19" ht="17.25" thickBot="1">
      <c r="A87" s="125" t="s">
        <v>195</v>
      </c>
      <c r="B87" s="126">
        <v>120</v>
      </c>
      <c r="C87" s="77">
        <v>0</v>
      </c>
      <c r="D87" s="15">
        <v>119</v>
      </c>
      <c r="E87" s="32">
        <f t="shared" ref="E87:E90" si="42">IF(ISNUMBER(D87), (D87 - $B87) / $B87, "")</f>
        <v>-8.3333333333333332E-3</v>
      </c>
      <c r="F87" s="18">
        <f>IF(ISNUMBER(D87), $B91 * E87, "")</f>
        <v>-1250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-1250</v>
      </c>
      <c r="J87" s="15">
        <v>119</v>
      </c>
      <c r="K87" s="32">
        <f t="shared" ref="K87:K90" si="44">IF(ISNUMBER(J87), (J87 - $B87) / $B87, "")</f>
        <v>-8.3333333333333332E-3</v>
      </c>
      <c r="L87" s="18">
        <f>IF(ISNUMBER(J87), $B91 * K87, "")</f>
        <v>-1250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-3750</v>
      </c>
      <c r="Q87" s="209"/>
      <c r="R87" s="209"/>
      <c r="S87" s="209"/>
    </row>
    <row r="88" spans="1:19" ht="17.25" thickBot="1">
      <c r="A88" s="125" t="s">
        <v>261</v>
      </c>
      <c r="B88" s="126">
        <v>149</v>
      </c>
      <c r="C88" s="77">
        <v>0</v>
      </c>
      <c r="D88" s="15">
        <v>150</v>
      </c>
      <c r="E88" s="32">
        <f t="shared" si="42"/>
        <v>6.7114093959731542E-3</v>
      </c>
      <c r="F88" s="18">
        <f>IF(ISNUMBER(D88), $B91 * E88, "")</f>
        <v>1006.7114093959731</v>
      </c>
      <c r="G88" s="31">
        <v>150</v>
      </c>
      <c r="H88" s="32">
        <f t="shared" si="43"/>
        <v>6.7114093959731542E-3</v>
      </c>
      <c r="I88" s="101">
        <f>IF(ISNUMBER(G88), $B91 * H88, "")</f>
        <v>1006.7114093959731</v>
      </c>
      <c r="J88" s="15">
        <v>150</v>
      </c>
      <c r="K88" s="32">
        <f t="shared" si="44"/>
        <v>6.7114093959731542E-3</v>
      </c>
      <c r="L88" s="18">
        <f>IF(ISNUMBER(J88), $B91 * K88, "")</f>
        <v>1006.7114093959731</v>
      </c>
      <c r="M88" s="31">
        <v>148</v>
      </c>
      <c r="N88" s="32">
        <f t="shared" si="45"/>
        <v>-6.7114093959731542E-3</v>
      </c>
      <c r="O88" s="18">
        <f>IF(ISNUMBER(M88), $B91 * N88, "")</f>
        <v>-1006.7114093959731</v>
      </c>
      <c r="Q88" s="209"/>
      <c r="R88" s="209"/>
      <c r="S88" s="209"/>
    </row>
    <row r="89" spans="1:19">
      <c r="A89" s="125" t="s">
        <v>348</v>
      </c>
      <c r="B89" s="126">
        <v>155</v>
      </c>
      <c r="C89" s="77">
        <v>0</v>
      </c>
      <c r="D89" s="15">
        <v>153</v>
      </c>
      <c r="E89" s="32">
        <f t="shared" si="42"/>
        <v>-1.2903225806451613E-2</v>
      </c>
      <c r="F89" s="18">
        <f>IF(ISNUMBER(D89), $B91 * E89, "")</f>
        <v>-1935.483870967742</v>
      </c>
      <c r="G89" s="31">
        <v>153</v>
      </c>
      <c r="H89" s="32">
        <f t="shared" si="43"/>
        <v>-1.2903225806451613E-2</v>
      </c>
      <c r="I89" s="101">
        <f>IF(ISNUMBER(G89), $B91 * H89, "")</f>
        <v>-1935.483870967742</v>
      </c>
      <c r="J89" s="15">
        <v>153</v>
      </c>
      <c r="K89" s="32">
        <f t="shared" si="44"/>
        <v>-1.2903225806451613E-2</v>
      </c>
      <c r="L89" s="18">
        <f>IF(ISNUMBER(J89), $B91 * K89, "")</f>
        <v>-1935.483870967742</v>
      </c>
      <c r="M89" s="31">
        <v>149</v>
      </c>
      <c r="N89" s="32">
        <f t="shared" si="45"/>
        <v>-3.870967741935484E-2</v>
      </c>
      <c r="O89" s="18">
        <f>IF(ISNUMBER(M89), $B91 * N89, "")</f>
        <v>-5806.4516129032263</v>
      </c>
      <c r="Q89" s="198"/>
      <c r="R89" s="199"/>
      <c r="S89" s="200"/>
    </row>
    <row r="90" spans="1:19" ht="17.25" thickBot="1">
      <c r="A90" s="130" t="s">
        <v>209</v>
      </c>
      <c r="B90" s="131">
        <v>985</v>
      </c>
      <c r="C90" s="79">
        <v>-1.0141988000000001E-3</v>
      </c>
      <c r="D90" s="24">
        <v>988</v>
      </c>
      <c r="E90" s="25">
        <f t="shared" si="42"/>
        <v>3.0456852791878172E-3</v>
      </c>
      <c r="F90" s="104">
        <f>IF(ISNUMBER(D90), $B91 * E90, "")</f>
        <v>456.85279187817258</v>
      </c>
      <c r="G90" s="102">
        <v>988</v>
      </c>
      <c r="H90" s="25">
        <f t="shared" si="43"/>
        <v>3.0456852791878172E-3</v>
      </c>
      <c r="I90" s="103">
        <f>IF(ISNUMBER(G90), $B91 * H90, "")</f>
        <v>456.85279187817258</v>
      </c>
      <c r="J90" s="24">
        <v>988</v>
      </c>
      <c r="K90" s="25">
        <f t="shared" si="44"/>
        <v>3.0456852791878172E-3</v>
      </c>
      <c r="L90" s="104">
        <f>IF(ISNUMBER(J90), $B91 * K90, "")</f>
        <v>456.85279187817258</v>
      </c>
      <c r="M90" s="102">
        <v>974</v>
      </c>
      <c r="N90" s="25">
        <f t="shared" si="45"/>
        <v>-1.1167512690355329E-2</v>
      </c>
      <c r="O90" s="104">
        <f>IF(ISNUMBER(M90), $B91 * N90, "")</f>
        <v>-1675.1269035532994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-3.6474364682995055E-6</v>
      </c>
      <c r="F91" s="28">
        <f>SUM(F71:F90)</f>
        <v>-10.942309404898708</v>
      </c>
      <c r="G91" s="26" t="s">
        <v>266</v>
      </c>
      <c r="H91" s="27">
        <f>IF(COUNT(H71:H90), SUM(H71:H90) / COUNT(H71:H90), 0)</f>
        <v>-3.6474364682995055E-6</v>
      </c>
      <c r="I91" s="28">
        <f>SUM(I71:I90)</f>
        <v>-10.942309404898708</v>
      </c>
      <c r="J91" s="26" t="s">
        <v>266</v>
      </c>
      <c r="K91" s="27">
        <f>IF(COUNT(K71:K90), SUM(K71:K90) / COUNT(K71:K90), 0)</f>
        <v>-3.6474364682995055E-6</v>
      </c>
      <c r="L91" s="28">
        <f>SUM(L71:L90)</f>
        <v>-10.942309404898708</v>
      </c>
      <c r="M91" s="26" t="s">
        <v>266</v>
      </c>
      <c r="N91" s="27">
        <f>IF(COUNT(N71:N90), SUM(N71:N90) / COUNT(N71:N90), 0)</f>
        <v>-1.0475171066259045E-2</v>
      </c>
      <c r="O91" s="28">
        <f>SUM(O71:O90)</f>
        <v>-31425.513198777142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74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2022-03-13(일) 오전 00:00</v>
      </c>
      <c r="C96" s="261"/>
      <c r="D96" s="233" t="str">
        <f>TEXT($G$1, "[$-ko-KR]yyyy-mm-dd(ddd) ") &amp; "오후 14:00"</f>
        <v>2022-03-13(일) 오후 14:00</v>
      </c>
      <c r="E96" s="234"/>
      <c r="F96" s="235"/>
      <c r="G96" s="233" t="str">
        <f>TEXT($G$1, "[$-ko-KR]yyyy-mm-dd(ddd) ") &amp; "오후 19:00"</f>
        <v>2022-03-13(일) 오후 19:00</v>
      </c>
      <c r="H96" s="234"/>
      <c r="I96" s="235"/>
      <c r="J96" s="233" t="str">
        <f>TEXT($G$1, "[$-ko-KR]yyyy-mm-dd(ddd) ") &amp; "오후 21:00"</f>
        <v>2022-03-13(일) 오후 21:00</v>
      </c>
      <c r="K96" s="234"/>
      <c r="L96" s="235"/>
      <c r="M96" s="233" t="str">
        <f>TEXT($G$1+1, "[$-ko-KR]yyyy-mm-dd(ddd) ") &amp; "오전 00:00"</f>
        <v>2022-03-14(월)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132</v>
      </c>
      <c r="B98" s="124">
        <v>3465</v>
      </c>
      <c r="C98" s="76">
        <v>7.9439252299999999E-2</v>
      </c>
      <c r="D98" s="13">
        <v>3485</v>
      </c>
      <c r="E98" s="14">
        <f>IF(ISNUMBER(D98), (D98 - $B98) / $B98, "")</f>
        <v>5.772005772005772E-3</v>
      </c>
      <c r="F98" s="16">
        <f>IF(ISNUMBER(D98), $B118 * E98, "")</f>
        <v>865.80086580086584</v>
      </c>
      <c r="G98" s="29">
        <v>3485</v>
      </c>
      <c r="H98" s="14">
        <f>IF(ISNUMBER(G98), (G98 - $B98) / $B98, "")</f>
        <v>5.772005772005772E-3</v>
      </c>
      <c r="I98" s="100">
        <f>IF(ISNUMBER(G98), $B118 * H98, "")</f>
        <v>865.80086580086584</v>
      </c>
      <c r="J98" s="13">
        <v>3485</v>
      </c>
      <c r="K98" s="14">
        <f>IF(ISNUMBER(J98), (J98 - $B98) / $B98, "")</f>
        <v>5.772005772005772E-3</v>
      </c>
      <c r="L98" s="16">
        <f>IF(ISNUMBER(J98), $B118 * K98, "")</f>
        <v>865.80086580086584</v>
      </c>
      <c r="M98" s="29">
        <v>3305</v>
      </c>
      <c r="N98" s="14">
        <f>IF(ISNUMBER(M98), (M98 - $B98) / $B98, "")</f>
        <v>-4.6176046176046176E-2</v>
      </c>
      <c r="O98" s="16">
        <f>IF(ISNUMBER(M98), $B118 * N98, "")</f>
        <v>-6926.4069264069267</v>
      </c>
      <c r="Q98" s="219"/>
      <c r="R98" s="219"/>
      <c r="S98" s="219"/>
    </row>
    <row r="99" spans="1:19" ht="17.25" thickBot="1">
      <c r="A99" s="125" t="s">
        <v>154</v>
      </c>
      <c r="B99" s="126">
        <v>34020</v>
      </c>
      <c r="C99" s="77">
        <v>7.3186119899999999E-2</v>
      </c>
      <c r="D99" s="15">
        <v>34300</v>
      </c>
      <c r="E99" s="32">
        <f t="shared" ref="E99:E102" si="46">IF(ISNUMBER(D99), (D99 - $B99) / $B99, "")</f>
        <v>8.23045267489712E-3</v>
      </c>
      <c r="F99" s="18">
        <f>IF(ISNUMBER(D99), $B118 * E99, "")</f>
        <v>1234.5679012345679</v>
      </c>
      <c r="G99" s="31">
        <v>34300</v>
      </c>
      <c r="H99" s="32">
        <f t="shared" ref="H99:H102" si="47">IF(ISNUMBER(G99), (G99 - $B99) / $B99, "")</f>
        <v>8.23045267489712E-3</v>
      </c>
      <c r="I99" s="101">
        <f>IF(ISNUMBER(G99), $B118 * H99, "")</f>
        <v>1234.5679012345679</v>
      </c>
      <c r="J99" s="15">
        <v>34300</v>
      </c>
      <c r="K99" s="32">
        <f t="shared" ref="K99:K102" si="48">IF(ISNUMBER(J99), (J99 - $B99) / $B99, "")</f>
        <v>8.23045267489712E-3</v>
      </c>
      <c r="L99" s="18">
        <f>IF(ISNUMBER(J99), $B118 * K99, "")</f>
        <v>1234.5679012345679</v>
      </c>
      <c r="M99" s="31">
        <v>33460</v>
      </c>
      <c r="N99" s="32">
        <f t="shared" ref="N99:N102" si="49">IF(ISNUMBER(M99), (M99 - $B99) / $B99, "")</f>
        <v>-1.646090534979424E-2</v>
      </c>
      <c r="O99" s="18">
        <f>IF(ISNUMBER(M99), $B118 * N99, "")</f>
        <v>-2469.1358024691358</v>
      </c>
      <c r="Q99" s="219"/>
      <c r="R99" s="219"/>
      <c r="S99" s="219"/>
    </row>
    <row r="100" spans="1:19" ht="17.25" thickBot="1">
      <c r="A100" s="125" t="s">
        <v>156</v>
      </c>
      <c r="B100" s="126">
        <v>1290</v>
      </c>
      <c r="C100" s="77">
        <v>6.6115702499999998E-2</v>
      </c>
      <c r="D100" s="15">
        <v>1320</v>
      </c>
      <c r="E100" s="32">
        <f t="shared" si="46"/>
        <v>2.3255813953488372E-2</v>
      </c>
      <c r="F100" s="18">
        <f>IF(ISNUMBER(D100), $B118 * E100, "")</f>
        <v>3488.3720930232557</v>
      </c>
      <c r="G100" s="31">
        <v>1320</v>
      </c>
      <c r="H100" s="32">
        <f t="shared" si="47"/>
        <v>2.3255813953488372E-2</v>
      </c>
      <c r="I100" s="101">
        <f>IF(ISNUMBER(G100), $B118 * H100, "")</f>
        <v>3488.3720930232557</v>
      </c>
      <c r="J100" s="15">
        <v>1320</v>
      </c>
      <c r="K100" s="32">
        <f t="shared" si="48"/>
        <v>2.3255813953488372E-2</v>
      </c>
      <c r="L100" s="18">
        <f>IF(ISNUMBER(J100), $B118 * K100, "")</f>
        <v>3488.3720930232557</v>
      </c>
      <c r="M100" s="31">
        <v>1290</v>
      </c>
      <c r="N100" s="32">
        <f t="shared" si="49"/>
        <v>0</v>
      </c>
      <c r="O100" s="18">
        <f>IF(ISNUMBER(M100), $B118 * N100, "")</f>
        <v>0</v>
      </c>
      <c r="Q100" s="209"/>
      <c r="R100" s="209"/>
      <c r="S100" s="209"/>
    </row>
    <row r="101" spans="1:19" ht="17.25" thickBot="1">
      <c r="A101" s="125" t="s">
        <v>85</v>
      </c>
      <c r="B101" s="126">
        <v>256</v>
      </c>
      <c r="C101" s="77">
        <v>6.22406639E-2</v>
      </c>
      <c r="D101" s="15">
        <v>251</v>
      </c>
      <c r="E101" s="32">
        <f t="shared" si="46"/>
        <v>-1.953125E-2</v>
      </c>
      <c r="F101" s="18">
        <f>IF(ISNUMBER(D101), $B118 * E101, "")</f>
        <v>-2929.6875</v>
      </c>
      <c r="G101" s="31">
        <v>251</v>
      </c>
      <c r="H101" s="32">
        <f t="shared" si="47"/>
        <v>-1.953125E-2</v>
      </c>
      <c r="I101" s="101">
        <f>IF(ISNUMBER(G101), $B118 * H101, "")</f>
        <v>-2929.6875</v>
      </c>
      <c r="J101" s="15">
        <v>251</v>
      </c>
      <c r="K101" s="32">
        <f t="shared" si="48"/>
        <v>-1.953125E-2</v>
      </c>
      <c r="L101" s="18">
        <f>IF(ISNUMBER(J101), $B118 * K101, "")</f>
        <v>-2929.6875</v>
      </c>
      <c r="M101" s="31">
        <v>258</v>
      </c>
      <c r="N101" s="32">
        <f t="shared" si="49"/>
        <v>7.8125E-3</v>
      </c>
      <c r="O101" s="18">
        <f>IF(ISNUMBER(M101), $B118 * N101, "")</f>
        <v>1171.875</v>
      </c>
      <c r="Q101" s="209"/>
      <c r="R101" s="209"/>
      <c r="S101" s="209"/>
    </row>
    <row r="102" spans="1:19" ht="17.25" thickBot="1">
      <c r="A102" s="127" t="s">
        <v>199</v>
      </c>
      <c r="B102" s="128">
        <v>11.7</v>
      </c>
      <c r="C102" s="78">
        <v>4.4642857100000002E-2</v>
      </c>
      <c r="D102" s="20">
        <v>11.7</v>
      </c>
      <c r="E102" s="21">
        <f t="shared" si="46"/>
        <v>0</v>
      </c>
      <c r="F102" s="22">
        <f>IF(ISNUMBER(D102), $B118 * E102, "")</f>
        <v>0</v>
      </c>
      <c r="G102" s="30">
        <v>11.7</v>
      </c>
      <c r="H102" s="21">
        <f t="shared" si="47"/>
        <v>0</v>
      </c>
      <c r="I102" s="105">
        <f>IF(ISNUMBER(G102), $B118 * H102, "")</f>
        <v>0</v>
      </c>
      <c r="J102" s="20">
        <v>11.7</v>
      </c>
      <c r="K102" s="21">
        <f t="shared" si="48"/>
        <v>0</v>
      </c>
      <c r="L102" s="22">
        <f>IF(ISNUMBER(J102), $B118 * K102, "")</f>
        <v>0</v>
      </c>
      <c r="M102" s="30">
        <v>11.3</v>
      </c>
      <c r="N102" s="21">
        <f t="shared" si="49"/>
        <v>-3.4188034188034067E-2</v>
      </c>
      <c r="O102" s="22">
        <f>IF(ISNUMBER(M102), $B118 * N102, "")</f>
        <v>-5128.2051282051098</v>
      </c>
      <c r="Q102" s="209"/>
      <c r="R102" s="209"/>
      <c r="S102" s="209"/>
    </row>
    <row r="103" spans="1:19" ht="17.25" thickBot="1">
      <c r="A103" s="125" t="s">
        <v>134</v>
      </c>
      <c r="B103" s="129">
        <v>203</v>
      </c>
      <c r="C103" s="80">
        <v>4.1025641000000002E-2</v>
      </c>
      <c r="D103" s="106">
        <v>203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203</v>
      </c>
      <c r="H103" s="107">
        <f>IF(ISNUMBER(G103), (G103 - $B103) / $B103, "")</f>
        <v>0</v>
      </c>
      <c r="I103" s="110">
        <f>IF(ISNUMBER(G103), $B118 * H103, "")</f>
        <v>0</v>
      </c>
      <c r="J103" s="106">
        <v>203</v>
      </c>
      <c r="K103" s="107">
        <f>IF(ISNUMBER(J103), (J103 - $B103) / $B103, "")</f>
        <v>0</v>
      </c>
      <c r="L103" s="108">
        <f>IF(ISNUMBER(J103), $B118 * K103, "")</f>
        <v>0</v>
      </c>
      <c r="M103" s="109">
        <v>203</v>
      </c>
      <c r="N103" s="107">
        <f>IF(ISNUMBER(M103), (M103 - $B103) / $B103, "")</f>
        <v>0</v>
      </c>
      <c r="O103" s="108">
        <f>IF(ISNUMBER(M103), $B118 * N103, "")</f>
        <v>0</v>
      </c>
      <c r="Q103" s="209"/>
      <c r="R103" s="209"/>
      <c r="S103" s="209"/>
    </row>
    <row r="104" spans="1:19" ht="17.25" thickBot="1">
      <c r="A104" s="125" t="s">
        <v>130</v>
      </c>
      <c r="B104" s="126">
        <v>22930</v>
      </c>
      <c r="C104" s="77">
        <v>3.9909297099999998E-2</v>
      </c>
      <c r="D104" s="15">
        <v>22460</v>
      </c>
      <c r="E104" s="32">
        <f t="shared" ref="E104:E107" si="50">IF(ISNUMBER(D104), (D104 - $B104) / $B104, "")</f>
        <v>-2.0497165285651986E-2</v>
      </c>
      <c r="F104" s="18">
        <f>IF(ISNUMBER(D104), $B118 * E104, "")</f>
        <v>-3074.5747928477981</v>
      </c>
      <c r="G104" s="31">
        <v>22460</v>
      </c>
      <c r="H104" s="32">
        <f t="shared" ref="H104:H107" si="51">IF(ISNUMBER(G104), (G104 - $B104) / $B104, "")</f>
        <v>-2.0497165285651986E-2</v>
      </c>
      <c r="I104" s="101">
        <f>IF(ISNUMBER(G104), $B118 * H104, "")</f>
        <v>-3074.5747928477981</v>
      </c>
      <c r="J104" s="15">
        <v>22460</v>
      </c>
      <c r="K104" s="32">
        <f t="shared" ref="K104:K107" si="52">IF(ISNUMBER(J104), (J104 - $B104) / $B104, "")</f>
        <v>-2.0497165285651986E-2</v>
      </c>
      <c r="L104" s="18">
        <f>IF(ISNUMBER(J104), $B118 * K104, "")</f>
        <v>-3074.5747928477981</v>
      </c>
      <c r="M104" s="31">
        <v>22340</v>
      </c>
      <c r="N104" s="32">
        <f t="shared" ref="N104:N107" si="53">IF(ISNUMBER(M104), (M104 - $B104) / $B104, "")</f>
        <v>-2.573048408198866E-2</v>
      </c>
      <c r="O104" s="18">
        <f>IF(ISNUMBER(M104), $B118 * N104, "")</f>
        <v>-3859.5726122982992</v>
      </c>
      <c r="Q104" s="209"/>
      <c r="R104" s="209"/>
      <c r="S104" s="209"/>
    </row>
    <row r="105" spans="1:19" ht="17.25" thickBot="1">
      <c r="A105" s="125" t="s">
        <v>79</v>
      </c>
      <c r="B105" s="126">
        <v>847</v>
      </c>
      <c r="C105" s="77">
        <v>3.9263803700000002E-2</v>
      </c>
      <c r="D105" s="15">
        <v>871</v>
      </c>
      <c r="E105" s="32">
        <f t="shared" si="50"/>
        <v>2.833530106257379E-2</v>
      </c>
      <c r="F105" s="18">
        <f>IF(ISNUMBER(D105), $B118 * E105, "")</f>
        <v>4250.2951593860689</v>
      </c>
      <c r="G105" s="31">
        <v>871</v>
      </c>
      <c r="H105" s="32">
        <f t="shared" si="51"/>
        <v>2.833530106257379E-2</v>
      </c>
      <c r="I105" s="101">
        <f>IF(ISNUMBER(G105), $B118 * H105, "")</f>
        <v>4250.2951593860689</v>
      </c>
      <c r="J105" s="15">
        <v>871</v>
      </c>
      <c r="K105" s="32">
        <f t="shared" si="52"/>
        <v>2.833530106257379E-2</v>
      </c>
      <c r="L105" s="18">
        <f>IF(ISNUMBER(J105), $B118 * K105, "")</f>
        <v>4250.2951593860689</v>
      </c>
      <c r="M105" s="31">
        <v>888</v>
      </c>
      <c r="N105" s="32">
        <f t="shared" si="53"/>
        <v>4.8406139315230225E-2</v>
      </c>
      <c r="O105" s="18">
        <f>IF(ISNUMBER(M105), $B118 * N105, "")</f>
        <v>7260.9208972845336</v>
      </c>
      <c r="Q105" s="209"/>
      <c r="R105" s="209"/>
      <c r="S105" s="209"/>
    </row>
    <row r="106" spans="1:19" ht="17.25" thickBot="1">
      <c r="A106" s="125" t="s">
        <v>158</v>
      </c>
      <c r="B106" s="126">
        <v>73</v>
      </c>
      <c r="C106" s="77">
        <v>3.8406827900000003E-2</v>
      </c>
      <c r="D106" s="15">
        <v>71.8</v>
      </c>
      <c r="E106" s="32">
        <f t="shared" si="50"/>
        <v>-1.6438356164383602E-2</v>
      </c>
      <c r="F106" s="18">
        <f>IF(ISNUMBER(D106), $B118 * E106, "")</f>
        <v>-2465.7534246575401</v>
      </c>
      <c r="G106" s="31">
        <v>71.8</v>
      </c>
      <c r="H106" s="32">
        <f t="shared" si="51"/>
        <v>-1.6438356164383602E-2</v>
      </c>
      <c r="I106" s="101">
        <f>IF(ISNUMBER(G106), $B118 * H106, "")</f>
        <v>-2465.7534246575401</v>
      </c>
      <c r="J106" s="15">
        <v>71.8</v>
      </c>
      <c r="K106" s="32">
        <f t="shared" si="52"/>
        <v>-1.6438356164383602E-2</v>
      </c>
      <c r="L106" s="18">
        <f>IF(ISNUMBER(J106), $B118 * K106, "")</f>
        <v>-2465.7534246575401</v>
      </c>
      <c r="M106" s="31">
        <v>70.8</v>
      </c>
      <c r="N106" s="32">
        <f t="shared" si="53"/>
        <v>-3.0136986301369902E-2</v>
      </c>
      <c r="O106" s="18">
        <f>IF(ISNUMBER(M106), $B118 * N106, "")</f>
        <v>-4520.5479452054851</v>
      </c>
      <c r="Q106" s="33"/>
      <c r="R106" s="33"/>
    </row>
    <row r="107" spans="1:19" ht="17.25" thickBot="1">
      <c r="A107" s="130" t="s">
        <v>345</v>
      </c>
      <c r="B107" s="131">
        <v>1705</v>
      </c>
      <c r="C107" s="79">
        <v>3.3333333299999997E-2</v>
      </c>
      <c r="D107" s="24">
        <v>1705</v>
      </c>
      <c r="E107" s="25">
        <f t="shared" si="50"/>
        <v>0</v>
      </c>
      <c r="F107" s="104">
        <f>IF(ISNUMBER(D107), $B118 * E107, "")</f>
        <v>0</v>
      </c>
      <c r="G107" s="102">
        <v>1705</v>
      </c>
      <c r="H107" s="25">
        <f t="shared" si="51"/>
        <v>0</v>
      </c>
      <c r="I107" s="103">
        <f>IF(ISNUMBER(G107), $B118 * H107, "")</f>
        <v>0</v>
      </c>
      <c r="J107" s="24">
        <v>1705</v>
      </c>
      <c r="K107" s="25">
        <f t="shared" si="52"/>
        <v>0</v>
      </c>
      <c r="L107" s="104">
        <f>IF(ISNUMBER(J107), $B118 * K107, "")</f>
        <v>0</v>
      </c>
      <c r="M107" s="102">
        <v>1690</v>
      </c>
      <c r="N107" s="25">
        <f t="shared" si="53"/>
        <v>-8.7976539589442824E-3</v>
      </c>
      <c r="O107" s="104">
        <f>IF(ISNUMBER(M107), $B118 * N107, "")</f>
        <v>-1319.6480938416423</v>
      </c>
      <c r="Q107" s="210"/>
      <c r="R107" s="211"/>
      <c r="S107" s="212"/>
    </row>
    <row r="108" spans="1:19">
      <c r="A108" s="123" t="s">
        <v>191</v>
      </c>
      <c r="B108" s="124">
        <v>2175</v>
      </c>
      <c r="C108" s="76">
        <v>3.3254156799999997E-2</v>
      </c>
      <c r="D108" s="13">
        <v>2140</v>
      </c>
      <c r="E108" s="14">
        <f>IF(ISNUMBER(D108), (D108 - $B108) / $B108, "")</f>
        <v>-1.6091954022988506E-2</v>
      </c>
      <c r="F108" s="16">
        <f>IF(ISNUMBER(D108), $B118 * E108, "")</f>
        <v>-2413.7931034482758</v>
      </c>
      <c r="G108" s="29">
        <v>2140</v>
      </c>
      <c r="H108" s="14">
        <f>IF(ISNUMBER(G108), (G108 - $B108) / $B108, "")</f>
        <v>-1.6091954022988506E-2</v>
      </c>
      <c r="I108" s="100">
        <f>IF(ISNUMBER(G108), $B118 * H108, "")</f>
        <v>-2413.7931034482758</v>
      </c>
      <c r="J108" s="13">
        <v>2140</v>
      </c>
      <c r="K108" s="14">
        <f>IF(ISNUMBER(J108), (J108 - $B108) / $B108, "")</f>
        <v>-1.6091954022988506E-2</v>
      </c>
      <c r="L108" s="16">
        <f>IF(ISNUMBER(J108), $B118 * K108, "")</f>
        <v>-2413.7931034482758</v>
      </c>
      <c r="M108" s="29">
        <v>2065</v>
      </c>
      <c r="N108" s="14">
        <f>IF(ISNUMBER(M108), (M108 - $B108) / $B108, "")</f>
        <v>-5.057471264367816E-2</v>
      </c>
      <c r="O108" s="16">
        <f>IF(ISNUMBER(M108), $B118 * N108, "")</f>
        <v>-7586.2068965517237</v>
      </c>
      <c r="Q108" s="213"/>
      <c r="R108" s="214"/>
      <c r="S108" s="215"/>
    </row>
    <row r="109" spans="1:19" ht="17.25" thickBot="1">
      <c r="A109" s="125" t="s">
        <v>136</v>
      </c>
      <c r="B109" s="126">
        <v>5180</v>
      </c>
      <c r="C109" s="77">
        <v>2.9821073600000001E-2</v>
      </c>
      <c r="D109" s="15">
        <v>5045</v>
      </c>
      <c r="E109" s="32">
        <f t="shared" ref="E109:E112" si="54">IF(ISNUMBER(D109), (D109 - $B109) / $B109, "")</f>
        <v>-2.6061776061776062E-2</v>
      </c>
      <c r="F109" s="18">
        <f>IF(ISNUMBER(D109), $B118 * E109, "")</f>
        <v>-3909.2664092664095</v>
      </c>
      <c r="G109" s="31">
        <v>5045</v>
      </c>
      <c r="H109" s="32">
        <f t="shared" ref="H109:H112" si="55">IF(ISNUMBER(G109), (G109 - $B109) / $B109, "")</f>
        <v>-2.6061776061776062E-2</v>
      </c>
      <c r="I109" s="101">
        <f>IF(ISNUMBER(G109), $B118 * H109, "")</f>
        <v>-3909.2664092664095</v>
      </c>
      <c r="J109" s="15">
        <v>5045</v>
      </c>
      <c r="K109" s="32">
        <f t="shared" ref="K109:K112" si="56">IF(ISNUMBER(J109), (J109 - $B109) / $B109, "")</f>
        <v>-2.6061776061776062E-2</v>
      </c>
      <c r="L109" s="18">
        <f>IF(ISNUMBER(J109), $B118 * K109, "")</f>
        <v>-3909.2664092664095</v>
      </c>
      <c r="M109" s="31">
        <v>5020</v>
      </c>
      <c r="N109" s="32">
        <f t="shared" ref="N109:N112" si="57">IF(ISNUMBER(M109), (M109 - $B109) / $B109, "")</f>
        <v>-3.0888030888030889E-2</v>
      </c>
      <c r="O109" s="18">
        <f>IF(ISNUMBER(M109), $B118 * N109, "")</f>
        <v>-4633.204633204633</v>
      </c>
      <c r="Q109" s="216"/>
      <c r="R109" s="217"/>
      <c r="S109" s="218"/>
    </row>
    <row r="110" spans="1:19" ht="17.25" thickBot="1">
      <c r="A110" s="125" t="s">
        <v>205</v>
      </c>
      <c r="B110" s="126">
        <v>11.7</v>
      </c>
      <c r="C110" s="77">
        <v>2.6315789499999999E-2</v>
      </c>
      <c r="D110" s="15">
        <v>11.6</v>
      </c>
      <c r="E110" s="32">
        <f t="shared" si="54"/>
        <v>-8.5470085470085166E-3</v>
      </c>
      <c r="F110" s="18">
        <f>IF(ISNUMBER(D110), $B118 * E110, "")</f>
        <v>-1282.0512820512774</v>
      </c>
      <c r="G110" s="31">
        <v>11.6</v>
      </c>
      <c r="H110" s="32">
        <f t="shared" si="55"/>
        <v>-8.5470085470085166E-3</v>
      </c>
      <c r="I110" s="101">
        <f>IF(ISNUMBER(G110), $B118 * H110, "")</f>
        <v>-1282.0512820512774</v>
      </c>
      <c r="J110" s="15">
        <v>11.6</v>
      </c>
      <c r="K110" s="32">
        <f t="shared" si="56"/>
        <v>-8.5470085470085166E-3</v>
      </c>
      <c r="L110" s="18">
        <f>IF(ISNUMBER(J110), $B118 * K110, "")</f>
        <v>-1282.0512820512774</v>
      </c>
      <c r="M110" s="31">
        <v>11.4</v>
      </c>
      <c r="N110" s="32">
        <f t="shared" si="57"/>
        <v>-2.564102564102555E-2</v>
      </c>
      <c r="O110" s="18">
        <f>IF(ISNUMBER(M110), $B118 * N110, "")</f>
        <v>-3846.1538461538325</v>
      </c>
      <c r="Q110" s="209"/>
      <c r="R110" s="209"/>
      <c r="S110" s="209"/>
    </row>
    <row r="111" spans="1:19" ht="17.25" thickBot="1">
      <c r="A111" s="125" t="s">
        <v>109</v>
      </c>
      <c r="B111" s="126">
        <v>3555</v>
      </c>
      <c r="C111" s="77">
        <v>2.5974026000000001E-2</v>
      </c>
      <c r="D111" s="15">
        <v>3535</v>
      </c>
      <c r="E111" s="32">
        <f t="shared" si="54"/>
        <v>-5.6258790436005627E-3</v>
      </c>
      <c r="F111" s="18">
        <f>IF(ISNUMBER(D111), $B118 * E111, "")</f>
        <v>-843.88185654008441</v>
      </c>
      <c r="G111" s="31">
        <v>3535</v>
      </c>
      <c r="H111" s="32">
        <f t="shared" si="55"/>
        <v>-5.6258790436005627E-3</v>
      </c>
      <c r="I111" s="101">
        <f>IF(ISNUMBER(G111), $B118 * H111, "")</f>
        <v>-843.88185654008441</v>
      </c>
      <c r="J111" s="15">
        <v>3535</v>
      </c>
      <c r="K111" s="32">
        <f t="shared" si="56"/>
        <v>-5.6258790436005627E-3</v>
      </c>
      <c r="L111" s="18">
        <f>IF(ISNUMBER(J111), $B118 * K111, "")</f>
        <v>-843.88185654008441</v>
      </c>
      <c r="M111" s="31">
        <v>3505</v>
      </c>
      <c r="N111" s="32">
        <f t="shared" si="57"/>
        <v>-1.4064697609001406E-2</v>
      </c>
      <c r="O111" s="18">
        <f>IF(ISNUMBER(M111), $B118 * N111, "")</f>
        <v>-2109.7046413502107</v>
      </c>
      <c r="Q111" s="219"/>
      <c r="R111" s="219"/>
      <c r="S111" s="219"/>
    </row>
    <row r="112" spans="1:19" ht="17.25" thickBot="1">
      <c r="A112" s="127" t="s">
        <v>152</v>
      </c>
      <c r="B112" s="128">
        <v>1670</v>
      </c>
      <c r="C112" s="78">
        <v>2.4539877299999999E-2</v>
      </c>
      <c r="D112" s="20">
        <v>1680</v>
      </c>
      <c r="E112" s="21">
        <f t="shared" si="54"/>
        <v>5.9880239520958087E-3</v>
      </c>
      <c r="F112" s="22">
        <f>IF(ISNUMBER(D112), $B118 * E112, "")</f>
        <v>898.20359281437129</v>
      </c>
      <c r="G112" s="30">
        <v>1680</v>
      </c>
      <c r="H112" s="21">
        <f t="shared" si="55"/>
        <v>5.9880239520958087E-3</v>
      </c>
      <c r="I112" s="105">
        <f>IF(ISNUMBER(G112), $B118 * H112, "")</f>
        <v>898.20359281437129</v>
      </c>
      <c r="J112" s="20">
        <v>1680</v>
      </c>
      <c r="K112" s="21">
        <f t="shared" si="56"/>
        <v>5.9880239520958087E-3</v>
      </c>
      <c r="L112" s="22">
        <f>IF(ISNUMBER(J112), $B118 * K112, "")</f>
        <v>898.20359281437129</v>
      </c>
      <c r="M112" s="30">
        <v>1665</v>
      </c>
      <c r="N112" s="21">
        <f t="shared" si="57"/>
        <v>-2.9940119760479044E-3</v>
      </c>
      <c r="O112" s="22">
        <f>IF(ISNUMBER(M112), $B118 * N112, "")</f>
        <v>-449.10179640718565</v>
      </c>
      <c r="Q112" s="219"/>
      <c r="R112" s="219"/>
      <c r="S112" s="219"/>
    </row>
    <row r="113" spans="1:19" ht="17.25" thickBot="1">
      <c r="A113" s="125" t="s">
        <v>95</v>
      </c>
      <c r="B113" s="129">
        <v>3810</v>
      </c>
      <c r="C113" s="80">
        <v>2.1447721199999999E-2</v>
      </c>
      <c r="D113" s="106">
        <v>3800</v>
      </c>
      <c r="E113" s="107">
        <f>IF(ISNUMBER(D113), (D113 - $B113) / $B113, "")</f>
        <v>-2.6246719160104987E-3</v>
      </c>
      <c r="F113" s="108">
        <f>IF(ISNUMBER(D113), $B118 * E113, "")</f>
        <v>-393.70078740157481</v>
      </c>
      <c r="G113" s="109">
        <v>3800</v>
      </c>
      <c r="H113" s="107">
        <f>IF(ISNUMBER(G113), (G113 - $B113) / $B113, "")</f>
        <v>-2.6246719160104987E-3</v>
      </c>
      <c r="I113" s="110">
        <f>IF(ISNUMBER(G113), $B118 * H113, "")</f>
        <v>-393.70078740157481</v>
      </c>
      <c r="J113" s="106">
        <v>3800</v>
      </c>
      <c r="K113" s="107">
        <f>IF(ISNUMBER(J113), (J113 - $B113) / $B113, "")</f>
        <v>-2.6246719160104987E-3</v>
      </c>
      <c r="L113" s="108">
        <f>IF(ISNUMBER(J113), $B118 * K113, "")</f>
        <v>-393.70078740157481</v>
      </c>
      <c r="M113" s="109">
        <v>3770</v>
      </c>
      <c r="N113" s="107">
        <f>IF(ISNUMBER(M113), (M113 - $B113) / $B113, "")</f>
        <v>-1.0498687664041995E-2</v>
      </c>
      <c r="O113" s="108">
        <f>IF(ISNUMBER(M113), $B118 * N113, "")</f>
        <v>-1574.8031496062993</v>
      </c>
      <c r="Q113" s="209"/>
      <c r="R113" s="209"/>
      <c r="S113" s="209"/>
    </row>
    <row r="114" spans="1:19" ht="17.25" thickBot="1">
      <c r="A114" s="125" t="s">
        <v>333</v>
      </c>
      <c r="B114" s="126">
        <v>148250</v>
      </c>
      <c r="C114" s="77">
        <v>2.0302821700000001E-2</v>
      </c>
      <c r="D114" s="15">
        <v>149400</v>
      </c>
      <c r="E114" s="32">
        <f t="shared" ref="E114:E117" si="58">IF(ISNUMBER(D114), (D114 - $B114) / $B114, "")</f>
        <v>7.7571669477234399E-3</v>
      </c>
      <c r="F114" s="18">
        <f>IF(ISNUMBER(D114), $B118 * E114, "")</f>
        <v>1163.575042158516</v>
      </c>
      <c r="G114" s="31">
        <v>149400</v>
      </c>
      <c r="H114" s="32">
        <f t="shared" ref="H114:H117" si="59">IF(ISNUMBER(G114), (G114 - $B114) / $B114, "")</f>
        <v>7.7571669477234399E-3</v>
      </c>
      <c r="I114" s="101">
        <f>IF(ISNUMBER(G114), $B118 * H114, "")</f>
        <v>1163.575042158516</v>
      </c>
      <c r="J114" s="15">
        <v>149400</v>
      </c>
      <c r="K114" s="32">
        <f t="shared" ref="K114:K117" si="60">IF(ISNUMBER(J114), (J114 - $B114) / $B114, "")</f>
        <v>7.7571669477234399E-3</v>
      </c>
      <c r="L114" s="18">
        <f>IF(ISNUMBER(J114), $B118 * K114, "")</f>
        <v>1163.575042158516</v>
      </c>
      <c r="M114" s="31">
        <v>149100</v>
      </c>
      <c r="N114" s="32">
        <f t="shared" ref="N114:N117" si="61">IF(ISNUMBER(M114), (M114 - $B114) / $B114, "")</f>
        <v>5.7335581787521083E-3</v>
      </c>
      <c r="O114" s="18">
        <f>IF(ISNUMBER(M114), $B118 * N114, "")</f>
        <v>860.03372681281621</v>
      </c>
      <c r="Q114" s="209"/>
      <c r="R114" s="209"/>
      <c r="S114" s="209"/>
    </row>
    <row r="115" spans="1:19" ht="17.25" thickBot="1">
      <c r="A115" s="125" t="s">
        <v>113</v>
      </c>
      <c r="B115" s="126">
        <v>3885</v>
      </c>
      <c r="C115" s="77">
        <v>1.96850394E-2</v>
      </c>
      <c r="D115" s="15">
        <v>3850</v>
      </c>
      <c r="E115" s="32">
        <f t="shared" si="58"/>
        <v>-9.0090090090090089E-3</v>
      </c>
      <c r="F115" s="18">
        <f>IF(ISNUMBER(D115), $B118 * E115, "")</f>
        <v>-1351.3513513513512</v>
      </c>
      <c r="G115" s="31">
        <v>3850</v>
      </c>
      <c r="H115" s="32">
        <f t="shared" si="59"/>
        <v>-9.0090090090090089E-3</v>
      </c>
      <c r="I115" s="101">
        <f>IF(ISNUMBER(G115), $B118 * H115, "")</f>
        <v>-1351.3513513513512</v>
      </c>
      <c r="J115" s="15">
        <v>3850</v>
      </c>
      <c r="K115" s="32">
        <f t="shared" si="60"/>
        <v>-9.0090090090090089E-3</v>
      </c>
      <c r="L115" s="18">
        <f>IF(ISNUMBER(J115), $B118 * K115, "")</f>
        <v>-1351.3513513513512</v>
      </c>
      <c r="M115" s="31">
        <v>3810</v>
      </c>
      <c r="N115" s="32">
        <f t="shared" si="61"/>
        <v>-1.9305019305019305E-2</v>
      </c>
      <c r="O115" s="18">
        <f>IF(ISNUMBER(M115), $B118 * N115, "")</f>
        <v>-2895.7528957528957</v>
      </c>
      <c r="Q115" s="209"/>
      <c r="R115" s="209"/>
      <c r="S115" s="209"/>
    </row>
    <row r="116" spans="1:19">
      <c r="A116" s="125" t="s">
        <v>337</v>
      </c>
      <c r="B116" s="126">
        <v>13030</v>
      </c>
      <c r="C116" s="77">
        <v>1.8764659900000001E-2</v>
      </c>
      <c r="D116" s="15">
        <v>12840</v>
      </c>
      <c r="E116" s="32">
        <f t="shared" si="58"/>
        <v>-1.4581734458940905E-2</v>
      </c>
      <c r="F116" s="18">
        <f>IF(ISNUMBER(D116), $B118 * E116, "")</f>
        <v>-2187.260168841136</v>
      </c>
      <c r="G116" s="31">
        <v>12840</v>
      </c>
      <c r="H116" s="32">
        <f t="shared" si="59"/>
        <v>-1.4581734458940905E-2</v>
      </c>
      <c r="I116" s="101">
        <f>IF(ISNUMBER(G116), $B118 * H116, "")</f>
        <v>-2187.260168841136</v>
      </c>
      <c r="J116" s="15">
        <v>12840</v>
      </c>
      <c r="K116" s="32">
        <f t="shared" si="60"/>
        <v>-1.4581734458940905E-2</v>
      </c>
      <c r="L116" s="18">
        <f>IF(ISNUMBER(J116), $B118 * K116, "")</f>
        <v>-2187.260168841136</v>
      </c>
      <c r="M116" s="31">
        <v>12970</v>
      </c>
      <c r="N116" s="32">
        <f t="shared" si="61"/>
        <v>-4.6047582501918651E-3</v>
      </c>
      <c r="O116" s="18">
        <f>IF(ISNUMBER(M116), $B118 * N116, "")</f>
        <v>-690.7137375287798</v>
      </c>
      <c r="Q116" s="198"/>
      <c r="R116" s="199"/>
      <c r="S116" s="200"/>
    </row>
    <row r="117" spans="1:19" ht="17.25" thickBot="1">
      <c r="A117" s="130" t="s">
        <v>150</v>
      </c>
      <c r="B117" s="131">
        <v>58390</v>
      </c>
      <c r="C117" s="79">
        <v>1.83118242E-2</v>
      </c>
      <c r="D117" s="24">
        <v>58620</v>
      </c>
      <c r="E117" s="25">
        <f t="shared" si="58"/>
        <v>3.9390306559342354E-3</v>
      </c>
      <c r="F117" s="104">
        <f>IF(ISNUMBER(D117), $B118 * E117, "")</f>
        <v>590.85459839013527</v>
      </c>
      <c r="G117" s="102">
        <v>58620</v>
      </c>
      <c r="H117" s="25">
        <f t="shared" si="59"/>
        <v>3.9390306559342354E-3</v>
      </c>
      <c r="I117" s="103">
        <f>IF(ISNUMBER(G117), $B118 * H117, "")</f>
        <v>590.85459839013527</v>
      </c>
      <c r="J117" s="24">
        <v>58620</v>
      </c>
      <c r="K117" s="25">
        <f t="shared" si="60"/>
        <v>3.9390306559342354E-3</v>
      </c>
      <c r="L117" s="104">
        <f>IF(ISNUMBER(J117), $B118 * K117, "")</f>
        <v>590.85459839013527</v>
      </c>
      <c r="M117" s="102">
        <v>57920</v>
      </c>
      <c r="N117" s="25">
        <f t="shared" si="61"/>
        <v>-8.0493235143003945E-3</v>
      </c>
      <c r="O117" s="104">
        <f>IF(ISNUMBER(M117), $B118 * N117, "")</f>
        <v>-1207.3985271450592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-2.7865504745325557E-3</v>
      </c>
      <c r="F118" s="28">
        <f>SUM(F98:F117)</f>
        <v>-8359.6514235976665</v>
      </c>
      <c r="G118" s="26" t="s">
        <v>266</v>
      </c>
      <c r="H118" s="27">
        <f>IF(COUNT(H98:H117), SUM(H98:H117) / COUNT(H98:H117), 0)</f>
        <v>-2.7865504745325557E-3</v>
      </c>
      <c r="I118" s="28">
        <f>SUM(I98:I117)</f>
        <v>-8359.6514235976665</v>
      </c>
      <c r="J118" s="26" t="s">
        <v>266</v>
      </c>
      <c r="K118" s="27">
        <f>IF(COUNT(K98:K117), SUM(K98:K117) / COUNT(K98:K117), 0)</f>
        <v>-2.7865504745325557E-3</v>
      </c>
      <c r="L118" s="28">
        <f>SUM(L98:L117)</f>
        <v>-8359.6514235976665</v>
      </c>
      <c r="M118" s="26" t="s">
        <v>266</v>
      </c>
      <c r="N118" s="27">
        <f>IF(COUNT(N98:N117), SUM(N98:N117) / COUNT(N98:N117), 0)</f>
        <v>-1.3307909002676624E-2</v>
      </c>
      <c r="O118" s="28">
        <f>SUM(O98:O117)</f>
        <v>-39923.727008029877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74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2022-03-13(일) 오전 00:00</v>
      </c>
      <c r="C123" s="261"/>
      <c r="D123" s="233" t="str">
        <f>TEXT($G$1, "[$-ko-KR]yyyy-mm-dd(ddd) ") &amp; "오후 14:00"</f>
        <v>2022-03-13(일) 오후 14:00</v>
      </c>
      <c r="E123" s="234"/>
      <c r="F123" s="235"/>
      <c r="G123" s="233" t="str">
        <f>TEXT($G$1, "[$-ko-KR]yyyy-mm-dd(ddd) ") &amp; "오후 19:00"</f>
        <v>2022-03-13(일) 오후 19:00</v>
      </c>
      <c r="H123" s="234"/>
      <c r="I123" s="235"/>
      <c r="J123" s="233" t="str">
        <f>TEXT($G$1, "[$-ko-KR]yyyy-mm-dd(ddd) ") &amp; "오후 21:00"</f>
        <v>2022-03-13(일) 오후 21:00</v>
      </c>
      <c r="K123" s="234"/>
      <c r="L123" s="235"/>
      <c r="M123" s="233" t="str">
        <f>TEXT($G$1+1, "[$-ko-KR]yyyy-mm-dd(ddd) ") &amp; "오전 00:00"</f>
        <v>2022-03-14(월)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128</v>
      </c>
      <c r="B125" s="124">
        <v>51.2</v>
      </c>
      <c r="C125" s="76">
        <v>1.18577075E-2</v>
      </c>
      <c r="D125" s="13">
        <v>51.3</v>
      </c>
      <c r="E125" s="14">
        <f>IF(ISNUMBER(D125), (D125 - $B125) / $B125, "")</f>
        <v>1.953124999999889E-3</v>
      </c>
      <c r="F125" s="16">
        <f>IF(ISNUMBER(D125), $B145 * E125, "")</f>
        <v>292.96874999998334</v>
      </c>
      <c r="G125" s="29">
        <v>51.3</v>
      </c>
      <c r="H125" s="14">
        <f>IF(ISNUMBER(G125), (G125 - $B125) / $B125, "")</f>
        <v>1.953124999999889E-3</v>
      </c>
      <c r="I125" s="100">
        <f>IF(ISNUMBER(G125), $B145 * H125, "")</f>
        <v>292.96874999998334</v>
      </c>
      <c r="J125" s="13">
        <v>51.3</v>
      </c>
      <c r="K125" s="14">
        <f>IF(ISNUMBER(J125), (J125 - $B125) / $B125, "")</f>
        <v>1.953124999999889E-3</v>
      </c>
      <c r="L125" s="16">
        <f>IF(ISNUMBER(J125), $B145 * K125, "")</f>
        <v>292.96874999998334</v>
      </c>
      <c r="M125" s="29">
        <v>50</v>
      </c>
      <c r="N125" s="14">
        <f>IF(ISNUMBER(M125), (M125 - $B125) / $B125, "")</f>
        <v>-2.3437500000000056E-2</v>
      </c>
      <c r="O125" s="16">
        <f>IF(ISNUMBER(M125), $B145 * N125, "")</f>
        <v>-3515.6250000000082</v>
      </c>
      <c r="Q125" s="219"/>
      <c r="R125" s="219"/>
      <c r="S125" s="219"/>
    </row>
    <row r="126" spans="1:19" ht="17.25" thickBot="1">
      <c r="A126" s="125" t="s">
        <v>140</v>
      </c>
      <c r="B126" s="126">
        <v>89.5</v>
      </c>
      <c r="C126" s="77">
        <v>1.01580135E-2</v>
      </c>
      <c r="D126" s="15">
        <v>88.9</v>
      </c>
      <c r="E126" s="32">
        <f t="shared" ref="E126:E129" si="62">IF(ISNUMBER(D126), (D126 - $B126) / $B126, "")</f>
        <v>-6.7039106145250762E-3</v>
      </c>
      <c r="F126" s="18">
        <f>IF(ISNUMBER(D126), $B145 * E126, "")</f>
        <v>-1005.5865921787614</v>
      </c>
      <c r="G126" s="31">
        <v>88.9</v>
      </c>
      <c r="H126" s="32">
        <f t="shared" ref="H126:H129" si="63">IF(ISNUMBER(G126), (G126 - $B126) / $B126, "")</f>
        <v>-6.7039106145250762E-3</v>
      </c>
      <c r="I126" s="101">
        <f>IF(ISNUMBER(G126), $B145 * H126, "")</f>
        <v>-1005.5865921787614</v>
      </c>
      <c r="J126" s="15">
        <v>88.9</v>
      </c>
      <c r="K126" s="32">
        <f t="shared" ref="K126:K129" si="64">IF(ISNUMBER(J126), (J126 - $B126) / $B126, "")</f>
        <v>-6.7039106145250762E-3</v>
      </c>
      <c r="L126" s="18">
        <f>IF(ISNUMBER(J126), $B145 * K126, "")</f>
        <v>-1005.5865921787614</v>
      </c>
      <c r="M126" s="31">
        <v>87.2</v>
      </c>
      <c r="N126" s="32">
        <f t="shared" ref="N126:N129" si="65">IF(ISNUMBER(M126), (M126 - $B126) / $B126, "")</f>
        <v>-2.5698324022346338E-2</v>
      </c>
      <c r="O126" s="18">
        <f>IF(ISNUMBER(M126), $B145 * N126, "")</f>
        <v>-3854.7486033519508</v>
      </c>
      <c r="Q126" s="219"/>
      <c r="R126" s="219"/>
      <c r="S126" s="219"/>
    </row>
    <row r="127" spans="1:19" ht="17.25" thickBot="1">
      <c r="A127" s="125" t="s">
        <v>185</v>
      </c>
      <c r="B127" s="126">
        <v>10.199999999999999</v>
      </c>
      <c r="C127" s="77">
        <v>9.9009900999999997E-3</v>
      </c>
      <c r="D127" s="15">
        <v>10.1</v>
      </c>
      <c r="E127" s="32">
        <f t="shared" si="62"/>
        <v>-9.8039215686274161E-3</v>
      </c>
      <c r="F127" s="18">
        <f>IF(ISNUMBER(D127), $B145 * E127, "")</f>
        <v>-1470.5882352941123</v>
      </c>
      <c r="G127" s="31">
        <v>10.1</v>
      </c>
      <c r="H127" s="32">
        <f t="shared" si="63"/>
        <v>-9.8039215686274161E-3</v>
      </c>
      <c r="I127" s="101">
        <f>IF(ISNUMBER(G127), $B145 * H127, "")</f>
        <v>-1470.5882352941123</v>
      </c>
      <c r="J127" s="15">
        <v>10.1</v>
      </c>
      <c r="K127" s="32">
        <f t="shared" si="64"/>
        <v>-9.8039215686274161E-3</v>
      </c>
      <c r="L127" s="18">
        <f>IF(ISNUMBER(J127), $B145 * K127, "")</f>
        <v>-1470.5882352941123</v>
      </c>
      <c r="M127" s="31">
        <v>10</v>
      </c>
      <c r="N127" s="32">
        <f t="shared" si="65"/>
        <v>-1.9607843137254832E-2</v>
      </c>
      <c r="O127" s="18">
        <f>IF(ISNUMBER(M127), $B145 * N127, "")</f>
        <v>-2941.1764705882247</v>
      </c>
      <c r="Q127" s="209"/>
      <c r="R127" s="209"/>
      <c r="S127" s="209"/>
    </row>
    <row r="128" spans="1:19" ht="17.25" thickBot="1">
      <c r="A128" s="125" t="s">
        <v>174</v>
      </c>
      <c r="B128" s="126">
        <v>10.6</v>
      </c>
      <c r="C128" s="77">
        <v>9.5238094999999991E-3</v>
      </c>
      <c r="D128" s="15">
        <v>10.5</v>
      </c>
      <c r="E128" s="32">
        <f t="shared" si="62"/>
        <v>-9.4339622641509101E-3</v>
      </c>
      <c r="F128" s="18">
        <f>IF(ISNUMBER(D128), $B145 * E128, "")</f>
        <v>-1415.0943396226364</v>
      </c>
      <c r="G128" s="31">
        <v>10.5</v>
      </c>
      <c r="H128" s="32">
        <f t="shared" si="63"/>
        <v>-9.4339622641509101E-3</v>
      </c>
      <c r="I128" s="101">
        <f>IF(ISNUMBER(G128), $B145 * H128, "")</f>
        <v>-1415.0943396226364</v>
      </c>
      <c r="J128" s="15">
        <v>10.5</v>
      </c>
      <c r="K128" s="32">
        <f t="shared" si="64"/>
        <v>-9.4339622641509101E-3</v>
      </c>
      <c r="L128" s="18">
        <f>IF(ISNUMBER(J128), $B145 * K128, "")</f>
        <v>-1415.0943396226364</v>
      </c>
      <c r="M128" s="31">
        <v>10.3</v>
      </c>
      <c r="N128" s="32">
        <f t="shared" si="65"/>
        <v>-2.830188679245273E-2</v>
      </c>
      <c r="O128" s="18">
        <f>IF(ISNUMBER(M128), $B145 * N128, "")</f>
        <v>-4245.28301886791</v>
      </c>
      <c r="Q128" s="209"/>
      <c r="R128" s="209"/>
      <c r="S128" s="209"/>
    </row>
    <row r="129" spans="1:19" ht="17.25" thickBot="1">
      <c r="A129" s="127" t="s">
        <v>144</v>
      </c>
      <c r="B129" s="128">
        <v>11.1</v>
      </c>
      <c r="C129" s="78">
        <v>9.0909091000000008E-3</v>
      </c>
      <c r="D129" s="20">
        <v>11.1</v>
      </c>
      <c r="E129" s="21">
        <f t="shared" si="62"/>
        <v>0</v>
      </c>
      <c r="F129" s="22">
        <f>IF(ISNUMBER(D129), $B145 * E129, "")</f>
        <v>0</v>
      </c>
      <c r="G129" s="30">
        <v>11.1</v>
      </c>
      <c r="H129" s="21">
        <f t="shared" si="63"/>
        <v>0</v>
      </c>
      <c r="I129" s="105">
        <f>IF(ISNUMBER(G129), $B145 * H129, "")</f>
        <v>0</v>
      </c>
      <c r="J129" s="20">
        <v>11.1</v>
      </c>
      <c r="K129" s="21">
        <f t="shared" si="64"/>
        <v>0</v>
      </c>
      <c r="L129" s="22">
        <f>IF(ISNUMBER(J129), $B145 * K129, "")</f>
        <v>0</v>
      </c>
      <c r="M129" s="30">
        <v>10.7</v>
      </c>
      <c r="N129" s="21">
        <f t="shared" si="65"/>
        <v>-3.603603603603607E-2</v>
      </c>
      <c r="O129" s="22">
        <f>IF(ISNUMBER(M129), $B145 * N129, "")</f>
        <v>-5405.4054054054104</v>
      </c>
      <c r="Q129" s="209"/>
      <c r="R129" s="209"/>
      <c r="S129" s="209"/>
    </row>
    <row r="130" spans="1:19" ht="17.25" thickBot="1">
      <c r="A130" s="125" t="s">
        <v>124</v>
      </c>
      <c r="B130" s="129">
        <v>58.3</v>
      </c>
      <c r="C130" s="80">
        <v>8.6505190000000006E-3</v>
      </c>
      <c r="D130" s="106">
        <v>58.2</v>
      </c>
      <c r="E130" s="107">
        <f>IF(ISNUMBER(D130), (D130 - $B130) / $B130, "")</f>
        <v>-1.715265866209165E-3</v>
      </c>
      <c r="F130" s="108">
        <f>IF(ISNUMBER(D130), $B145 * E130, "")</f>
        <v>-257.28987993137474</v>
      </c>
      <c r="G130" s="109">
        <v>58.2</v>
      </c>
      <c r="H130" s="107">
        <f>IF(ISNUMBER(G130), (G130 - $B130) / $B130, "")</f>
        <v>-1.715265866209165E-3</v>
      </c>
      <c r="I130" s="110">
        <f>IF(ISNUMBER(G130), $B145 * H130, "")</f>
        <v>-257.28987993137474</v>
      </c>
      <c r="J130" s="106">
        <v>58.2</v>
      </c>
      <c r="K130" s="107">
        <f>IF(ISNUMBER(J130), (J130 - $B130) / $B130, "")</f>
        <v>-1.715265866209165E-3</v>
      </c>
      <c r="L130" s="108">
        <f>IF(ISNUMBER(J130), $B145 * K130, "")</f>
        <v>-257.28987993137474</v>
      </c>
      <c r="M130" s="109">
        <v>57.9</v>
      </c>
      <c r="N130" s="107">
        <f>IF(ISNUMBER(M130), (M130 - $B130) / $B130, "")</f>
        <v>-6.8610634648370254E-3</v>
      </c>
      <c r="O130" s="108">
        <f>IF(ISNUMBER(M130), $B145 * N130, "")</f>
        <v>-1029.1595197255538</v>
      </c>
      <c r="Q130" s="209"/>
      <c r="R130" s="209"/>
      <c r="S130" s="209"/>
    </row>
    <row r="131" spans="1:19" ht="17.25" thickBot="1">
      <c r="A131" s="125" t="s">
        <v>203</v>
      </c>
      <c r="B131" s="126">
        <v>8.19</v>
      </c>
      <c r="C131" s="77">
        <v>7.3800738000000003E-3</v>
      </c>
      <c r="D131" s="15">
        <v>8.24</v>
      </c>
      <c r="E131" s="32">
        <f t="shared" ref="E131:E134" si="66">IF(ISNUMBER(D131), (D131 - $B131) / $B131, "")</f>
        <v>6.1050061050061917E-3</v>
      </c>
      <c r="F131" s="18">
        <f>IF(ISNUMBER(D131), $B145 * E131, "")</f>
        <v>915.75091575092881</v>
      </c>
      <c r="G131" s="31">
        <v>8.24</v>
      </c>
      <c r="H131" s="32">
        <f t="shared" ref="H131:H134" si="67">IF(ISNUMBER(G131), (G131 - $B131) / $B131, "")</f>
        <v>6.1050061050061917E-3</v>
      </c>
      <c r="I131" s="101">
        <f>IF(ISNUMBER(G131), $B145 * H131, "")</f>
        <v>915.75091575092881</v>
      </c>
      <c r="J131" s="15">
        <v>8.24</v>
      </c>
      <c r="K131" s="32">
        <f t="shared" ref="K131:K134" si="68">IF(ISNUMBER(J131), (J131 - $B131) / $B131, "")</f>
        <v>6.1050061050061917E-3</v>
      </c>
      <c r="L131" s="18">
        <f>IF(ISNUMBER(J131), $B145 * K131, "")</f>
        <v>915.75091575092881</v>
      </c>
      <c r="M131" s="31">
        <v>8.0500000000000007</v>
      </c>
      <c r="N131" s="32">
        <f t="shared" ref="N131:N134" si="69">IF(ISNUMBER(M131), (M131 - $B131) / $B131, "")</f>
        <v>-1.7094017094016947E-2</v>
      </c>
      <c r="O131" s="18">
        <f>IF(ISNUMBER(M131), $B145 * N131, "")</f>
        <v>-2564.1025641025421</v>
      </c>
      <c r="Q131" s="209"/>
      <c r="R131" s="209"/>
      <c r="S131" s="209"/>
    </row>
    <row r="132" spans="1:19" ht="17.25" thickBot="1">
      <c r="A132" s="125" t="s">
        <v>64</v>
      </c>
      <c r="B132" s="126">
        <v>27.5</v>
      </c>
      <c r="C132" s="77">
        <v>7.3260073000000004E-3</v>
      </c>
      <c r="D132" s="15">
        <v>27.3</v>
      </c>
      <c r="E132" s="32">
        <f t="shared" si="66"/>
        <v>-7.2727272727272467E-3</v>
      </c>
      <c r="F132" s="18">
        <f>IF(ISNUMBER(D132), $B145 * E132, "")</f>
        <v>-1090.9090909090869</v>
      </c>
      <c r="G132" s="31">
        <v>27.3</v>
      </c>
      <c r="H132" s="32">
        <f t="shared" si="67"/>
        <v>-7.2727272727272467E-3</v>
      </c>
      <c r="I132" s="101">
        <f>IF(ISNUMBER(G132), $B145 * H132, "")</f>
        <v>-1090.9090909090869</v>
      </c>
      <c r="J132" s="15">
        <v>27.3</v>
      </c>
      <c r="K132" s="32">
        <f t="shared" si="68"/>
        <v>-7.2727272727272467E-3</v>
      </c>
      <c r="L132" s="18">
        <f>IF(ISNUMBER(J132), $B145 * K132, "")</f>
        <v>-1090.9090909090869</v>
      </c>
      <c r="M132" s="31">
        <v>27.2</v>
      </c>
      <c r="N132" s="32">
        <f t="shared" si="69"/>
        <v>-1.0909090909090934E-2</v>
      </c>
      <c r="O132" s="18">
        <f>IF(ISNUMBER(M132), $B145 * N132, "")</f>
        <v>-1636.3636363636401</v>
      </c>
      <c r="Q132" s="209"/>
      <c r="R132" s="209"/>
      <c r="S132" s="209"/>
    </row>
    <row r="133" spans="1:19" ht="17.25" thickBot="1">
      <c r="A133" s="125" t="s">
        <v>189</v>
      </c>
      <c r="B133" s="126">
        <v>89</v>
      </c>
      <c r="C133" s="77">
        <v>2.2522522999999998E-3</v>
      </c>
      <c r="D133" s="15">
        <v>89.5</v>
      </c>
      <c r="E133" s="32">
        <f t="shared" si="66"/>
        <v>5.6179775280898875E-3</v>
      </c>
      <c r="F133" s="18">
        <f>IF(ISNUMBER(D133), $B145 * E133, "")</f>
        <v>842.69662921348311</v>
      </c>
      <c r="G133" s="31">
        <v>89.5</v>
      </c>
      <c r="H133" s="32">
        <f t="shared" si="67"/>
        <v>5.6179775280898875E-3</v>
      </c>
      <c r="I133" s="101">
        <f>IF(ISNUMBER(G133), $B145 * H133, "")</f>
        <v>842.69662921348311</v>
      </c>
      <c r="J133" s="15">
        <v>89.5</v>
      </c>
      <c r="K133" s="32">
        <f t="shared" si="68"/>
        <v>5.6179775280898875E-3</v>
      </c>
      <c r="L133" s="18">
        <f>IF(ISNUMBER(J133), $B145 * K133, "")</f>
        <v>842.69662921348311</v>
      </c>
      <c r="M133" s="31">
        <v>87.1</v>
      </c>
      <c r="N133" s="32">
        <f t="shared" si="69"/>
        <v>-2.1348314606741636E-2</v>
      </c>
      <c r="O133" s="18">
        <f>IF(ISNUMBER(M133), $B145 * N133, "")</f>
        <v>-3202.2471910112454</v>
      </c>
      <c r="Q133" s="33"/>
      <c r="R133" s="33"/>
    </row>
    <row r="134" spans="1:19" ht="17.25" thickBot="1">
      <c r="A134" s="130" t="s">
        <v>211</v>
      </c>
      <c r="B134" s="131">
        <v>8.51</v>
      </c>
      <c r="C134" s="79">
        <v>1.1764706E-3</v>
      </c>
      <c r="D134" s="24">
        <v>8.4499999999999993</v>
      </c>
      <c r="E134" s="25">
        <f t="shared" si="66"/>
        <v>-7.0505287896592828E-3</v>
      </c>
      <c r="F134" s="104">
        <f>IF(ISNUMBER(D134), $B145 * E134, "")</f>
        <v>-1057.5793184488923</v>
      </c>
      <c r="G134" s="102">
        <v>8.4499999999999993</v>
      </c>
      <c r="H134" s="25">
        <f t="shared" si="67"/>
        <v>-7.0505287896592828E-3</v>
      </c>
      <c r="I134" s="103">
        <f>IF(ISNUMBER(G134), $B145 * H134, "")</f>
        <v>-1057.5793184488923</v>
      </c>
      <c r="J134" s="24">
        <v>8.4499999999999993</v>
      </c>
      <c r="K134" s="25">
        <f t="shared" si="68"/>
        <v>-7.0505287896592828E-3</v>
      </c>
      <c r="L134" s="104">
        <f>IF(ISNUMBER(J134), $B145 * K134, "")</f>
        <v>-1057.5793184488923</v>
      </c>
      <c r="M134" s="102">
        <v>8.35</v>
      </c>
      <c r="N134" s="25">
        <f t="shared" si="69"/>
        <v>-1.8801410105757949E-2</v>
      </c>
      <c r="O134" s="104">
        <f>IF(ISNUMBER(M134), $B145 * N134, "")</f>
        <v>-2820.2115158636925</v>
      </c>
      <c r="Q134" s="210"/>
      <c r="R134" s="211"/>
      <c r="S134" s="212"/>
    </row>
    <row r="135" spans="1:19">
      <c r="A135" s="123" t="s">
        <v>71</v>
      </c>
      <c r="B135" s="124">
        <v>19.100000000000001</v>
      </c>
      <c r="C135" s="76">
        <v>0</v>
      </c>
      <c r="D135" s="13">
        <v>19.100000000000001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19.100000000000001</v>
      </c>
      <c r="H135" s="14">
        <f>IF(ISNUMBER(G135), (G135 - $B135) / $B135, "")</f>
        <v>0</v>
      </c>
      <c r="I135" s="100">
        <f>IF(ISNUMBER(G135), $B145 * H135, "")</f>
        <v>0</v>
      </c>
      <c r="J135" s="13">
        <v>19.100000000000001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18.7</v>
      </c>
      <c r="N135" s="14">
        <f>IF(ISNUMBER(M135), (M135 - $B135) / $B135, "")</f>
        <v>-2.094240837696346E-2</v>
      </c>
      <c r="O135" s="16">
        <f>IF(ISNUMBER(M135), $B145 * N135, "")</f>
        <v>-3141.3612565445192</v>
      </c>
      <c r="Q135" s="213"/>
      <c r="R135" s="214"/>
      <c r="S135" s="215"/>
    </row>
    <row r="136" spans="1:19" ht="17.25" thickBot="1">
      <c r="A136" s="125" t="s">
        <v>97</v>
      </c>
      <c r="B136" s="126">
        <v>2.3E-3</v>
      </c>
      <c r="C136" s="77">
        <v>0</v>
      </c>
      <c r="D136" s="15">
        <v>2.3E-3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2.3E-3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2.3E-3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2.2000000000000001E-3</v>
      </c>
      <c r="N136" s="32">
        <f t="shared" ref="N136:N139" si="73">IF(ISNUMBER(M136), (M136 - $B136) / $B136, "")</f>
        <v>-4.3478260869565147E-2</v>
      </c>
      <c r="O136" s="18">
        <f>IF(ISNUMBER(M136), $B145 * N136, "")</f>
        <v>-6521.7391304347721</v>
      </c>
      <c r="Q136" s="216"/>
      <c r="R136" s="217"/>
      <c r="S136" s="218"/>
    </row>
    <row r="137" spans="1:19" ht="17.25" thickBot="1">
      <c r="A137" s="125" t="s">
        <v>146</v>
      </c>
      <c r="B137" s="126">
        <v>9</v>
      </c>
      <c r="C137" s="77">
        <v>0</v>
      </c>
      <c r="D137" s="15">
        <v>8.98</v>
      </c>
      <c r="E137" s="32">
        <f t="shared" si="70"/>
        <v>-2.2222222222221749E-3</v>
      </c>
      <c r="F137" s="18">
        <f>IF(ISNUMBER(D137), $B145 * E137, "")</f>
        <v>-333.33333333332627</v>
      </c>
      <c r="G137" s="31">
        <v>8.98</v>
      </c>
      <c r="H137" s="32">
        <f t="shared" si="71"/>
        <v>-2.2222222222221749E-3</v>
      </c>
      <c r="I137" s="101">
        <f>IF(ISNUMBER(G137), $B145 * H137, "")</f>
        <v>-333.33333333332627</v>
      </c>
      <c r="J137" s="15">
        <v>8.98</v>
      </c>
      <c r="K137" s="32">
        <f t="shared" si="72"/>
        <v>-2.2222222222221749E-3</v>
      </c>
      <c r="L137" s="18">
        <f>IF(ISNUMBER(J137), $B145 * K137, "")</f>
        <v>-333.33333333332627</v>
      </c>
      <c r="M137" s="31">
        <v>8.8699999999999992</v>
      </c>
      <c r="N137" s="32">
        <f t="shared" si="73"/>
        <v>-1.4444444444444531E-2</v>
      </c>
      <c r="O137" s="18">
        <f>IF(ISNUMBER(M137), $B145 * N137, "")</f>
        <v>-2166.6666666666797</v>
      </c>
      <c r="Q137" s="209"/>
      <c r="R137" s="209"/>
      <c r="S137" s="209"/>
    </row>
    <row r="138" spans="1:19" ht="17.25" thickBot="1">
      <c r="A138" s="125" t="s">
        <v>229</v>
      </c>
      <c r="B138" s="126">
        <v>52</v>
      </c>
      <c r="C138" s="77">
        <v>0</v>
      </c>
      <c r="D138" s="15">
        <v>51.9</v>
      </c>
      <c r="E138" s="32">
        <f t="shared" si="70"/>
        <v>-1.9230769230769505E-3</v>
      </c>
      <c r="F138" s="18">
        <f>IF(ISNUMBER(D138), $B145 * E138, "")</f>
        <v>-288.4615384615426</v>
      </c>
      <c r="G138" s="31">
        <v>51.9</v>
      </c>
      <c r="H138" s="32">
        <f t="shared" si="71"/>
        <v>-1.9230769230769505E-3</v>
      </c>
      <c r="I138" s="101">
        <f>IF(ISNUMBER(G138), $B145 * H138, "")</f>
        <v>-288.4615384615426</v>
      </c>
      <c r="J138" s="15">
        <v>51.9</v>
      </c>
      <c r="K138" s="32">
        <f t="shared" si="72"/>
        <v>-1.9230769230769505E-3</v>
      </c>
      <c r="L138" s="18">
        <f>IF(ISNUMBER(J138), $B145 * K138, "")</f>
        <v>-288.4615384615426</v>
      </c>
      <c r="M138" s="31">
        <v>50.9</v>
      </c>
      <c r="N138" s="32">
        <f t="shared" si="73"/>
        <v>-2.1153846153846183E-2</v>
      </c>
      <c r="O138" s="18">
        <f>IF(ISNUMBER(M138), $B145 * N138, "")</f>
        <v>-3173.0769230769274</v>
      </c>
      <c r="Q138" s="219"/>
      <c r="R138" s="219"/>
      <c r="S138" s="219"/>
    </row>
    <row r="139" spans="1:19" ht="17.25" thickBot="1">
      <c r="A139" s="127" t="s">
        <v>233</v>
      </c>
      <c r="B139" s="128">
        <v>94.4</v>
      </c>
      <c r="C139" s="78">
        <v>-2.1141648999999998E-3</v>
      </c>
      <c r="D139" s="20">
        <v>93.1</v>
      </c>
      <c r="E139" s="21">
        <f t="shared" si="70"/>
        <v>-1.3771186440678086E-2</v>
      </c>
      <c r="F139" s="22">
        <f>IF(ISNUMBER(D139), $B145 * E139, "")</f>
        <v>-2065.6779661017126</v>
      </c>
      <c r="G139" s="30">
        <v>93.1</v>
      </c>
      <c r="H139" s="21">
        <f t="shared" si="71"/>
        <v>-1.3771186440678086E-2</v>
      </c>
      <c r="I139" s="105">
        <f>IF(ISNUMBER(G139), $B145 * H139, "")</f>
        <v>-2065.6779661017126</v>
      </c>
      <c r="J139" s="20">
        <v>93.1</v>
      </c>
      <c r="K139" s="21">
        <f t="shared" si="72"/>
        <v>-1.3771186440678086E-2</v>
      </c>
      <c r="L139" s="22">
        <f>IF(ISNUMBER(J139), $B145 * K139, "")</f>
        <v>-2065.6779661017126</v>
      </c>
      <c r="M139" s="30">
        <v>92.4</v>
      </c>
      <c r="N139" s="21">
        <f t="shared" si="73"/>
        <v>-2.1186440677966101E-2</v>
      </c>
      <c r="O139" s="22">
        <f>IF(ISNUMBER(M139), $B145 * N139, "")</f>
        <v>-3177.9661016949153</v>
      </c>
      <c r="Q139" s="219"/>
      <c r="R139" s="219"/>
      <c r="S139" s="219"/>
    </row>
    <row r="140" spans="1:19" ht="17.25" thickBot="1">
      <c r="A140" s="125" t="s">
        <v>346</v>
      </c>
      <c r="B140" s="129">
        <v>9.39</v>
      </c>
      <c r="C140" s="80">
        <v>-2.1253984999999999E-3</v>
      </c>
      <c r="D140" s="106">
        <v>9.39</v>
      </c>
      <c r="E140" s="107">
        <f>IF(ISNUMBER(D140), (D140 - $B140) / $B140, "")</f>
        <v>0</v>
      </c>
      <c r="F140" s="108">
        <f>IF(ISNUMBER(D140), $B145 * E140, "")</f>
        <v>0</v>
      </c>
      <c r="G140" s="109">
        <v>9.39</v>
      </c>
      <c r="H140" s="107">
        <f>IF(ISNUMBER(G140), (G140 - $B140) / $B140, "")</f>
        <v>0</v>
      </c>
      <c r="I140" s="110">
        <f>IF(ISNUMBER(G140), $B145 * H140, "")</f>
        <v>0</v>
      </c>
      <c r="J140" s="106">
        <v>9.39</v>
      </c>
      <c r="K140" s="107">
        <f>IF(ISNUMBER(J140), (J140 - $B140) / $B140, "")</f>
        <v>0</v>
      </c>
      <c r="L140" s="108">
        <f>IF(ISNUMBER(J140), $B145 * K140, "")</f>
        <v>0</v>
      </c>
      <c r="M140" s="109">
        <v>9.26</v>
      </c>
      <c r="N140" s="107">
        <f>IF(ISNUMBER(M140), (M140 - $B140) / $B140, "")</f>
        <v>-1.3844515441959613E-2</v>
      </c>
      <c r="O140" s="108">
        <f>IF(ISNUMBER(M140), $B145 * N140, "")</f>
        <v>-2076.6773162939421</v>
      </c>
      <c r="Q140" s="209"/>
      <c r="R140" s="209"/>
      <c r="S140" s="209"/>
    </row>
    <row r="141" spans="1:19" ht="17.25" thickBot="1">
      <c r="A141" s="125" t="s">
        <v>148</v>
      </c>
      <c r="B141" s="126">
        <v>74.8</v>
      </c>
      <c r="C141" s="77">
        <v>-3.9946738000000001E-3</v>
      </c>
      <c r="D141" s="15">
        <v>75</v>
      </c>
      <c r="E141" s="32">
        <f t="shared" ref="E141:E144" si="74">IF(ISNUMBER(D141), (D141 - $B141) / $B141, "")</f>
        <v>2.6737967914438883E-3</v>
      </c>
      <c r="F141" s="18">
        <f>IF(ISNUMBER(D141), $B145 * E141, "")</f>
        <v>401.06951871658322</v>
      </c>
      <c r="G141" s="31">
        <v>75</v>
      </c>
      <c r="H141" s="32">
        <f t="shared" ref="H141:H144" si="75">IF(ISNUMBER(G141), (G141 - $B141) / $B141, "")</f>
        <v>2.6737967914438883E-3</v>
      </c>
      <c r="I141" s="101">
        <f>IF(ISNUMBER(G141), $B145 * H141, "")</f>
        <v>401.06951871658322</v>
      </c>
      <c r="J141" s="15">
        <v>75</v>
      </c>
      <c r="K141" s="32">
        <f t="shared" ref="K141:K144" si="76">IF(ISNUMBER(J141), (J141 - $B141) / $B141, "")</f>
        <v>2.6737967914438883E-3</v>
      </c>
      <c r="L141" s="18">
        <f>IF(ISNUMBER(J141), $B145 * K141, "")</f>
        <v>401.06951871658322</v>
      </c>
      <c r="M141" s="31">
        <v>74.599999999999994</v>
      </c>
      <c r="N141" s="32">
        <f t="shared" ref="N141:N144" si="77">IF(ISNUMBER(M141), (M141 - $B141) / $B141, "")</f>
        <v>-2.6737967914438883E-3</v>
      </c>
      <c r="O141" s="18">
        <f>IF(ISNUMBER(M141), $B145 * N141, "")</f>
        <v>-401.06951871658322</v>
      </c>
      <c r="Q141" s="209"/>
      <c r="R141" s="209"/>
      <c r="S141" s="209"/>
    </row>
    <row r="142" spans="1:19" ht="17.25" thickBot="1">
      <c r="A142" s="125" t="s">
        <v>118</v>
      </c>
      <c r="B142" s="126">
        <v>17.100000000000001</v>
      </c>
      <c r="C142" s="77">
        <v>-5.8139534999999999E-3</v>
      </c>
      <c r="D142" s="15">
        <v>17.2</v>
      </c>
      <c r="E142" s="32">
        <f t="shared" si="74"/>
        <v>5.8479532163741438E-3</v>
      </c>
      <c r="F142" s="18">
        <f>IF(ISNUMBER(D142), $B145 * E142, "")</f>
        <v>877.19298245612151</v>
      </c>
      <c r="G142" s="31">
        <v>17.2</v>
      </c>
      <c r="H142" s="32">
        <f t="shared" si="75"/>
        <v>5.8479532163741438E-3</v>
      </c>
      <c r="I142" s="101">
        <f>IF(ISNUMBER(G142), $B145 * H142, "")</f>
        <v>877.19298245612151</v>
      </c>
      <c r="J142" s="15">
        <v>17.2</v>
      </c>
      <c r="K142" s="32">
        <f t="shared" si="76"/>
        <v>5.8479532163741438E-3</v>
      </c>
      <c r="L142" s="18">
        <f>IF(ISNUMBER(J142), $B145 * K142, "")</f>
        <v>877.19298245612151</v>
      </c>
      <c r="M142" s="31">
        <v>16.899999999999999</v>
      </c>
      <c r="N142" s="32">
        <f t="shared" si="77"/>
        <v>-1.1695906432748704E-2</v>
      </c>
      <c r="O142" s="18">
        <f>IF(ISNUMBER(M142), $B145 * N142, "")</f>
        <v>-1754.3859649123056</v>
      </c>
      <c r="Q142" s="209"/>
      <c r="R142" s="209"/>
      <c r="S142" s="209"/>
    </row>
    <row r="143" spans="1:19">
      <c r="A143" s="125" t="s">
        <v>197</v>
      </c>
      <c r="B143" s="126">
        <v>48</v>
      </c>
      <c r="C143" s="77">
        <v>-8.2644628000000005E-3</v>
      </c>
      <c r="D143" s="15">
        <v>48</v>
      </c>
      <c r="E143" s="32">
        <f t="shared" si="74"/>
        <v>0</v>
      </c>
      <c r="F143" s="18">
        <f>IF(ISNUMBER(D143), $B145 * E143, "")</f>
        <v>0</v>
      </c>
      <c r="G143" s="31">
        <v>48</v>
      </c>
      <c r="H143" s="32">
        <f t="shared" si="75"/>
        <v>0</v>
      </c>
      <c r="I143" s="101">
        <f>IF(ISNUMBER(G143), $B145 * H143, "")</f>
        <v>0</v>
      </c>
      <c r="J143" s="15">
        <v>48</v>
      </c>
      <c r="K143" s="32">
        <f t="shared" si="76"/>
        <v>0</v>
      </c>
      <c r="L143" s="18">
        <f>IF(ISNUMBER(J143), $B145 * K143, "")</f>
        <v>0</v>
      </c>
      <c r="M143" s="31">
        <v>47.6</v>
      </c>
      <c r="N143" s="32">
        <f t="shared" si="77"/>
        <v>-8.3333333333333037E-3</v>
      </c>
      <c r="O143" s="18">
        <f>IF(ISNUMBER(M143), $B145 * N143, "")</f>
        <v>-1249.9999999999955</v>
      </c>
      <c r="Q143" s="198"/>
      <c r="R143" s="199"/>
      <c r="S143" s="200"/>
    </row>
    <row r="144" spans="1:19" ht="17.25" thickBot="1">
      <c r="A144" s="130" t="s">
        <v>245</v>
      </c>
      <c r="B144" s="131">
        <v>60.8</v>
      </c>
      <c r="C144" s="79">
        <v>-1.45867099E-2</v>
      </c>
      <c r="D144" s="24">
        <v>60.3</v>
      </c>
      <c r="E144" s="25">
        <f t="shared" si="74"/>
        <v>-8.2236842105263153E-3</v>
      </c>
      <c r="F144" s="104">
        <f>IF(ISNUMBER(D144), $B145 * E144, "")</f>
        <v>-1233.5526315789473</v>
      </c>
      <c r="G144" s="102">
        <v>60.3</v>
      </c>
      <c r="H144" s="25">
        <f t="shared" si="75"/>
        <v>-8.2236842105263153E-3</v>
      </c>
      <c r="I144" s="103">
        <f>IF(ISNUMBER(G144), $B145 * H144, "")</f>
        <v>-1233.5526315789473</v>
      </c>
      <c r="J144" s="24">
        <v>60.3</v>
      </c>
      <c r="K144" s="25">
        <f t="shared" si="76"/>
        <v>-8.2236842105263153E-3</v>
      </c>
      <c r="L144" s="104">
        <f>IF(ISNUMBER(J144), $B145 * K144, "")</f>
        <v>-1233.5526315789473</v>
      </c>
      <c r="M144" s="102">
        <v>59.4</v>
      </c>
      <c r="N144" s="25">
        <f t="shared" si="77"/>
        <v>-2.3026315789473662E-2</v>
      </c>
      <c r="O144" s="104">
        <f>IF(ISNUMBER(M144), $B145 * N144, "")</f>
        <v>-3453.9473684210493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-2.2961313765744312E-3</v>
      </c>
      <c r="F145" s="28">
        <f>SUM(F125:F144)</f>
        <v>-6888.394129723295</v>
      </c>
      <c r="G145" s="26" t="s">
        <v>266</v>
      </c>
      <c r="H145" s="27">
        <f>IF(COUNT(H125:H144), SUM(H125:H144) / COUNT(H125:H144), 0)</f>
        <v>-2.2961313765744312E-3</v>
      </c>
      <c r="I145" s="28">
        <f>SUM(I125:I144)</f>
        <v>-6888.394129723295</v>
      </c>
      <c r="J145" s="26" t="s">
        <v>266</v>
      </c>
      <c r="K145" s="27">
        <f>IF(COUNT(K125:K144), SUM(K125:K144) / COUNT(K125:K144), 0)</f>
        <v>-2.2961313765744312E-3</v>
      </c>
      <c r="L145" s="28">
        <f>SUM(L125:L144)</f>
        <v>-6888.394129723295</v>
      </c>
      <c r="M145" s="26" t="s">
        <v>266</v>
      </c>
      <c r="N145" s="27">
        <f>IF(COUNT(N125:N144), SUM(N125:N144) / COUNT(N125:N144), 0)</f>
        <v>-1.9443737724013956E-2</v>
      </c>
      <c r="O145" s="28">
        <f>SUM(O125:O144)</f>
        <v>-58331.213172041855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74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2022-03-13(일) 오전 00:00</v>
      </c>
      <c r="C150" s="261"/>
      <c r="D150" s="233" t="str">
        <f>TEXT($G$1, "[$-ko-KR]yyyy-mm-dd(ddd) ") &amp; "오후 14:00"</f>
        <v>2022-03-13(일) 오후 14:00</v>
      </c>
      <c r="E150" s="234"/>
      <c r="F150" s="235"/>
      <c r="G150" s="233" t="str">
        <f>TEXT($G$1, "[$-ko-KR]yyyy-mm-dd(ddd) ") &amp; "오후 19:00"</f>
        <v>2022-03-13(일) 오후 19:00</v>
      </c>
      <c r="H150" s="234"/>
      <c r="I150" s="235"/>
      <c r="J150" s="233" t="str">
        <f>TEXT($G$1, "[$-ko-KR]yyyy-mm-dd(ddd) ") &amp; "오후 21:00"</f>
        <v>2022-03-13(일) 오후 21:00</v>
      </c>
      <c r="K150" s="234"/>
      <c r="L150" s="235"/>
      <c r="M150" s="233" t="str">
        <f>TEXT($G$1+1, "[$-ko-KR]yyyy-mm-dd(ddd) ") &amp; "오전 00:00"</f>
        <v>2022-03-14(월)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261</v>
      </c>
      <c r="B152" s="124">
        <v>149</v>
      </c>
      <c r="C152" s="76">
        <v>0</v>
      </c>
      <c r="D152" s="13">
        <v>150</v>
      </c>
      <c r="E152" s="14">
        <f>IF(ISNUMBER(D152), (D152 - $B152) / $B152, "")</f>
        <v>6.7114093959731542E-3</v>
      </c>
      <c r="F152" s="16">
        <f>IF(ISNUMBER(D152), $B172 * E152, "")</f>
        <v>1006.7114093959731</v>
      </c>
      <c r="G152" s="29">
        <v>150</v>
      </c>
      <c r="H152" s="14">
        <f>IF(ISNUMBER(G152), (G152 - $B152) / $B152, "")</f>
        <v>6.7114093959731542E-3</v>
      </c>
      <c r="I152" s="100">
        <f>IF(ISNUMBER(G152), $B172 * H152, "")</f>
        <v>1006.7114093959731</v>
      </c>
      <c r="J152" s="13">
        <v>150</v>
      </c>
      <c r="K152" s="14">
        <f>IF(ISNUMBER(J152), (J152 - $B152) / $B152, "")</f>
        <v>6.7114093959731542E-3</v>
      </c>
      <c r="L152" s="16">
        <f>IF(ISNUMBER(J152), $B172 * K152, "")</f>
        <v>1006.7114093959731</v>
      </c>
      <c r="M152" s="29">
        <v>148</v>
      </c>
      <c r="N152" s="14">
        <f>IF(ISNUMBER(M152), (M152 - $B152) / $B152, "")</f>
        <v>-6.7114093959731542E-3</v>
      </c>
      <c r="O152" s="16">
        <f>IF(ISNUMBER(M152), $B172 * N152, "")</f>
        <v>-1006.7114093959731</v>
      </c>
      <c r="Q152" s="219"/>
      <c r="R152" s="219"/>
      <c r="S152" s="219"/>
    </row>
    <row r="153" spans="1:19" ht="17.25" thickBot="1">
      <c r="A153" s="125" t="s">
        <v>348</v>
      </c>
      <c r="B153" s="126">
        <v>155</v>
      </c>
      <c r="C153" s="77">
        <v>0</v>
      </c>
      <c r="D153" s="15">
        <v>153</v>
      </c>
      <c r="E153" s="32">
        <f t="shared" ref="E153:E156" si="78">IF(ISNUMBER(D153), (D153 - $B153) / $B153, "")</f>
        <v>-1.2903225806451613E-2</v>
      </c>
      <c r="F153" s="18">
        <f>IF(ISNUMBER(D153), $B172 * E153, "")</f>
        <v>-1935.483870967742</v>
      </c>
      <c r="G153" s="31">
        <v>153</v>
      </c>
      <c r="H153" s="32">
        <f t="shared" ref="H153:H156" si="79">IF(ISNUMBER(G153), (G153 - $B153) / $B153, "")</f>
        <v>-1.2903225806451613E-2</v>
      </c>
      <c r="I153" s="101">
        <f>IF(ISNUMBER(G153), $B172 * H153, "")</f>
        <v>-1935.483870967742</v>
      </c>
      <c r="J153" s="15">
        <v>153</v>
      </c>
      <c r="K153" s="32">
        <f t="shared" ref="K153:K156" si="80">IF(ISNUMBER(J153), (J153 - $B153) / $B153, "")</f>
        <v>-1.2903225806451613E-2</v>
      </c>
      <c r="L153" s="18">
        <f>IF(ISNUMBER(J153), $B172 * K153, "")</f>
        <v>-1935.483870967742</v>
      </c>
      <c r="M153" s="31">
        <v>149</v>
      </c>
      <c r="N153" s="32">
        <f t="shared" ref="N153:N156" si="81">IF(ISNUMBER(M153), (M153 - $B153) / $B153, "")</f>
        <v>-3.870967741935484E-2</v>
      </c>
      <c r="O153" s="18">
        <f>IF(ISNUMBER(M153), $B172 * N153, "")</f>
        <v>-5806.4516129032263</v>
      </c>
      <c r="Q153" s="219"/>
      <c r="R153" s="219"/>
      <c r="S153" s="219"/>
    </row>
    <row r="154" spans="1:19" ht="17.25" thickBot="1">
      <c r="A154" s="125" t="s">
        <v>209</v>
      </c>
      <c r="B154" s="126">
        <v>985</v>
      </c>
      <c r="C154" s="77">
        <v>-1.0141988000000001E-3</v>
      </c>
      <c r="D154" s="15">
        <v>988</v>
      </c>
      <c r="E154" s="32">
        <f t="shared" si="78"/>
        <v>3.0456852791878172E-3</v>
      </c>
      <c r="F154" s="18">
        <f>IF(ISNUMBER(D154), $B172 * E154, "")</f>
        <v>456.85279187817258</v>
      </c>
      <c r="G154" s="31">
        <v>988</v>
      </c>
      <c r="H154" s="32">
        <f t="shared" si="79"/>
        <v>3.0456852791878172E-3</v>
      </c>
      <c r="I154" s="101">
        <f>IF(ISNUMBER(G154), $B172 * H154, "")</f>
        <v>456.85279187817258</v>
      </c>
      <c r="J154" s="15">
        <v>988</v>
      </c>
      <c r="K154" s="32">
        <f t="shared" si="80"/>
        <v>3.0456852791878172E-3</v>
      </c>
      <c r="L154" s="18">
        <f>IF(ISNUMBER(J154), $B172 * K154, "")</f>
        <v>456.85279187817258</v>
      </c>
      <c r="M154" s="31">
        <v>974</v>
      </c>
      <c r="N154" s="32">
        <f t="shared" si="81"/>
        <v>-1.1167512690355329E-2</v>
      </c>
      <c r="O154" s="18">
        <f>IF(ISNUMBER(M154), $B172 * N154, "")</f>
        <v>-1675.1269035532994</v>
      </c>
      <c r="Q154" s="209"/>
      <c r="R154" s="209"/>
      <c r="S154" s="209"/>
    </row>
    <row r="155" spans="1:19" ht="17.25" thickBot="1">
      <c r="A155" s="125" t="s">
        <v>105</v>
      </c>
      <c r="B155" s="126">
        <v>978</v>
      </c>
      <c r="C155" s="77">
        <v>-3.0581039999999999E-3</v>
      </c>
      <c r="D155" s="15">
        <v>994</v>
      </c>
      <c r="E155" s="32">
        <f t="shared" si="78"/>
        <v>1.6359918200408999E-2</v>
      </c>
      <c r="F155" s="18">
        <f>IF(ISNUMBER(D155), $B172 * E155, "")</f>
        <v>2453.9877300613498</v>
      </c>
      <c r="G155" s="31">
        <v>994</v>
      </c>
      <c r="H155" s="32">
        <f t="shared" si="79"/>
        <v>1.6359918200408999E-2</v>
      </c>
      <c r="I155" s="101">
        <f>IF(ISNUMBER(G155), $B172 * H155, "")</f>
        <v>2453.9877300613498</v>
      </c>
      <c r="J155" s="15">
        <v>994</v>
      </c>
      <c r="K155" s="32">
        <f t="shared" si="80"/>
        <v>1.6359918200408999E-2</v>
      </c>
      <c r="L155" s="18">
        <f>IF(ISNUMBER(J155), $B172 * K155, "")</f>
        <v>2453.9877300613498</v>
      </c>
      <c r="M155" s="31">
        <v>953</v>
      </c>
      <c r="N155" s="32">
        <f t="shared" si="81"/>
        <v>-2.556237218813906E-2</v>
      </c>
      <c r="O155" s="18">
        <f>IF(ISNUMBER(M155), $B172 * N155, "")</f>
        <v>-3834.3558282208592</v>
      </c>
      <c r="Q155" s="209"/>
      <c r="R155" s="209"/>
      <c r="S155" s="209"/>
    </row>
    <row r="156" spans="1:19" ht="17.25" thickBot="1">
      <c r="A156" s="127" t="s">
        <v>120</v>
      </c>
      <c r="B156" s="128">
        <v>323</v>
      </c>
      <c r="C156" s="78">
        <v>-3.0864197999999998E-3</v>
      </c>
      <c r="D156" s="20">
        <v>322</v>
      </c>
      <c r="E156" s="21">
        <f t="shared" si="78"/>
        <v>-3.0959752321981426E-3</v>
      </c>
      <c r="F156" s="22">
        <f>IF(ISNUMBER(D156), $B172 * E156, "")</f>
        <v>-464.39628482972137</v>
      </c>
      <c r="G156" s="30">
        <v>322</v>
      </c>
      <c r="H156" s="21">
        <f t="shared" si="79"/>
        <v>-3.0959752321981426E-3</v>
      </c>
      <c r="I156" s="105">
        <f>IF(ISNUMBER(G156), $B172 * H156, "")</f>
        <v>-464.39628482972137</v>
      </c>
      <c r="J156" s="20">
        <v>322</v>
      </c>
      <c r="K156" s="21">
        <f t="shared" si="80"/>
        <v>-3.0959752321981426E-3</v>
      </c>
      <c r="L156" s="22">
        <f>IF(ISNUMBER(J156), $B172 * K156, "")</f>
        <v>-464.39628482972137</v>
      </c>
      <c r="M156" s="30">
        <v>317</v>
      </c>
      <c r="N156" s="21">
        <f t="shared" si="81"/>
        <v>-1.8575851393188854E-2</v>
      </c>
      <c r="O156" s="22">
        <f>IF(ISNUMBER(M156), $B172 * N156, "")</f>
        <v>-2786.377708978328</v>
      </c>
      <c r="Q156" s="209"/>
      <c r="R156" s="209"/>
      <c r="S156" s="209"/>
    </row>
    <row r="157" spans="1:19" ht="17.25" thickBot="1">
      <c r="A157" s="125" t="s">
        <v>172</v>
      </c>
      <c r="B157" s="129">
        <v>885</v>
      </c>
      <c r="C157" s="80">
        <v>-3.3783784000000002E-3</v>
      </c>
      <c r="D157" s="106">
        <v>879</v>
      </c>
      <c r="E157" s="107">
        <f>IF(ISNUMBER(D157), (D157 - $B157) / $B157, "")</f>
        <v>-6.7796610169491523E-3</v>
      </c>
      <c r="F157" s="108">
        <f>IF(ISNUMBER(D157), $B172 * E157, "")</f>
        <v>-1016.9491525423729</v>
      </c>
      <c r="G157" s="109">
        <v>879</v>
      </c>
      <c r="H157" s="107">
        <f>IF(ISNUMBER(G157), (G157 - $B157) / $B157, "")</f>
        <v>-6.7796610169491523E-3</v>
      </c>
      <c r="I157" s="110">
        <f>IF(ISNUMBER(G157), $B172 * H157, "")</f>
        <v>-1016.9491525423729</v>
      </c>
      <c r="J157" s="106">
        <v>879</v>
      </c>
      <c r="K157" s="107">
        <f>IF(ISNUMBER(J157), (J157 - $B157) / $B157, "")</f>
        <v>-6.7796610169491523E-3</v>
      </c>
      <c r="L157" s="108">
        <f>IF(ISNUMBER(J157), $B172 * K157, "")</f>
        <v>-1016.9491525423729</v>
      </c>
      <c r="M157" s="109">
        <v>874</v>
      </c>
      <c r="N157" s="107">
        <f>IF(ISNUMBER(M157), (M157 - $B157) / $B157, "")</f>
        <v>-1.2429378531073447E-2</v>
      </c>
      <c r="O157" s="108">
        <f>IF(ISNUMBER(M157), $B172 * N157, "")</f>
        <v>-1864.406779661017</v>
      </c>
      <c r="Q157" s="209"/>
      <c r="R157" s="209"/>
      <c r="S157" s="209"/>
    </row>
    <row r="158" spans="1:19" ht="17.25" thickBot="1">
      <c r="A158" s="125" t="s">
        <v>247</v>
      </c>
      <c r="B158" s="126">
        <v>723</v>
      </c>
      <c r="C158" s="77">
        <v>-4.1322314000000002E-3</v>
      </c>
      <c r="D158" s="15">
        <v>722</v>
      </c>
      <c r="E158" s="32">
        <f t="shared" ref="E158:E161" si="82">IF(ISNUMBER(D158), (D158 - $B158) / $B158, "")</f>
        <v>-1.3831258644536654E-3</v>
      </c>
      <c r="F158" s="18">
        <f>IF(ISNUMBER(D158), $B172 * E158, "")</f>
        <v>-207.46887966804979</v>
      </c>
      <c r="G158" s="31">
        <v>722</v>
      </c>
      <c r="H158" s="32">
        <f t="shared" ref="H158:H161" si="83">IF(ISNUMBER(G158), (G158 - $B158) / $B158, "")</f>
        <v>-1.3831258644536654E-3</v>
      </c>
      <c r="I158" s="101">
        <f>IF(ISNUMBER(G158), $B172 * H158, "")</f>
        <v>-207.46887966804979</v>
      </c>
      <c r="J158" s="15">
        <v>722</v>
      </c>
      <c r="K158" s="32">
        <f t="shared" ref="K158:K161" si="84">IF(ISNUMBER(J158), (J158 - $B158) / $B158, "")</f>
        <v>-1.3831258644536654E-3</v>
      </c>
      <c r="L158" s="18">
        <f>IF(ISNUMBER(J158), $B172 * K158, "")</f>
        <v>-207.46887966804979</v>
      </c>
      <c r="M158" s="31">
        <v>721</v>
      </c>
      <c r="N158" s="32">
        <f t="shared" ref="N158:N161" si="85">IF(ISNUMBER(M158), (M158 - $B158) / $B158, "")</f>
        <v>-2.7662517289073307E-3</v>
      </c>
      <c r="O158" s="18">
        <f>IF(ISNUMBER(M158), $B172 * N158, "")</f>
        <v>-414.93775933609959</v>
      </c>
      <c r="Q158" s="209"/>
      <c r="R158" s="209"/>
      <c r="S158" s="209"/>
    </row>
    <row r="159" spans="1:19" ht="17.25" thickBot="1">
      <c r="A159" s="125" t="s">
        <v>249</v>
      </c>
      <c r="B159" s="126">
        <v>240</v>
      </c>
      <c r="C159" s="77">
        <v>-4.1493776000000003E-3</v>
      </c>
      <c r="D159" s="15">
        <v>240</v>
      </c>
      <c r="E159" s="32">
        <f t="shared" si="82"/>
        <v>0</v>
      </c>
      <c r="F159" s="18">
        <f>IF(ISNUMBER(D159), $B172 * E159, "")</f>
        <v>0</v>
      </c>
      <c r="G159" s="31">
        <v>240</v>
      </c>
      <c r="H159" s="32">
        <f t="shared" si="83"/>
        <v>0</v>
      </c>
      <c r="I159" s="101">
        <f>IF(ISNUMBER(G159), $B172 * H159, "")</f>
        <v>0</v>
      </c>
      <c r="J159" s="15">
        <v>240</v>
      </c>
      <c r="K159" s="32">
        <f t="shared" si="84"/>
        <v>0</v>
      </c>
      <c r="L159" s="18">
        <f>IF(ISNUMBER(J159), $B172 * K159, "")</f>
        <v>0</v>
      </c>
      <c r="M159" s="31">
        <v>236</v>
      </c>
      <c r="N159" s="32">
        <f t="shared" si="85"/>
        <v>-1.6666666666666666E-2</v>
      </c>
      <c r="O159" s="18">
        <f>IF(ISNUMBER(M159), $B172 * N159, "")</f>
        <v>-2500</v>
      </c>
      <c r="Q159" s="209"/>
      <c r="R159" s="209"/>
      <c r="S159" s="209"/>
    </row>
    <row r="160" spans="1:19" ht="17.25" thickBot="1">
      <c r="A160" s="125" t="s">
        <v>221</v>
      </c>
      <c r="B160" s="126">
        <v>909</v>
      </c>
      <c r="C160" s="77">
        <v>-5.4704595000000002E-3</v>
      </c>
      <c r="D160" s="15">
        <v>911</v>
      </c>
      <c r="E160" s="32">
        <f t="shared" si="82"/>
        <v>2.2002200220022001E-3</v>
      </c>
      <c r="F160" s="18">
        <f>IF(ISNUMBER(D160), $B172 * E160, "")</f>
        <v>330.03300330032999</v>
      </c>
      <c r="G160" s="31">
        <v>911</v>
      </c>
      <c r="H160" s="32">
        <f t="shared" si="83"/>
        <v>2.2002200220022001E-3</v>
      </c>
      <c r="I160" s="101">
        <f>IF(ISNUMBER(G160), $B172 * H160, "")</f>
        <v>330.03300330032999</v>
      </c>
      <c r="J160" s="15">
        <v>911</v>
      </c>
      <c r="K160" s="32">
        <f t="shared" si="84"/>
        <v>2.2002200220022001E-3</v>
      </c>
      <c r="L160" s="18">
        <f>IF(ISNUMBER(J160), $B172 * K160, "")</f>
        <v>330.03300330032999</v>
      </c>
      <c r="M160" s="31">
        <v>899</v>
      </c>
      <c r="N160" s="32">
        <f t="shared" si="85"/>
        <v>-1.1001100110011002E-2</v>
      </c>
      <c r="O160" s="18">
        <f>IF(ISNUMBER(M160), $B172 * N160, "")</f>
        <v>-1650.1650165016504</v>
      </c>
      <c r="Q160" s="33"/>
      <c r="R160" s="33"/>
    </row>
    <row r="161" spans="1:19" ht="17.25" thickBot="1">
      <c r="A161" s="130" t="s">
        <v>187</v>
      </c>
      <c r="B161" s="131">
        <v>267</v>
      </c>
      <c r="C161" s="79">
        <v>-7.4349441999999998E-3</v>
      </c>
      <c r="D161" s="24">
        <v>264</v>
      </c>
      <c r="E161" s="25">
        <f t="shared" si="82"/>
        <v>-1.1235955056179775E-2</v>
      </c>
      <c r="F161" s="104">
        <f>IF(ISNUMBER(D161), $B172 * E161, "")</f>
        <v>-1685.3932584269662</v>
      </c>
      <c r="G161" s="102">
        <v>264</v>
      </c>
      <c r="H161" s="25">
        <f t="shared" si="83"/>
        <v>-1.1235955056179775E-2</v>
      </c>
      <c r="I161" s="103">
        <f>IF(ISNUMBER(G161), $B172 * H161, "")</f>
        <v>-1685.3932584269662</v>
      </c>
      <c r="J161" s="24">
        <v>264</v>
      </c>
      <c r="K161" s="25">
        <f t="shared" si="84"/>
        <v>-1.1235955056179775E-2</v>
      </c>
      <c r="L161" s="104">
        <f>IF(ISNUMBER(J161), $B172 * K161, "")</f>
        <v>-1685.3932584269662</v>
      </c>
      <c r="M161" s="102">
        <v>259</v>
      </c>
      <c r="N161" s="25">
        <f t="shared" si="85"/>
        <v>-2.9962546816479401E-2</v>
      </c>
      <c r="O161" s="104">
        <f>IF(ISNUMBER(M161), $B172 * N161, "")</f>
        <v>-4494.3820224719102</v>
      </c>
      <c r="Q161" s="210"/>
      <c r="R161" s="211"/>
      <c r="S161" s="212"/>
    </row>
    <row r="162" spans="1:19">
      <c r="A162" s="123" t="s">
        <v>217</v>
      </c>
      <c r="B162" s="124">
        <v>198</v>
      </c>
      <c r="C162" s="76">
        <v>-0.01</v>
      </c>
      <c r="D162" s="13">
        <v>197</v>
      </c>
      <c r="E162" s="14">
        <f>IF(ISNUMBER(D162), (D162 - $B162) / $B162, "")</f>
        <v>-5.0505050505050509E-3</v>
      </c>
      <c r="F162" s="16">
        <f>IF(ISNUMBER(D162), $B172 * E162, "")</f>
        <v>-757.57575757575762</v>
      </c>
      <c r="G162" s="29">
        <v>197</v>
      </c>
      <c r="H162" s="14">
        <f>IF(ISNUMBER(G162), (G162 - $B162) / $B162, "")</f>
        <v>-5.0505050505050509E-3</v>
      </c>
      <c r="I162" s="100">
        <f>IF(ISNUMBER(G162), $B172 * H162, "")</f>
        <v>-757.57575757575762</v>
      </c>
      <c r="J162" s="13">
        <v>197</v>
      </c>
      <c r="K162" s="14">
        <f>IF(ISNUMBER(J162), (J162 - $B162) / $B162, "")</f>
        <v>-5.0505050505050509E-3</v>
      </c>
      <c r="L162" s="16">
        <f>IF(ISNUMBER(J162), $B172 * K162, "")</f>
        <v>-757.57575757575762</v>
      </c>
      <c r="M162" s="29">
        <v>194</v>
      </c>
      <c r="N162" s="14">
        <f>IF(ISNUMBER(M162), (M162 - $B162) / $B162, "")</f>
        <v>-2.0202020202020204E-2</v>
      </c>
      <c r="O162" s="16">
        <f>IF(ISNUMBER(M162), $B172 * N162, "")</f>
        <v>-3030.3030303030305</v>
      </c>
      <c r="Q162" s="213"/>
      <c r="R162" s="214"/>
      <c r="S162" s="215"/>
    </row>
    <row r="163" spans="1:19" ht="17.25" thickBot="1">
      <c r="A163" s="125" t="s">
        <v>201</v>
      </c>
      <c r="B163" s="126">
        <v>481</v>
      </c>
      <c r="C163" s="77">
        <v>-1.0288065799999999E-2</v>
      </c>
      <c r="D163" s="15">
        <v>480</v>
      </c>
      <c r="E163" s="32">
        <f t="shared" ref="E163:E166" si="86">IF(ISNUMBER(D163), (D163 - $B163) / $B163, "")</f>
        <v>-2.0790020790020791E-3</v>
      </c>
      <c r="F163" s="18">
        <f>IF(ISNUMBER(D163), $B172 * E163, "")</f>
        <v>-311.85031185031187</v>
      </c>
      <c r="G163" s="31">
        <v>480</v>
      </c>
      <c r="H163" s="32">
        <f t="shared" ref="H163:H166" si="87">IF(ISNUMBER(G163), (G163 - $B163) / $B163, "")</f>
        <v>-2.0790020790020791E-3</v>
      </c>
      <c r="I163" s="101">
        <f>IF(ISNUMBER(G163), $B172 * H163, "")</f>
        <v>-311.85031185031187</v>
      </c>
      <c r="J163" s="15">
        <v>480</v>
      </c>
      <c r="K163" s="32">
        <f t="shared" ref="K163:K166" si="88">IF(ISNUMBER(J163), (J163 - $B163) / $B163, "")</f>
        <v>-2.0790020790020791E-3</v>
      </c>
      <c r="L163" s="18">
        <f>IF(ISNUMBER(J163), $B172 * K163, "")</f>
        <v>-311.85031185031187</v>
      </c>
      <c r="M163" s="31">
        <v>473</v>
      </c>
      <c r="N163" s="32">
        <f t="shared" ref="N163:N166" si="89">IF(ISNUMBER(M163), (M163 - $B163) / $B163, "")</f>
        <v>-1.6632016632016633E-2</v>
      </c>
      <c r="O163" s="18">
        <f>IF(ISNUMBER(M163), $B172 * N163, "")</f>
        <v>-2494.8024948024949</v>
      </c>
      <c r="Q163" s="216"/>
      <c r="R163" s="217"/>
      <c r="S163" s="218"/>
    </row>
    <row r="164" spans="1:19" ht="17.25" thickBot="1">
      <c r="A164" s="125" t="s">
        <v>180</v>
      </c>
      <c r="B164" s="126">
        <v>898</v>
      </c>
      <c r="C164" s="77">
        <v>-1.10132159E-2</v>
      </c>
      <c r="D164" s="15">
        <v>892</v>
      </c>
      <c r="E164" s="32">
        <f t="shared" si="86"/>
        <v>-6.6815144766146995E-3</v>
      </c>
      <c r="F164" s="18">
        <f>IF(ISNUMBER(D164), $B172 * E164, "")</f>
        <v>-1002.2271714922049</v>
      </c>
      <c r="G164" s="31">
        <v>892</v>
      </c>
      <c r="H164" s="32">
        <f t="shared" si="87"/>
        <v>-6.6815144766146995E-3</v>
      </c>
      <c r="I164" s="101">
        <f>IF(ISNUMBER(G164), $B172 * H164, "")</f>
        <v>-1002.2271714922049</v>
      </c>
      <c r="J164" s="15">
        <v>892</v>
      </c>
      <c r="K164" s="32">
        <f t="shared" si="88"/>
        <v>-6.6815144766146995E-3</v>
      </c>
      <c r="L164" s="18">
        <f>IF(ISNUMBER(J164), $B172 * K164, "")</f>
        <v>-1002.2271714922049</v>
      </c>
      <c r="M164" s="31">
        <v>891</v>
      </c>
      <c r="N164" s="32">
        <f t="shared" si="89"/>
        <v>-7.7951002227171495E-3</v>
      </c>
      <c r="O164" s="18">
        <f>IF(ISNUMBER(M164), $B172 * N164, "")</f>
        <v>-1169.2650334075724</v>
      </c>
      <c r="Q164" s="209"/>
      <c r="R164" s="209"/>
      <c r="S164" s="209"/>
    </row>
    <row r="165" spans="1:19" ht="17.25" thickBot="1">
      <c r="A165" s="125" t="s">
        <v>170</v>
      </c>
      <c r="B165" s="126">
        <v>618</v>
      </c>
      <c r="C165" s="77">
        <v>-1.12E-2</v>
      </c>
      <c r="D165" s="15">
        <v>616</v>
      </c>
      <c r="E165" s="32">
        <f t="shared" si="86"/>
        <v>-3.2362459546925568E-3</v>
      </c>
      <c r="F165" s="18">
        <f>IF(ISNUMBER(D165), $B172 * E165, "")</f>
        <v>-485.43689320388353</v>
      </c>
      <c r="G165" s="31">
        <v>616</v>
      </c>
      <c r="H165" s="32">
        <f t="shared" si="87"/>
        <v>-3.2362459546925568E-3</v>
      </c>
      <c r="I165" s="101">
        <f>IF(ISNUMBER(G165), $B172 * H165, "")</f>
        <v>-485.43689320388353</v>
      </c>
      <c r="J165" s="15">
        <v>616</v>
      </c>
      <c r="K165" s="32">
        <f t="shared" si="88"/>
        <v>-3.2362459546925568E-3</v>
      </c>
      <c r="L165" s="18">
        <f>IF(ISNUMBER(J165), $B172 * K165, "")</f>
        <v>-485.43689320388353</v>
      </c>
      <c r="M165" s="31">
        <v>607</v>
      </c>
      <c r="N165" s="32">
        <f t="shared" si="89"/>
        <v>-1.7799352750809062E-2</v>
      </c>
      <c r="O165" s="18">
        <f>IF(ISNUMBER(M165), $B172 * N165, "")</f>
        <v>-2669.9029126213591</v>
      </c>
      <c r="Q165" s="219"/>
      <c r="R165" s="219"/>
      <c r="S165" s="219"/>
    </row>
    <row r="166" spans="1:19" ht="17.25" thickBot="1">
      <c r="A166" s="127" t="s">
        <v>223</v>
      </c>
      <c r="B166" s="128">
        <v>942</v>
      </c>
      <c r="C166" s="78">
        <v>-1.1542497400000001E-2</v>
      </c>
      <c r="D166" s="20">
        <v>944</v>
      </c>
      <c r="E166" s="21">
        <f t="shared" si="86"/>
        <v>2.1231422505307855E-3</v>
      </c>
      <c r="F166" s="22">
        <f>IF(ISNUMBER(D166), $B172 * E166, "")</f>
        <v>318.47133757961785</v>
      </c>
      <c r="G166" s="30">
        <v>944</v>
      </c>
      <c r="H166" s="21">
        <f t="shared" si="87"/>
        <v>2.1231422505307855E-3</v>
      </c>
      <c r="I166" s="105">
        <f>IF(ISNUMBER(G166), $B172 * H166, "")</f>
        <v>318.47133757961785</v>
      </c>
      <c r="J166" s="20">
        <v>944</v>
      </c>
      <c r="K166" s="21">
        <f t="shared" si="88"/>
        <v>2.1231422505307855E-3</v>
      </c>
      <c r="L166" s="22">
        <f>IF(ISNUMBER(J166), $B172 * K166, "")</f>
        <v>318.47133757961785</v>
      </c>
      <c r="M166" s="30">
        <v>923</v>
      </c>
      <c r="N166" s="21">
        <f t="shared" si="89"/>
        <v>-2.0169851380042462E-2</v>
      </c>
      <c r="O166" s="22">
        <f>IF(ISNUMBER(M166), $B172 * N166, "")</f>
        <v>-3025.4777070063692</v>
      </c>
      <c r="Q166" s="219"/>
      <c r="R166" s="219"/>
      <c r="S166" s="219"/>
    </row>
    <row r="167" spans="1:19" ht="17.25" thickBot="1">
      <c r="A167" s="125" t="s">
        <v>207</v>
      </c>
      <c r="B167" s="129">
        <v>986</v>
      </c>
      <c r="C167" s="80">
        <v>-1.3013013E-2</v>
      </c>
      <c r="D167" s="106">
        <v>986</v>
      </c>
      <c r="E167" s="107">
        <f>IF(ISNUMBER(D167), (D167 - $B167) / $B167, "")</f>
        <v>0</v>
      </c>
      <c r="F167" s="108">
        <f>IF(ISNUMBER(D167), $B172 * E167, "")</f>
        <v>0</v>
      </c>
      <c r="G167" s="109">
        <v>986</v>
      </c>
      <c r="H167" s="107">
        <f>IF(ISNUMBER(G167), (G167 - $B167) / $B167, "")</f>
        <v>0</v>
      </c>
      <c r="I167" s="110">
        <f>IF(ISNUMBER(G167), $B172 * H167, "")</f>
        <v>0</v>
      </c>
      <c r="J167" s="106">
        <v>986</v>
      </c>
      <c r="K167" s="107">
        <f>IF(ISNUMBER(J167), (J167 - $B167) / $B167, "")</f>
        <v>0</v>
      </c>
      <c r="L167" s="108">
        <f>IF(ISNUMBER(J167), $B172 * K167, "")</f>
        <v>0</v>
      </c>
      <c r="M167" s="109">
        <v>978</v>
      </c>
      <c r="N167" s="107">
        <f>IF(ISNUMBER(M167), (M167 - $B167) / $B167, "")</f>
        <v>-8.1135902636916835E-3</v>
      </c>
      <c r="O167" s="108">
        <f>IF(ISNUMBER(M167), $B172 * N167, "")</f>
        <v>-1217.0385395537526</v>
      </c>
      <c r="Q167" s="209"/>
      <c r="R167" s="209"/>
      <c r="S167" s="209"/>
    </row>
    <row r="168" spans="1:19" ht="17.25" thickBot="1">
      <c r="A168" s="125" t="s">
        <v>327</v>
      </c>
      <c r="B168" s="126">
        <v>540</v>
      </c>
      <c r="C168" s="77">
        <v>-1.45985401E-2</v>
      </c>
      <c r="D168" s="15">
        <v>536</v>
      </c>
      <c r="E168" s="32">
        <f t="shared" ref="E168:E171" si="90">IF(ISNUMBER(D168), (D168 - $B168) / $B168, "")</f>
        <v>-7.4074074074074077E-3</v>
      </c>
      <c r="F168" s="18">
        <f>IF(ISNUMBER(D168), $B172 * E168, "")</f>
        <v>-1111.1111111111111</v>
      </c>
      <c r="G168" s="31">
        <v>536</v>
      </c>
      <c r="H168" s="32">
        <f t="shared" ref="H168:H171" si="91">IF(ISNUMBER(G168), (G168 - $B168) / $B168, "")</f>
        <v>-7.4074074074074077E-3</v>
      </c>
      <c r="I168" s="101">
        <f>IF(ISNUMBER(G168), $B172 * H168, "")</f>
        <v>-1111.1111111111111</v>
      </c>
      <c r="J168" s="15">
        <v>536</v>
      </c>
      <c r="K168" s="32">
        <f t="shared" ref="K168:K171" si="92">IF(ISNUMBER(J168), (J168 - $B168) / $B168, "")</f>
        <v>-7.4074074074074077E-3</v>
      </c>
      <c r="L168" s="18">
        <f>IF(ISNUMBER(J168), $B172 * K168, "")</f>
        <v>-1111.1111111111111</v>
      </c>
      <c r="M168" s="31">
        <v>530</v>
      </c>
      <c r="N168" s="32">
        <f t="shared" ref="N168:N171" si="93">IF(ISNUMBER(M168), (M168 - $B168) / $B168, "")</f>
        <v>-1.8518518518518517E-2</v>
      </c>
      <c r="O168" s="18">
        <f>IF(ISNUMBER(M168), $B172 * N168, "")</f>
        <v>-2777.7777777777778</v>
      </c>
      <c r="Q168" s="209"/>
      <c r="R168" s="209"/>
      <c r="S168" s="209"/>
    </row>
    <row r="169" spans="1:19" ht="17.25" thickBot="1">
      <c r="A169" s="125" t="s">
        <v>89</v>
      </c>
      <c r="B169" s="126">
        <v>988</v>
      </c>
      <c r="C169" s="77">
        <v>-1.6915422900000001E-2</v>
      </c>
      <c r="D169" s="15">
        <v>994</v>
      </c>
      <c r="E169" s="32">
        <f t="shared" si="90"/>
        <v>6.0728744939271256E-3</v>
      </c>
      <c r="F169" s="18">
        <f>IF(ISNUMBER(D169), $B172 * E169, "")</f>
        <v>910.9311740890688</v>
      </c>
      <c r="G169" s="31">
        <v>994</v>
      </c>
      <c r="H169" s="32">
        <f t="shared" si="91"/>
        <v>6.0728744939271256E-3</v>
      </c>
      <c r="I169" s="101">
        <f>IF(ISNUMBER(G169), $B172 * H169, "")</f>
        <v>910.9311740890688</v>
      </c>
      <c r="J169" s="15">
        <v>994</v>
      </c>
      <c r="K169" s="32">
        <f t="shared" si="92"/>
        <v>6.0728744939271256E-3</v>
      </c>
      <c r="L169" s="18">
        <f>IF(ISNUMBER(J169), $B172 * K169, "")</f>
        <v>910.9311740890688</v>
      </c>
      <c r="M169" s="31">
        <v>978</v>
      </c>
      <c r="N169" s="32">
        <f t="shared" si="93"/>
        <v>-1.0121457489878543E-2</v>
      </c>
      <c r="O169" s="18">
        <f>IF(ISNUMBER(M169), $B172 * N169, "")</f>
        <v>-1518.2186234817814</v>
      </c>
      <c r="Q169" s="209"/>
      <c r="R169" s="209"/>
      <c r="S169" s="209"/>
    </row>
    <row r="170" spans="1:19">
      <c r="A170" s="125" t="s">
        <v>235</v>
      </c>
      <c r="B170" s="126">
        <v>108</v>
      </c>
      <c r="C170" s="77">
        <v>-1.8181818200000002E-2</v>
      </c>
      <c r="D170" s="15">
        <v>109</v>
      </c>
      <c r="E170" s="32">
        <f t="shared" si="90"/>
        <v>9.2592592592592587E-3</v>
      </c>
      <c r="F170" s="18">
        <f>IF(ISNUMBER(D170), $B172 * E170, "")</f>
        <v>1388.8888888888889</v>
      </c>
      <c r="G170" s="31">
        <v>109</v>
      </c>
      <c r="H170" s="32">
        <f t="shared" si="91"/>
        <v>9.2592592592592587E-3</v>
      </c>
      <c r="I170" s="101">
        <f>IF(ISNUMBER(G170), $B172 * H170, "")</f>
        <v>1388.8888888888889</v>
      </c>
      <c r="J170" s="15">
        <v>109</v>
      </c>
      <c r="K170" s="32">
        <f t="shared" si="92"/>
        <v>9.2592592592592587E-3</v>
      </c>
      <c r="L170" s="18">
        <f>IF(ISNUMBER(J170), $B172 * K170, "")</f>
        <v>1388.8888888888889</v>
      </c>
      <c r="M170" s="31">
        <v>108</v>
      </c>
      <c r="N170" s="32">
        <f t="shared" si="93"/>
        <v>0</v>
      </c>
      <c r="O170" s="18">
        <f>IF(ISNUMBER(M170), $B172 * N170, "")</f>
        <v>0</v>
      </c>
      <c r="Q170" s="198"/>
      <c r="R170" s="199"/>
      <c r="S170" s="200"/>
    </row>
    <row r="171" spans="1:19" ht="17.25" thickBot="1">
      <c r="A171" s="130" t="s">
        <v>213</v>
      </c>
      <c r="B171" s="131">
        <v>300</v>
      </c>
      <c r="C171" s="79">
        <v>-3.2258064500000003E-2</v>
      </c>
      <c r="D171" s="24">
        <v>301</v>
      </c>
      <c r="E171" s="25">
        <f t="shared" si="90"/>
        <v>3.3333333333333335E-3</v>
      </c>
      <c r="F171" s="104">
        <f>IF(ISNUMBER(D171), $B172 * E171, "")</f>
        <v>500.00000000000006</v>
      </c>
      <c r="G171" s="102">
        <v>301</v>
      </c>
      <c r="H171" s="25">
        <f t="shared" si="91"/>
        <v>3.3333333333333335E-3</v>
      </c>
      <c r="I171" s="103">
        <f>IF(ISNUMBER(G171), $B172 * H171, "")</f>
        <v>500.00000000000006</v>
      </c>
      <c r="J171" s="24">
        <v>301</v>
      </c>
      <c r="K171" s="25">
        <f t="shared" si="92"/>
        <v>3.3333333333333335E-3</v>
      </c>
      <c r="L171" s="104">
        <f>IF(ISNUMBER(J171), $B172 * K171, "")</f>
        <v>500.00000000000006</v>
      </c>
      <c r="M171" s="102">
        <v>294</v>
      </c>
      <c r="N171" s="25">
        <f t="shared" si="93"/>
        <v>-0.02</v>
      </c>
      <c r="O171" s="104">
        <f>IF(ISNUMBER(M171), $B172 * N171, "")</f>
        <v>-3000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-5.373387854915732E-4</v>
      </c>
      <c r="F172" s="28">
        <f>SUM(F152:F171)</f>
        <v>-1612.0163564747199</v>
      </c>
      <c r="G172" s="26" t="s">
        <v>266</v>
      </c>
      <c r="H172" s="27">
        <f>IF(COUNT(H152:H171), SUM(H152:H171) / COUNT(H152:H171), 0)</f>
        <v>-5.373387854915732E-4</v>
      </c>
      <c r="I172" s="28">
        <f>SUM(I152:I171)</f>
        <v>-1612.0163564747199</v>
      </c>
      <c r="J172" s="26" t="s">
        <v>266</v>
      </c>
      <c r="K172" s="27">
        <f>IF(COUNT(K152:K171), SUM(K152:K171) / COUNT(K152:K171), 0)</f>
        <v>-5.373387854915732E-4</v>
      </c>
      <c r="L172" s="28">
        <f>SUM(L152:L171)</f>
        <v>-1612.0163564747199</v>
      </c>
      <c r="M172" s="26" t="s">
        <v>266</v>
      </c>
      <c r="N172" s="27">
        <f>IF(COUNT(N152:N171), SUM(N152:N171) / COUNT(N152:N171), 0)</f>
        <v>-1.5645233719992165E-2</v>
      </c>
      <c r="O172" s="28">
        <f>SUM(O152:O171)</f>
        <v>-46935.701159976503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74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2022-03-13(일) 오전 00:00</v>
      </c>
      <c r="C177" s="261"/>
      <c r="D177" s="233" t="str">
        <f>TEXT($G$1, "[$-ko-KR]yyyy-mm-dd(ddd) ") &amp; "오후 14:00"</f>
        <v>2022-03-13(일) 오후 14:00</v>
      </c>
      <c r="E177" s="234"/>
      <c r="F177" s="235"/>
      <c r="G177" s="233" t="str">
        <f>TEXT($G$1, "[$-ko-KR]yyyy-mm-dd(ddd) ") &amp; "오후 19:00"</f>
        <v>2022-03-13(일) 오후 19:00</v>
      </c>
      <c r="H177" s="234"/>
      <c r="I177" s="235"/>
      <c r="J177" s="233" t="str">
        <f>TEXT($G$1, "[$-ko-KR]yyyy-mm-dd(ddd) ") &amp; "오후 21:00"</f>
        <v>2022-03-13(일) 오후 21:00</v>
      </c>
      <c r="K177" s="234"/>
      <c r="L177" s="235"/>
      <c r="M177" s="233" t="str">
        <f>TEXT($G$1+1, "[$-ko-KR]yyyy-mm-dd(ddd) ") &amp; "오전 00:00"</f>
        <v>2022-03-14(월)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221</v>
      </c>
      <c r="B179" s="124">
        <v>909</v>
      </c>
      <c r="C179" s="76">
        <v>-5.4704595000000002E-3</v>
      </c>
      <c r="D179" s="13">
        <v>911</v>
      </c>
      <c r="E179" s="14">
        <f>IF(ISNUMBER(D179), (D179 - $B179) / $B179, "")</f>
        <v>2.2002200220022001E-3</v>
      </c>
      <c r="F179" s="16">
        <f>IF(ISNUMBER(D179), $B199 * E179, "")</f>
        <v>330.03300330032999</v>
      </c>
      <c r="G179" s="29">
        <v>911</v>
      </c>
      <c r="H179" s="14">
        <f>IF(ISNUMBER(G179), (G179 - $B179) / $B179, "")</f>
        <v>2.2002200220022001E-3</v>
      </c>
      <c r="I179" s="100">
        <f>IF(ISNUMBER(G179), $B199 * H179, "")</f>
        <v>330.03300330032999</v>
      </c>
      <c r="J179" s="13">
        <v>911</v>
      </c>
      <c r="K179" s="14">
        <f>IF(ISNUMBER(J179), (J179 - $B179) / $B179, "")</f>
        <v>2.2002200220022001E-3</v>
      </c>
      <c r="L179" s="16">
        <f>IF(ISNUMBER(J179), $B199 * K179, "")</f>
        <v>330.03300330032999</v>
      </c>
      <c r="M179" s="29">
        <v>899</v>
      </c>
      <c r="N179" s="14">
        <f>IF(ISNUMBER(M179), (M179 - $B179) / $B179, "")</f>
        <v>-1.1001100110011002E-2</v>
      </c>
      <c r="O179" s="16">
        <f>IF(ISNUMBER(M179), $B199 * N179, "")</f>
        <v>-1650.1650165016504</v>
      </c>
      <c r="Q179" s="219"/>
      <c r="R179" s="219"/>
      <c r="S179" s="219"/>
    </row>
    <row r="180" spans="1:19" ht="17.25" thickBot="1">
      <c r="A180" s="125" t="s">
        <v>118</v>
      </c>
      <c r="B180" s="126">
        <v>17.100000000000001</v>
      </c>
      <c r="C180" s="77">
        <v>-5.8139534999999999E-3</v>
      </c>
      <c r="D180" s="15">
        <v>17.2</v>
      </c>
      <c r="E180" s="32">
        <f t="shared" ref="E180:E183" si="94">IF(ISNUMBER(D180), (D180 - $B180) / $B180, "")</f>
        <v>5.8479532163741438E-3</v>
      </c>
      <c r="F180" s="18">
        <f>IF(ISNUMBER(D180), $B199 * E180, "")</f>
        <v>877.19298245612151</v>
      </c>
      <c r="G180" s="31">
        <v>17.2</v>
      </c>
      <c r="H180" s="32">
        <f t="shared" ref="H180:H183" si="95">IF(ISNUMBER(G180), (G180 - $B180) / $B180, "")</f>
        <v>5.8479532163741438E-3</v>
      </c>
      <c r="I180" s="101">
        <f>IF(ISNUMBER(G180), $B199 * H180, "")</f>
        <v>877.19298245612151</v>
      </c>
      <c r="J180" s="15">
        <v>17.2</v>
      </c>
      <c r="K180" s="32">
        <f t="shared" ref="K180:K183" si="96">IF(ISNUMBER(J180), (J180 - $B180) / $B180, "")</f>
        <v>5.8479532163741438E-3</v>
      </c>
      <c r="L180" s="18">
        <f>IF(ISNUMBER(J180), $B199 * K180, "")</f>
        <v>877.19298245612151</v>
      </c>
      <c r="M180" s="31">
        <v>16.899999999999999</v>
      </c>
      <c r="N180" s="32">
        <f t="shared" ref="N180:N183" si="97">IF(ISNUMBER(M180), (M180 - $B180) / $B180, "")</f>
        <v>-1.1695906432748704E-2</v>
      </c>
      <c r="O180" s="18">
        <f>IF(ISNUMBER(M180), $B199 * N180, "")</f>
        <v>-1754.3859649123056</v>
      </c>
      <c r="Q180" s="219"/>
      <c r="R180" s="219"/>
      <c r="S180" s="219"/>
    </row>
    <row r="181" spans="1:19" ht="17.25" thickBot="1">
      <c r="A181" s="125" t="s">
        <v>164</v>
      </c>
      <c r="B181" s="126">
        <v>1680</v>
      </c>
      <c r="C181" s="77">
        <v>-5.9171598000000002E-3</v>
      </c>
      <c r="D181" s="15">
        <v>1600</v>
      </c>
      <c r="E181" s="32">
        <f t="shared" si="94"/>
        <v>-4.7619047619047616E-2</v>
      </c>
      <c r="F181" s="18">
        <f>IF(ISNUMBER(D181), $B199 * E181, "")</f>
        <v>-7142.8571428571422</v>
      </c>
      <c r="G181" s="31">
        <v>1600</v>
      </c>
      <c r="H181" s="32">
        <f t="shared" si="95"/>
        <v>-4.7619047619047616E-2</v>
      </c>
      <c r="I181" s="101">
        <f>IF(ISNUMBER(G181), $B199 * H181, "")</f>
        <v>-7142.8571428571422</v>
      </c>
      <c r="J181" s="15">
        <v>1600</v>
      </c>
      <c r="K181" s="32">
        <f t="shared" si="96"/>
        <v>-4.7619047619047616E-2</v>
      </c>
      <c r="L181" s="18">
        <f>IF(ISNUMBER(J181), $B199 * K181, "")</f>
        <v>-7142.8571428571422</v>
      </c>
      <c r="M181" s="31">
        <v>1570</v>
      </c>
      <c r="N181" s="32">
        <f t="shared" si="97"/>
        <v>-6.5476190476190479E-2</v>
      </c>
      <c r="O181" s="18">
        <f>IF(ISNUMBER(M181), $B199 * N181, "")</f>
        <v>-9821.4285714285725</v>
      </c>
      <c r="Q181" s="209"/>
      <c r="R181" s="209"/>
      <c r="S181" s="209"/>
    </row>
    <row r="182" spans="1:19" ht="17.25" thickBot="1">
      <c r="A182" s="125" t="s">
        <v>187</v>
      </c>
      <c r="B182" s="126">
        <v>267</v>
      </c>
      <c r="C182" s="77">
        <v>-7.4349441999999998E-3</v>
      </c>
      <c r="D182" s="15">
        <v>264</v>
      </c>
      <c r="E182" s="32">
        <f t="shared" si="94"/>
        <v>-1.1235955056179775E-2</v>
      </c>
      <c r="F182" s="18">
        <f>IF(ISNUMBER(D182), $B199 * E182, "")</f>
        <v>-1685.3932584269662</v>
      </c>
      <c r="G182" s="31">
        <v>264</v>
      </c>
      <c r="H182" s="32">
        <f t="shared" si="95"/>
        <v>-1.1235955056179775E-2</v>
      </c>
      <c r="I182" s="101">
        <f>IF(ISNUMBER(G182), $B199 * H182, "")</f>
        <v>-1685.3932584269662</v>
      </c>
      <c r="J182" s="15">
        <v>264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259</v>
      </c>
      <c r="N182" s="32">
        <f t="shared" si="97"/>
        <v>-2.9962546816479401E-2</v>
      </c>
      <c r="O182" s="18">
        <f>IF(ISNUMBER(M182), $B199 * N182, "")</f>
        <v>-4494.3820224719102</v>
      </c>
      <c r="Q182" s="209"/>
      <c r="R182" s="209"/>
      <c r="S182" s="209"/>
    </row>
    <row r="183" spans="1:19" ht="17.25" thickBot="1">
      <c r="A183" s="127" t="s">
        <v>197</v>
      </c>
      <c r="B183" s="128">
        <v>48</v>
      </c>
      <c r="C183" s="78">
        <v>-8.2644628000000005E-3</v>
      </c>
      <c r="D183" s="20">
        <v>48</v>
      </c>
      <c r="E183" s="21">
        <f t="shared" si="94"/>
        <v>0</v>
      </c>
      <c r="F183" s="22">
        <f>IF(ISNUMBER(D183), $B199 * E183, "")</f>
        <v>0</v>
      </c>
      <c r="G183" s="30">
        <v>48</v>
      </c>
      <c r="H183" s="21">
        <f t="shared" si="95"/>
        <v>0</v>
      </c>
      <c r="I183" s="105">
        <f>IF(ISNUMBER(G183), $B199 * H183, "")</f>
        <v>0</v>
      </c>
      <c r="J183" s="20">
        <v>48</v>
      </c>
      <c r="K183" s="21">
        <f t="shared" si="96"/>
        <v>0</v>
      </c>
      <c r="L183" s="22">
        <f>IF(ISNUMBER(J183), $B199 * K183, "")</f>
        <v>0</v>
      </c>
      <c r="M183" s="30">
        <v>47.6</v>
      </c>
      <c r="N183" s="21">
        <f t="shared" si="97"/>
        <v>-8.3333333333333037E-3</v>
      </c>
      <c r="O183" s="22">
        <f>IF(ISNUMBER(M183), $B199 * N183, "")</f>
        <v>-1249.9999999999955</v>
      </c>
      <c r="Q183" s="209"/>
      <c r="R183" s="209"/>
      <c r="S183" s="209"/>
    </row>
    <row r="184" spans="1:19" ht="17.25" thickBot="1">
      <c r="A184" s="125" t="s">
        <v>162</v>
      </c>
      <c r="B184" s="129">
        <v>1020</v>
      </c>
      <c r="C184" s="80">
        <v>-9.7087379000000001E-3</v>
      </c>
      <c r="D184" s="106">
        <v>1025</v>
      </c>
      <c r="E184" s="107">
        <f>IF(ISNUMBER(D184), (D184 - $B184) / $B184, "")</f>
        <v>4.9019607843137254E-3</v>
      </c>
      <c r="F184" s="108">
        <f>IF(ISNUMBER(D184), $B199 * E184, "")</f>
        <v>735.29411764705878</v>
      </c>
      <c r="G184" s="109">
        <v>1025</v>
      </c>
      <c r="H184" s="107">
        <f>IF(ISNUMBER(G184), (G184 - $B184) / $B184, "")</f>
        <v>4.9019607843137254E-3</v>
      </c>
      <c r="I184" s="110">
        <f>IF(ISNUMBER(G184), $B199 * H184, "")</f>
        <v>735.29411764705878</v>
      </c>
      <c r="J184" s="106">
        <v>1025</v>
      </c>
      <c r="K184" s="107">
        <f>IF(ISNUMBER(J184), (J184 - $B184) / $B184, "")</f>
        <v>4.9019607843137254E-3</v>
      </c>
      <c r="L184" s="108">
        <f>IF(ISNUMBER(J184), $B199 * K184, "")</f>
        <v>735.29411764705878</v>
      </c>
      <c r="M184" s="109">
        <v>1015</v>
      </c>
      <c r="N184" s="107">
        <f>IF(ISNUMBER(M184), (M184 - $B184) / $B184, "")</f>
        <v>-4.9019607843137254E-3</v>
      </c>
      <c r="O184" s="108">
        <f>IF(ISNUMBER(M184), $B199 * N184, "")</f>
        <v>-735.29411764705878</v>
      </c>
      <c r="Q184" s="209"/>
      <c r="R184" s="209"/>
      <c r="S184" s="209"/>
    </row>
    <row r="185" spans="1:19" ht="17.25" thickBot="1">
      <c r="A185" s="125" t="s">
        <v>217</v>
      </c>
      <c r="B185" s="126">
        <v>198</v>
      </c>
      <c r="C185" s="77">
        <v>-0.01</v>
      </c>
      <c r="D185" s="15">
        <v>197</v>
      </c>
      <c r="E185" s="32">
        <f t="shared" ref="E185:E188" si="98">IF(ISNUMBER(D185), (D185 - $B185) / $B185, "")</f>
        <v>-5.0505050505050509E-3</v>
      </c>
      <c r="F185" s="18">
        <f>IF(ISNUMBER(D185), $B199 * E185, "")</f>
        <v>-757.57575757575762</v>
      </c>
      <c r="G185" s="31">
        <v>197</v>
      </c>
      <c r="H185" s="32">
        <f t="shared" ref="H185:H188" si="99">IF(ISNUMBER(G185), (G185 - $B185) / $B185, "")</f>
        <v>-5.0505050505050509E-3</v>
      </c>
      <c r="I185" s="101">
        <f>IF(ISNUMBER(G185), $B199 * H185, "")</f>
        <v>-757.57575757575762</v>
      </c>
      <c r="J185" s="15">
        <v>197</v>
      </c>
      <c r="K185" s="32">
        <f t="shared" ref="K185:K188" si="100">IF(ISNUMBER(J185), (J185 - $B185) / $B185, "")</f>
        <v>-5.0505050505050509E-3</v>
      </c>
      <c r="L185" s="18">
        <f>IF(ISNUMBER(J185), $B199 * K185, "")</f>
        <v>-757.57575757575762</v>
      </c>
      <c r="M185" s="31">
        <v>194</v>
      </c>
      <c r="N185" s="32">
        <f t="shared" ref="N185:N188" si="101">IF(ISNUMBER(M185), (M185 - $B185) / $B185, "")</f>
        <v>-2.0202020202020204E-2</v>
      </c>
      <c r="O185" s="18">
        <f>IF(ISNUMBER(M185), $B199 * N185, "")</f>
        <v>-3030.3030303030305</v>
      </c>
      <c r="Q185" s="209"/>
      <c r="R185" s="209"/>
      <c r="S185" s="209"/>
    </row>
    <row r="186" spans="1:19" ht="17.25" thickBot="1">
      <c r="A186" s="125" t="s">
        <v>201</v>
      </c>
      <c r="B186" s="126">
        <v>481</v>
      </c>
      <c r="C186" s="77">
        <v>-1.0288065799999999E-2</v>
      </c>
      <c r="D186" s="15">
        <v>480</v>
      </c>
      <c r="E186" s="32">
        <f t="shared" si="98"/>
        <v>-2.0790020790020791E-3</v>
      </c>
      <c r="F186" s="18">
        <f>IF(ISNUMBER(D186), $B199 * E186, "")</f>
        <v>-311.85031185031187</v>
      </c>
      <c r="G186" s="31">
        <v>480</v>
      </c>
      <c r="H186" s="32">
        <f t="shared" si="99"/>
        <v>-2.0790020790020791E-3</v>
      </c>
      <c r="I186" s="101">
        <f>IF(ISNUMBER(G186), $B199 * H186, "")</f>
        <v>-311.85031185031187</v>
      </c>
      <c r="J186" s="15">
        <v>480</v>
      </c>
      <c r="K186" s="32">
        <f t="shared" si="100"/>
        <v>-2.0790020790020791E-3</v>
      </c>
      <c r="L186" s="18">
        <f>IF(ISNUMBER(J186), $B199 * K186, "")</f>
        <v>-311.85031185031187</v>
      </c>
      <c r="M186" s="31">
        <v>473</v>
      </c>
      <c r="N186" s="32">
        <f t="shared" si="101"/>
        <v>-1.6632016632016633E-2</v>
      </c>
      <c r="O186" s="18">
        <f>IF(ISNUMBER(M186), $B199 * N186, "")</f>
        <v>-2494.8024948024949</v>
      </c>
      <c r="Q186" s="209"/>
      <c r="R186" s="209"/>
      <c r="S186" s="209"/>
    </row>
    <row r="187" spans="1:19" ht="17.25" thickBot="1">
      <c r="A187" s="125" t="s">
        <v>180</v>
      </c>
      <c r="B187" s="126">
        <v>898</v>
      </c>
      <c r="C187" s="77">
        <v>-1.10132159E-2</v>
      </c>
      <c r="D187" s="15">
        <v>892</v>
      </c>
      <c r="E187" s="32">
        <f t="shared" si="98"/>
        <v>-6.6815144766146995E-3</v>
      </c>
      <c r="F187" s="18">
        <f>IF(ISNUMBER(D187), $B199 * E187, "")</f>
        <v>-1002.2271714922049</v>
      </c>
      <c r="G187" s="31">
        <v>892</v>
      </c>
      <c r="H187" s="32">
        <f t="shared" si="99"/>
        <v>-6.6815144766146995E-3</v>
      </c>
      <c r="I187" s="101">
        <f>IF(ISNUMBER(G187), $B199 * H187, "")</f>
        <v>-1002.2271714922049</v>
      </c>
      <c r="J187" s="15">
        <v>892</v>
      </c>
      <c r="K187" s="32">
        <f t="shared" si="100"/>
        <v>-6.6815144766146995E-3</v>
      </c>
      <c r="L187" s="18">
        <f>IF(ISNUMBER(J187), $B199 * K187, "")</f>
        <v>-1002.2271714922049</v>
      </c>
      <c r="M187" s="31">
        <v>891</v>
      </c>
      <c r="N187" s="32">
        <f t="shared" si="101"/>
        <v>-7.7951002227171495E-3</v>
      </c>
      <c r="O187" s="18">
        <f>IF(ISNUMBER(M187), $B199 * N187, "")</f>
        <v>-1169.2650334075724</v>
      </c>
      <c r="Q187" s="33"/>
      <c r="R187" s="33"/>
    </row>
    <row r="188" spans="1:19" ht="17.25" thickBot="1">
      <c r="A188" s="130" t="s">
        <v>91</v>
      </c>
      <c r="B188" s="131">
        <v>37530</v>
      </c>
      <c r="C188" s="79">
        <v>-1.10671937E-2</v>
      </c>
      <c r="D188" s="24">
        <v>37520</v>
      </c>
      <c r="E188" s="25">
        <f t="shared" si="98"/>
        <v>-2.664535038635758E-4</v>
      </c>
      <c r="F188" s="104">
        <f>IF(ISNUMBER(D188), $B199 * E188, "")</f>
        <v>-39.968025579536373</v>
      </c>
      <c r="G188" s="102">
        <v>37520</v>
      </c>
      <c r="H188" s="25">
        <f t="shared" si="99"/>
        <v>-2.664535038635758E-4</v>
      </c>
      <c r="I188" s="103">
        <f>IF(ISNUMBER(G188), $B199 * H188, "")</f>
        <v>-39.968025579536373</v>
      </c>
      <c r="J188" s="24">
        <v>37520</v>
      </c>
      <c r="K188" s="25">
        <f t="shared" si="100"/>
        <v>-2.664535038635758E-4</v>
      </c>
      <c r="L188" s="104">
        <f>IF(ISNUMBER(J188), $B199 * K188, "")</f>
        <v>-39.968025579536373</v>
      </c>
      <c r="M188" s="102">
        <v>36790</v>
      </c>
      <c r="N188" s="25">
        <f t="shared" si="101"/>
        <v>-1.9717559285904608E-2</v>
      </c>
      <c r="O188" s="104">
        <f>IF(ISNUMBER(M188), $B199 * N188, "")</f>
        <v>-2957.6338928856912</v>
      </c>
      <c r="Q188" s="210"/>
      <c r="R188" s="211"/>
      <c r="S188" s="212"/>
    </row>
    <row r="189" spans="1:19">
      <c r="A189" s="123" t="s">
        <v>170</v>
      </c>
      <c r="B189" s="124">
        <v>618</v>
      </c>
      <c r="C189" s="76">
        <v>-1.12E-2</v>
      </c>
      <c r="D189" s="13">
        <v>616</v>
      </c>
      <c r="E189" s="14">
        <f>IF(ISNUMBER(D189), (D189 - $B189) / $B189, "")</f>
        <v>-3.2362459546925568E-3</v>
      </c>
      <c r="F189" s="16">
        <f>IF(ISNUMBER(D189), $B199 * E189, "")</f>
        <v>-485.43689320388353</v>
      </c>
      <c r="G189" s="29">
        <v>616</v>
      </c>
      <c r="H189" s="14">
        <f>IF(ISNUMBER(G189), (G189 - $B189) / $B189, "")</f>
        <v>-3.2362459546925568E-3</v>
      </c>
      <c r="I189" s="100">
        <f>IF(ISNUMBER(G189), $B199 * H189, "")</f>
        <v>-485.43689320388353</v>
      </c>
      <c r="J189" s="13">
        <v>616</v>
      </c>
      <c r="K189" s="14">
        <f>IF(ISNUMBER(J189), (J189 - $B189) / $B189, "")</f>
        <v>-3.2362459546925568E-3</v>
      </c>
      <c r="L189" s="16">
        <f>IF(ISNUMBER(J189), $B199 * K189, "")</f>
        <v>-485.43689320388353</v>
      </c>
      <c r="M189" s="29">
        <v>607</v>
      </c>
      <c r="N189" s="14">
        <f>IF(ISNUMBER(M189), (M189 - $B189) / $B189, "")</f>
        <v>-1.7799352750809062E-2</v>
      </c>
      <c r="O189" s="16">
        <f>IF(ISNUMBER(M189), $B199 * N189, "")</f>
        <v>-2669.9029126213591</v>
      </c>
      <c r="Q189" s="213"/>
      <c r="R189" s="214"/>
      <c r="S189" s="215"/>
    </row>
    <row r="190" spans="1:19" ht="17.25" thickBot="1">
      <c r="A190" s="125" t="s">
        <v>223</v>
      </c>
      <c r="B190" s="126">
        <v>942</v>
      </c>
      <c r="C190" s="77">
        <v>-1.1542497400000001E-2</v>
      </c>
      <c r="D190" s="15">
        <v>944</v>
      </c>
      <c r="E190" s="32">
        <f t="shared" ref="E190:E193" si="102">IF(ISNUMBER(D190), (D190 - $B190) / $B190, "")</f>
        <v>2.1231422505307855E-3</v>
      </c>
      <c r="F190" s="18">
        <f>IF(ISNUMBER(D190), $B199 * E190, "")</f>
        <v>318.47133757961785</v>
      </c>
      <c r="G190" s="31">
        <v>944</v>
      </c>
      <c r="H190" s="32">
        <f t="shared" ref="H190:H193" si="103">IF(ISNUMBER(G190), (G190 - $B190) / $B190, "")</f>
        <v>2.1231422505307855E-3</v>
      </c>
      <c r="I190" s="101">
        <f>IF(ISNUMBER(G190), $B199 * H190, "")</f>
        <v>318.47133757961785</v>
      </c>
      <c r="J190" s="15">
        <v>944</v>
      </c>
      <c r="K190" s="32">
        <f t="shared" ref="K190:K193" si="104">IF(ISNUMBER(J190), (J190 - $B190) / $B190, "")</f>
        <v>2.1231422505307855E-3</v>
      </c>
      <c r="L190" s="18">
        <f>IF(ISNUMBER(J190), $B199 * K190, "")</f>
        <v>318.47133757961785</v>
      </c>
      <c r="M190" s="31">
        <v>923</v>
      </c>
      <c r="N190" s="32">
        <f t="shared" ref="N190:N193" si="105">IF(ISNUMBER(M190), (M190 - $B190) / $B190, "")</f>
        <v>-2.0169851380042462E-2</v>
      </c>
      <c r="O190" s="18">
        <f>IF(ISNUMBER(M190), $B199 * N190, "")</f>
        <v>-3025.4777070063692</v>
      </c>
      <c r="Q190" s="216"/>
      <c r="R190" s="217"/>
      <c r="S190" s="218"/>
    </row>
    <row r="191" spans="1:19" ht="17.25" thickBot="1">
      <c r="A191" s="125" t="s">
        <v>207</v>
      </c>
      <c r="B191" s="126">
        <v>986</v>
      </c>
      <c r="C191" s="77">
        <v>-1.3013013E-2</v>
      </c>
      <c r="D191" s="15">
        <v>986</v>
      </c>
      <c r="E191" s="32">
        <f t="shared" si="102"/>
        <v>0</v>
      </c>
      <c r="F191" s="18">
        <f>IF(ISNUMBER(D191), $B199 * E191, "")</f>
        <v>0</v>
      </c>
      <c r="G191" s="31">
        <v>986</v>
      </c>
      <c r="H191" s="32">
        <f t="shared" si="103"/>
        <v>0</v>
      </c>
      <c r="I191" s="101">
        <f>IF(ISNUMBER(G191), $B199 * H191, "")</f>
        <v>0</v>
      </c>
      <c r="J191" s="15">
        <v>986</v>
      </c>
      <c r="K191" s="32">
        <f t="shared" si="104"/>
        <v>0</v>
      </c>
      <c r="L191" s="18">
        <f>IF(ISNUMBER(J191), $B199 * K191, "")</f>
        <v>0</v>
      </c>
      <c r="M191" s="31">
        <v>978</v>
      </c>
      <c r="N191" s="32">
        <f t="shared" si="105"/>
        <v>-8.1135902636916835E-3</v>
      </c>
      <c r="O191" s="18">
        <f>IF(ISNUMBER(M191), $B199 * N191, "")</f>
        <v>-1217.0385395537526</v>
      </c>
      <c r="Q191" s="209"/>
      <c r="R191" s="209"/>
      <c r="S191" s="209"/>
    </row>
    <row r="192" spans="1:19" ht="17.25" thickBot="1">
      <c r="A192" s="125" t="s">
        <v>241</v>
      </c>
      <c r="B192" s="126">
        <v>5175</v>
      </c>
      <c r="C192" s="77">
        <v>-1.33460439E-2</v>
      </c>
      <c r="D192" s="15">
        <v>5165</v>
      </c>
      <c r="E192" s="32">
        <f t="shared" si="102"/>
        <v>-1.9323671497584541E-3</v>
      </c>
      <c r="F192" s="18">
        <f>IF(ISNUMBER(D192), $B199 * E192, "")</f>
        <v>-289.85507246376812</v>
      </c>
      <c r="G192" s="31">
        <v>5165</v>
      </c>
      <c r="H192" s="32">
        <f t="shared" si="103"/>
        <v>-1.9323671497584541E-3</v>
      </c>
      <c r="I192" s="101">
        <f>IF(ISNUMBER(G192), $B199 * H192, "")</f>
        <v>-289.85507246376812</v>
      </c>
      <c r="J192" s="15">
        <v>5165</v>
      </c>
      <c r="K192" s="32">
        <f t="shared" si="104"/>
        <v>-1.9323671497584541E-3</v>
      </c>
      <c r="L192" s="18">
        <f>IF(ISNUMBER(J192), $B199 * K192, "")</f>
        <v>-289.85507246376812</v>
      </c>
      <c r="M192" s="31">
        <v>5120</v>
      </c>
      <c r="N192" s="32">
        <f t="shared" si="105"/>
        <v>-1.0628019323671498E-2</v>
      </c>
      <c r="O192" s="18">
        <f>IF(ISNUMBER(M192), $B199 * N192, "")</f>
        <v>-1594.2028985507247</v>
      </c>
      <c r="Q192" s="219"/>
      <c r="R192" s="219"/>
      <c r="S192" s="219"/>
    </row>
    <row r="193" spans="1:19" ht="17.25" thickBot="1">
      <c r="A193" s="127" t="s">
        <v>245</v>
      </c>
      <c r="B193" s="128">
        <v>60.8</v>
      </c>
      <c r="C193" s="78">
        <v>-1.45867099E-2</v>
      </c>
      <c r="D193" s="20">
        <v>60.3</v>
      </c>
      <c r="E193" s="21">
        <f t="shared" si="102"/>
        <v>-8.2236842105263153E-3</v>
      </c>
      <c r="F193" s="22">
        <f>IF(ISNUMBER(D193), $B199 * E193, "")</f>
        <v>-1233.5526315789473</v>
      </c>
      <c r="G193" s="30">
        <v>60.3</v>
      </c>
      <c r="H193" s="21">
        <f t="shared" si="103"/>
        <v>-8.2236842105263153E-3</v>
      </c>
      <c r="I193" s="105">
        <f>IF(ISNUMBER(G193), $B199 * H193, "")</f>
        <v>-1233.5526315789473</v>
      </c>
      <c r="J193" s="20">
        <v>60.3</v>
      </c>
      <c r="K193" s="21">
        <f t="shared" si="104"/>
        <v>-8.2236842105263153E-3</v>
      </c>
      <c r="L193" s="22">
        <f>IF(ISNUMBER(J193), $B199 * K193, "")</f>
        <v>-1233.5526315789473</v>
      </c>
      <c r="M193" s="30">
        <v>59.4</v>
      </c>
      <c r="N193" s="21">
        <f t="shared" si="105"/>
        <v>-2.3026315789473662E-2</v>
      </c>
      <c r="O193" s="22">
        <f>IF(ISNUMBER(M193), $B199 * N193, "")</f>
        <v>-3453.9473684210493</v>
      </c>
      <c r="Q193" s="219"/>
      <c r="R193" s="219"/>
      <c r="S193" s="219"/>
    </row>
    <row r="194" spans="1:19" ht="17.25" thickBot="1">
      <c r="A194" s="125" t="s">
        <v>327</v>
      </c>
      <c r="B194" s="129">
        <v>540</v>
      </c>
      <c r="C194" s="80">
        <v>-1.45985401E-2</v>
      </c>
      <c r="D194" s="106">
        <v>536</v>
      </c>
      <c r="E194" s="107">
        <f>IF(ISNUMBER(D194), (D194 - $B194) / $B194, "")</f>
        <v>-7.4074074074074077E-3</v>
      </c>
      <c r="F194" s="108">
        <f>IF(ISNUMBER(D194), $B199 * E194, "")</f>
        <v>-1111.1111111111111</v>
      </c>
      <c r="G194" s="109">
        <v>536</v>
      </c>
      <c r="H194" s="107">
        <f>IF(ISNUMBER(G194), (G194 - $B194) / $B194, "")</f>
        <v>-7.4074074074074077E-3</v>
      </c>
      <c r="I194" s="110">
        <f>IF(ISNUMBER(G194), $B199 * H194, "")</f>
        <v>-1111.1111111111111</v>
      </c>
      <c r="J194" s="106">
        <v>536</v>
      </c>
      <c r="K194" s="107">
        <f>IF(ISNUMBER(J194), (J194 - $B194) / $B194, "")</f>
        <v>-7.4074074074074077E-3</v>
      </c>
      <c r="L194" s="108">
        <f>IF(ISNUMBER(J194), $B199 * K194, "")</f>
        <v>-1111.1111111111111</v>
      </c>
      <c r="M194" s="109">
        <v>530</v>
      </c>
      <c r="N194" s="107">
        <f>IF(ISNUMBER(M194), (M194 - $B194) / $B194, "")</f>
        <v>-1.8518518518518517E-2</v>
      </c>
      <c r="O194" s="108">
        <f>IF(ISNUMBER(M194), $B199 * N194, "")</f>
        <v>-2777.7777777777778</v>
      </c>
      <c r="Q194" s="209"/>
      <c r="R194" s="209"/>
      <c r="S194" s="209"/>
    </row>
    <row r="195" spans="1:19" ht="17.25" thickBot="1">
      <c r="A195" s="125" t="s">
        <v>89</v>
      </c>
      <c r="B195" s="126">
        <v>988</v>
      </c>
      <c r="C195" s="77">
        <v>-1.6915422900000001E-2</v>
      </c>
      <c r="D195" s="15">
        <v>994</v>
      </c>
      <c r="E195" s="32">
        <f t="shared" ref="E195:E198" si="106">IF(ISNUMBER(D195), (D195 - $B195) / $B195, "")</f>
        <v>6.0728744939271256E-3</v>
      </c>
      <c r="F195" s="18">
        <f>IF(ISNUMBER(D195), $B199 * E195, "")</f>
        <v>910.9311740890688</v>
      </c>
      <c r="G195" s="31">
        <v>994</v>
      </c>
      <c r="H195" s="32">
        <f t="shared" ref="H195:H198" si="107">IF(ISNUMBER(G195), (G195 - $B195) / $B195, "")</f>
        <v>6.0728744939271256E-3</v>
      </c>
      <c r="I195" s="101">
        <f>IF(ISNUMBER(G195), $B199 * H195, "")</f>
        <v>910.9311740890688</v>
      </c>
      <c r="J195" s="15">
        <v>994</v>
      </c>
      <c r="K195" s="32">
        <f t="shared" ref="K195:K198" si="108">IF(ISNUMBER(J195), (J195 - $B195) / $B195, "")</f>
        <v>6.0728744939271256E-3</v>
      </c>
      <c r="L195" s="18">
        <f>IF(ISNUMBER(J195), $B199 * K195, "")</f>
        <v>910.9311740890688</v>
      </c>
      <c r="M195" s="31">
        <v>978</v>
      </c>
      <c r="N195" s="32">
        <f t="shared" ref="N195:N198" si="109">IF(ISNUMBER(M195), (M195 - $B195) / $B195, "")</f>
        <v>-1.0121457489878543E-2</v>
      </c>
      <c r="O195" s="18">
        <f>IF(ISNUMBER(M195), $B199 * N195, "")</f>
        <v>-1518.2186234817814</v>
      </c>
      <c r="Q195" s="209"/>
      <c r="R195" s="209"/>
      <c r="S195" s="209"/>
    </row>
    <row r="196" spans="1:19" ht="17.25" thickBot="1">
      <c r="A196" s="125" t="s">
        <v>235</v>
      </c>
      <c r="B196" s="126">
        <v>108</v>
      </c>
      <c r="C196" s="77">
        <v>-1.8181818200000002E-2</v>
      </c>
      <c r="D196" s="15">
        <v>109</v>
      </c>
      <c r="E196" s="32">
        <f t="shared" si="106"/>
        <v>9.2592592592592587E-3</v>
      </c>
      <c r="F196" s="18">
        <f>IF(ISNUMBER(D196), $B199 * E196, "")</f>
        <v>1388.8888888888889</v>
      </c>
      <c r="G196" s="31">
        <v>109</v>
      </c>
      <c r="H196" s="32">
        <f t="shared" si="107"/>
        <v>9.2592592592592587E-3</v>
      </c>
      <c r="I196" s="101">
        <f>IF(ISNUMBER(G196), $B199 * H196, "")</f>
        <v>1388.8888888888889</v>
      </c>
      <c r="J196" s="15">
        <v>109</v>
      </c>
      <c r="K196" s="32">
        <f t="shared" si="108"/>
        <v>9.2592592592592587E-3</v>
      </c>
      <c r="L196" s="18">
        <f>IF(ISNUMBER(J196), $B199 * K196, "")</f>
        <v>1388.8888888888889</v>
      </c>
      <c r="M196" s="31">
        <v>108</v>
      </c>
      <c r="N196" s="32">
        <f t="shared" si="109"/>
        <v>0</v>
      </c>
      <c r="O196" s="18">
        <f>IF(ISNUMBER(M196), $B199 * N196, "")</f>
        <v>0</v>
      </c>
      <c r="Q196" s="209"/>
      <c r="R196" s="209"/>
      <c r="S196" s="209"/>
    </row>
    <row r="197" spans="1:19">
      <c r="A197" s="125" t="s">
        <v>138</v>
      </c>
      <c r="B197" s="126">
        <v>5710</v>
      </c>
      <c r="C197" s="77">
        <v>-2.1422450700000002E-2</v>
      </c>
      <c r="D197" s="15">
        <v>5675</v>
      </c>
      <c r="E197" s="32">
        <f t="shared" si="106"/>
        <v>-6.1295971978984239E-3</v>
      </c>
      <c r="F197" s="18">
        <f>IF(ISNUMBER(D197), $B199 * E197, "")</f>
        <v>-919.43957968476354</v>
      </c>
      <c r="G197" s="31">
        <v>5675</v>
      </c>
      <c r="H197" s="32">
        <f t="shared" si="107"/>
        <v>-6.1295971978984239E-3</v>
      </c>
      <c r="I197" s="101">
        <f>IF(ISNUMBER(G197), $B199 * H197, "")</f>
        <v>-919.43957968476354</v>
      </c>
      <c r="J197" s="15">
        <v>5675</v>
      </c>
      <c r="K197" s="32">
        <f t="shared" si="108"/>
        <v>-6.1295971978984239E-3</v>
      </c>
      <c r="L197" s="18">
        <f>IF(ISNUMBER(J197), $B199 * K197, "")</f>
        <v>-919.43957968476354</v>
      </c>
      <c r="M197" s="31">
        <v>5620</v>
      </c>
      <c r="N197" s="32">
        <f t="shared" si="109"/>
        <v>-1.5761821366024518E-2</v>
      </c>
      <c r="O197" s="18">
        <f>IF(ISNUMBER(M197), $B199 * N197, "")</f>
        <v>-2364.2732049036777</v>
      </c>
      <c r="Q197" s="198"/>
      <c r="R197" s="199"/>
      <c r="S197" s="200"/>
    </row>
    <row r="198" spans="1:19" ht="17.25" thickBot="1">
      <c r="A198" s="130" t="s">
        <v>213</v>
      </c>
      <c r="B198" s="131">
        <v>300</v>
      </c>
      <c r="C198" s="79">
        <v>-3.2258064500000003E-2</v>
      </c>
      <c r="D198" s="24">
        <v>301</v>
      </c>
      <c r="E198" s="25">
        <f t="shared" si="106"/>
        <v>3.3333333333333335E-3</v>
      </c>
      <c r="F198" s="104">
        <f>IF(ISNUMBER(D198), $B199 * E198, "")</f>
        <v>500.00000000000006</v>
      </c>
      <c r="G198" s="102">
        <v>301</v>
      </c>
      <c r="H198" s="25">
        <f t="shared" si="107"/>
        <v>3.3333333333333335E-3</v>
      </c>
      <c r="I198" s="103">
        <f>IF(ISNUMBER(G198), $B199 * H198, "")</f>
        <v>500.00000000000006</v>
      </c>
      <c r="J198" s="24">
        <v>301</v>
      </c>
      <c r="K198" s="25">
        <f t="shared" si="108"/>
        <v>3.3333333333333335E-3</v>
      </c>
      <c r="L198" s="104">
        <f>IF(ISNUMBER(J198), $B199 * K198, "")</f>
        <v>500.00000000000006</v>
      </c>
      <c r="M198" s="102">
        <v>294</v>
      </c>
      <c r="N198" s="25">
        <f t="shared" si="109"/>
        <v>-0.02</v>
      </c>
      <c r="O198" s="104">
        <f>IF(ISNUMBER(M198), $B199 * N198, "")</f>
        <v>-3000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-3.3061518172877689E-3</v>
      </c>
      <c r="F199" s="28">
        <f>SUM(F179:F198)</f>
        <v>-9918.4554518633067</v>
      </c>
      <c r="G199" s="26" t="s">
        <v>266</v>
      </c>
      <c r="H199" s="27">
        <f>IF(COUNT(H179:H198), SUM(H179:H198) / COUNT(H179:H198), 0)</f>
        <v>-3.3061518172877689E-3</v>
      </c>
      <c r="I199" s="28">
        <f>SUM(I179:I198)</f>
        <v>-9918.4554518633067</v>
      </c>
      <c r="J199" s="26" t="s">
        <v>266</v>
      </c>
      <c r="K199" s="27">
        <f>IF(COUNT(K179:K198), SUM(K179:K198) / COUNT(K179:K198), 0)</f>
        <v>-3.3061518172877689E-3</v>
      </c>
      <c r="L199" s="28">
        <f>SUM(L179:L198)</f>
        <v>-9918.4554518633067</v>
      </c>
      <c r="M199" s="26" t="s">
        <v>266</v>
      </c>
      <c r="N199" s="27">
        <f>IF(COUNT(N179:N198), SUM(N179:N198) / COUNT(N179:N198), 0)</f>
        <v>-1.6992833058892258E-2</v>
      </c>
      <c r="O199" s="28">
        <f>SUM(O179:O198)</f>
        <v>-50978.499176676778</v>
      </c>
      <c r="Q199" s="204"/>
      <c r="R199" s="205"/>
      <c r="S199" s="20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A5B1C-38B8-4E0C-8B6A-3953AF2B92F9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44634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-59,148 KRW (-1.97%)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198,017 KRW (6.60%)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-47,762 KRW (-1.59%)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12,963 KRW (0.43%)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74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2022-03-14(월) 오전 00:00</v>
      </c>
      <c r="C15" s="259"/>
      <c r="D15" s="233" t="str">
        <f>TEXT($G$1, "[$-ko-KR]yyyy-mm-dd(ddd) ") &amp; "오후 14:00"</f>
        <v>2022-03-14(월) 오후 14:00</v>
      </c>
      <c r="E15" s="234"/>
      <c r="F15" s="235"/>
      <c r="G15" s="233" t="str">
        <f>TEXT($G$1, "[$-ko-KR]yyyy-mm-dd(ddd) ") &amp; "오후 19:00"</f>
        <v>2022-03-14(월) 오후 19:00</v>
      </c>
      <c r="H15" s="234"/>
      <c r="I15" s="235"/>
      <c r="J15" s="233" t="str">
        <f>TEXT($G$1, "[$-ko-KR]yyyy-mm-dd(ddd) ") &amp; "오후 21:00"</f>
        <v>2022-03-14(월) 오후 21:00</v>
      </c>
      <c r="K15" s="234"/>
      <c r="L15" s="235"/>
      <c r="M15" s="233" t="str">
        <f>TEXT($G$1+1, "[$-ko-KR]yyyy-mm-dd(ddd) ") &amp; "오전 00:00"</f>
        <v>2022-03-15(화)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74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2022-03-14(월) 오전 00:00</v>
      </c>
      <c r="C42" s="261"/>
      <c r="D42" s="233" t="str">
        <f>TEXT($G$1, "[$-ko-KR]yyyy-mm-dd(ddd) ") &amp; "오후 14:00"</f>
        <v>2022-03-14(월) 오후 14:00</v>
      </c>
      <c r="E42" s="234"/>
      <c r="F42" s="235"/>
      <c r="G42" s="233" t="str">
        <f>TEXT($G$1, "[$-ko-KR]yyyy-mm-dd(ddd) ") &amp; "오후 19:00"</f>
        <v>2022-03-14(월) 오후 19:00</v>
      </c>
      <c r="H42" s="234"/>
      <c r="I42" s="235"/>
      <c r="J42" s="233" t="str">
        <f>TEXT($G$1, "[$-ko-KR]yyyy-mm-dd(ddd) ") &amp; "오후 21:00"</f>
        <v>2022-03-14(월) 오후 21:00</v>
      </c>
      <c r="K42" s="234"/>
      <c r="L42" s="235"/>
      <c r="M42" s="233" t="str">
        <f>TEXT($G$1+1, "[$-ko-KR]yyyy-mm-dd(ddd) ") &amp; "오전 00:00"</f>
        <v>2022-03-15(화)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341</v>
      </c>
      <c r="B44" s="124">
        <v>9.3799999999999994E-2</v>
      </c>
      <c r="C44" s="76">
        <v>1.84581976E-2</v>
      </c>
      <c r="D44" s="13">
        <v>9.0999999999999998E-2</v>
      </c>
      <c r="E44" s="14">
        <f>IF(ISNUMBER(D44), (D44 - $B44) / $B44, "")</f>
        <v>-2.9850746268656685E-2</v>
      </c>
      <c r="F44" s="16">
        <f>IF(ISNUMBER(D44), $B64 * E44, "")</f>
        <v>-4477.6119402985023</v>
      </c>
      <c r="G44" s="29">
        <v>9.2999999999999999E-2</v>
      </c>
      <c r="H44" s="14">
        <f>IF(ISNUMBER(G44), (G44 - $B44) / $B44, "")</f>
        <v>-8.5287846481875828E-3</v>
      </c>
      <c r="I44" s="100">
        <f>IF(ISNUMBER(G44), $B64 * H44, "")</f>
        <v>-1279.3176972281374</v>
      </c>
      <c r="J44" s="13">
        <v>9.2499999999999999E-2</v>
      </c>
      <c r="K44" s="14">
        <f>IF(ISNUMBER(J44), (J44 - $B44) / $B44, "")</f>
        <v>-1.3859275053304858E-2</v>
      </c>
      <c r="L44" s="16">
        <f>IF(ISNUMBER(J44), $B64 * K44, "")</f>
        <v>-2078.8912579957287</v>
      </c>
      <c r="M44" s="29">
        <v>9.4299999999999995E-2</v>
      </c>
      <c r="N44" s="14">
        <f>IF(ISNUMBER(M44), (M44 - $B44) / $B44, "")</f>
        <v>5.3304904051172759E-3</v>
      </c>
      <c r="O44" s="16">
        <f>IF(ISNUMBER(M44), $B64 * N44, "")</f>
        <v>799.5735607675914</v>
      </c>
      <c r="Q44" s="219"/>
      <c r="R44" s="219"/>
      <c r="S44" s="219"/>
    </row>
    <row r="45" spans="1:19" ht="17.25" customHeight="1" thickBot="1">
      <c r="A45" s="125" t="s">
        <v>64</v>
      </c>
      <c r="B45" s="126">
        <v>27.2</v>
      </c>
      <c r="C45" s="77">
        <v>3.6900369000000001E-3</v>
      </c>
      <c r="D45" s="15">
        <v>27.1</v>
      </c>
      <c r="E45" s="32">
        <f t="shared" ref="E45:E48" si="14">IF(ISNUMBER(D45), (D45 - $B45) / $B45, "")</f>
        <v>-3.676470588235216E-3</v>
      </c>
      <c r="F45" s="18">
        <f>IF(ISNUMBER(D45), $B64 * E45, "")</f>
        <v>-551.47058823528243</v>
      </c>
      <c r="G45" s="31">
        <v>27.3</v>
      </c>
      <c r="H45" s="32">
        <f t="shared" ref="H45:H48" si="15">IF(ISNUMBER(G45), (G45 - $B45) / $B45, "")</f>
        <v>3.6764705882353465E-3</v>
      </c>
      <c r="I45" s="101">
        <f>IF(ISNUMBER(G45), $B64 * H45, "")</f>
        <v>551.47058823530199</v>
      </c>
      <c r="J45" s="15">
        <v>27.4</v>
      </c>
      <c r="K45" s="32">
        <f t="shared" ref="K45:K48" si="16">IF(ISNUMBER(J45), (J45 - $B45) / $B45, "")</f>
        <v>7.3529411764705621E-3</v>
      </c>
      <c r="L45" s="18">
        <f>IF(ISNUMBER(J45), $B64 * K45, "")</f>
        <v>1102.9411764705844</v>
      </c>
      <c r="M45" s="31">
        <v>27.3</v>
      </c>
      <c r="N45" s="32">
        <f t="shared" ref="N45:N48" si="17">IF(ISNUMBER(M45), (M45 - $B45) / $B45, "")</f>
        <v>3.6764705882353465E-3</v>
      </c>
      <c r="O45" s="18">
        <f>IF(ISNUMBER(M45), $B64 * N45, "")</f>
        <v>551.47058823530199</v>
      </c>
      <c r="Q45" s="219"/>
      <c r="R45" s="219"/>
      <c r="S45" s="219"/>
    </row>
    <row r="46" spans="1:19" ht="17.25" customHeight="1" thickBot="1">
      <c r="A46" s="125" t="s">
        <v>148</v>
      </c>
      <c r="B46" s="126">
        <v>74.599999999999994</v>
      </c>
      <c r="C46" s="77">
        <v>1.3422818999999999E-3</v>
      </c>
      <c r="D46" s="15">
        <v>74.900000000000006</v>
      </c>
      <c r="E46" s="32">
        <f t="shared" si="14"/>
        <v>4.0214477211797774E-3</v>
      </c>
      <c r="F46" s="18">
        <f>IF(ISNUMBER(D46), $B64 * E46, "")</f>
        <v>603.21715817696656</v>
      </c>
      <c r="G46" s="31">
        <v>74.900000000000006</v>
      </c>
      <c r="H46" s="32">
        <f t="shared" si="15"/>
        <v>4.0214477211797774E-3</v>
      </c>
      <c r="I46" s="101">
        <f>IF(ISNUMBER(G46), $B64 * H46, "")</f>
        <v>603.21715817696656</v>
      </c>
      <c r="J46" s="15">
        <v>74.599999999999994</v>
      </c>
      <c r="K46" s="32">
        <f t="shared" si="16"/>
        <v>0</v>
      </c>
      <c r="L46" s="18">
        <f>IF(ISNUMBER(J46), $B64 * K46, "")</f>
        <v>0</v>
      </c>
      <c r="M46" s="31">
        <v>74.599999999999994</v>
      </c>
      <c r="N46" s="32">
        <f t="shared" si="17"/>
        <v>0</v>
      </c>
      <c r="O46" s="18">
        <f>IF(ISNUMBER(M46), $B64 * N46, "")</f>
        <v>0</v>
      </c>
      <c r="Q46" s="209"/>
      <c r="R46" s="209"/>
      <c r="S46" s="209"/>
    </row>
    <row r="47" spans="1:19" ht="17.25" customHeight="1" thickBot="1">
      <c r="A47" s="125" t="s">
        <v>124</v>
      </c>
      <c r="B47" s="126">
        <v>57.9</v>
      </c>
      <c r="C47" s="77">
        <v>0</v>
      </c>
      <c r="D47" s="15">
        <v>57</v>
      </c>
      <c r="E47" s="32">
        <f t="shared" si="14"/>
        <v>-1.5544041450777177E-2</v>
      </c>
      <c r="F47" s="18">
        <f>IF(ISNUMBER(D47), $B64 * E47, "")</f>
        <v>-2331.6062176165765</v>
      </c>
      <c r="G47" s="31">
        <v>57.1</v>
      </c>
      <c r="H47" s="32">
        <f t="shared" si="15"/>
        <v>-1.381692573402413E-2</v>
      </c>
      <c r="I47" s="101">
        <f>IF(ISNUMBER(G47), $B64 * H47, "")</f>
        <v>-2072.5388601036198</v>
      </c>
      <c r="J47" s="15">
        <v>56.5</v>
      </c>
      <c r="K47" s="32">
        <f t="shared" si="16"/>
        <v>-2.4179620034542292E-2</v>
      </c>
      <c r="L47" s="18">
        <f>IF(ISNUMBER(J47), $B64 * K47, "")</f>
        <v>-3626.9430051813438</v>
      </c>
      <c r="M47" s="31">
        <v>56.6</v>
      </c>
      <c r="N47" s="32">
        <f t="shared" si="17"/>
        <v>-2.2452504317789244E-2</v>
      </c>
      <c r="O47" s="18">
        <f>IF(ISNUMBER(M47), $B64 * N47, "")</f>
        <v>-3367.8756476683866</v>
      </c>
      <c r="Q47" s="209"/>
      <c r="R47" s="209"/>
      <c r="S47" s="209"/>
    </row>
    <row r="48" spans="1:19" ht="17.25" customHeight="1" thickBot="1">
      <c r="A48" s="127" t="s">
        <v>118</v>
      </c>
      <c r="B48" s="128">
        <v>16.899999999999999</v>
      </c>
      <c r="C48" s="78">
        <v>-5.8823529000000003E-3</v>
      </c>
      <c r="D48" s="20">
        <v>16.5</v>
      </c>
      <c r="E48" s="21">
        <f t="shared" si="14"/>
        <v>-2.3668639053254354E-2</v>
      </c>
      <c r="F48" s="22">
        <f>IF(ISNUMBER(D48), $B64 * E48, "")</f>
        <v>-3550.2958579881533</v>
      </c>
      <c r="G48" s="30">
        <v>16.8</v>
      </c>
      <c r="H48" s="21">
        <f t="shared" si="15"/>
        <v>-5.9171597633134836E-3</v>
      </c>
      <c r="I48" s="105">
        <f>IF(ISNUMBER(G48), $B64 * H48, "")</f>
        <v>-887.57396449702253</v>
      </c>
      <c r="J48" s="20">
        <v>16.5</v>
      </c>
      <c r="K48" s="21">
        <f t="shared" si="16"/>
        <v>-2.3668639053254354E-2</v>
      </c>
      <c r="L48" s="22">
        <f>IF(ISNUMBER(J48), $B64 * K48, "")</f>
        <v>-3550.2958579881533</v>
      </c>
      <c r="M48" s="30">
        <v>16.8</v>
      </c>
      <c r="N48" s="21">
        <f t="shared" si="17"/>
        <v>-5.9171597633134836E-3</v>
      </c>
      <c r="O48" s="22">
        <f>IF(ISNUMBER(M48), $B64 * N48, "")</f>
        <v>-887.57396449702253</v>
      </c>
      <c r="Q48" s="209"/>
      <c r="R48" s="209"/>
      <c r="S48" s="209"/>
    </row>
    <row r="49" spans="1:19" ht="17.25" customHeight="1" thickBot="1">
      <c r="A49" s="125" t="s">
        <v>197</v>
      </c>
      <c r="B49" s="129">
        <v>47.6</v>
      </c>
      <c r="C49" s="80">
        <v>-1.03950104E-2</v>
      </c>
      <c r="D49" s="106">
        <v>46.8</v>
      </c>
      <c r="E49" s="107">
        <f>IF(ISNUMBER(D49), (D49 - $B49) / $B49, "")</f>
        <v>-1.680672268907572E-2</v>
      </c>
      <c r="F49" s="108">
        <f>IF(ISNUMBER(D49), $B64 * E49, "")</f>
        <v>-2521.008403361358</v>
      </c>
      <c r="G49" s="109">
        <v>47.5</v>
      </c>
      <c r="H49" s="107">
        <f>IF(ISNUMBER(G49), (G49 - $B49) / $B49, "")</f>
        <v>-2.1008403361344836E-3</v>
      </c>
      <c r="I49" s="110">
        <f>IF(ISNUMBER(G49), $B64 * H49, "")</f>
        <v>-315.12605042017253</v>
      </c>
      <c r="J49" s="106">
        <v>47.3</v>
      </c>
      <c r="K49" s="107">
        <f>IF(ISNUMBER(J49), (J49 - $B49) / $B49, "")</f>
        <v>-6.3025210084034508E-3</v>
      </c>
      <c r="L49" s="108">
        <f>IF(ISNUMBER(J49), $B64 * K49, "")</f>
        <v>-945.3781512605176</v>
      </c>
      <c r="M49" s="109">
        <v>48.5</v>
      </c>
      <c r="N49" s="107">
        <f>IF(ISNUMBER(M49), (M49 - $B49) / $B49, "")</f>
        <v>1.8907563025210055E-2</v>
      </c>
      <c r="O49" s="108">
        <f>IF(ISNUMBER(M49), $B64 * N49, "")</f>
        <v>2836.1344537815085</v>
      </c>
      <c r="Q49" s="209"/>
      <c r="R49" s="209"/>
      <c r="S49" s="209"/>
    </row>
    <row r="50" spans="1:19" ht="17.25" customHeight="1" thickBot="1">
      <c r="A50" s="125" t="s">
        <v>126</v>
      </c>
      <c r="B50" s="126">
        <v>84</v>
      </c>
      <c r="C50" s="77">
        <v>-1.06007067E-2</v>
      </c>
      <c r="D50" s="15">
        <v>82.2</v>
      </c>
      <c r="E50" s="32">
        <f t="shared" ref="E50:E53" si="18">IF(ISNUMBER(D50), (D50 - $B50) / $B50, "")</f>
        <v>-2.1428571428571394E-2</v>
      </c>
      <c r="F50" s="18">
        <f>IF(ISNUMBER(D50), $B64 * E50, "")</f>
        <v>-3214.2857142857092</v>
      </c>
      <c r="G50" s="31">
        <v>84.9</v>
      </c>
      <c r="H50" s="32">
        <f t="shared" ref="H50:H53" si="19">IF(ISNUMBER(G50), (G50 - $B50) / $B50, "")</f>
        <v>1.0714285714285782E-2</v>
      </c>
      <c r="I50" s="101">
        <f>IF(ISNUMBER(G50), $B64 * H50, "")</f>
        <v>1607.1428571428673</v>
      </c>
      <c r="J50" s="15">
        <v>84.1</v>
      </c>
      <c r="K50" s="32">
        <f t="shared" ref="K50:K53" si="20">IF(ISNUMBER(J50), (J50 - $B50) / $B50, "")</f>
        <v>1.1904761904761227E-3</v>
      </c>
      <c r="L50" s="18">
        <f>IF(ISNUMBER(J50), $B64 * K50, "")</f>
        <v>178.57142857141841</v>
      </c>
      <c r="M50" s="31">
        <v>84.2</v>
      </c>
      <c r="N50" s="32">
        <f t="shared" ref="N50:N53" si="21">IF(ISNUMBER(M50), (M50 - $B50) / $B50, "")</f>
        <v>2.380952380952415E-3</v>
      </c>
      <c r="O50" s="18">
        <f>IF(ISNUMBER(M50), $B64 * N50, "")</f>
        <v>357.14285714286223</v>
      </c>
      <c r="Q50" s="209"/>
      <c r="R50" s="209"/>
      <c r="S50" s="209"/>
    </row>
    <row r="51" spans="1:19" ht="17.25" customHeight="1" thickBot="1">
      <c r="A51" s="125" t="s">
        <v>128</v>
      </c>
      <c r="B51" s="126">
        <v>50</v>
      </c>
      <c r="C51" s="77">
        <v>-1.38067061E-2</v>
      </c>
      <c r="D51" s="15">
        <v>48.9</v>
      </c>
      <c r="E51" s="32">
        <f t="shared" si="18"/>
        <v>-2.200000000000003E-2</v>
      </c>
      <c r="F51" s="18">
        <f>IF(ISNUMBER(D51), $B64 * E51, "")</f>
        <v>-3300.0000000000045</v>
      </c>
      <c r="G51" s="31">
        <v>49.4</v>
      </c>
      <c r="H51" s="32">
        <f t="shared" si="19"/>
        <v>-1.2000000000000028E-2</v>
      </c>
      <c r="I51" s="101">
        <f>IF(ISNUMBER(G51), $B64 * H51, "")</f>
        <v>-1800.0000000000041</v>
      </c>
      <c r="J51" s="15">
        <v>48.6</v>
      </c>
      <c r="K51" s="32">
        <f t="shared" si="20"/>
        <v>-2.7999999999999973E-2</v>
      </c>
      <c r="L51" s="18">
        <f>IF(ISNUMBER(J51), $B64 * K51, "")</f>
        <v>-4199.9999999999964</v>
      </c>
      <c r="M51" s="31">
        <v>48.7</v>
      </c>
      <c r="N51" s="32">
        <f t="shared" si="21"/>
        <v>-2.5999999999999943E-2</v>
      </c>
      <c r="O51" s="18">
        <f>IF(ISNUMBER(M51), $B64 * N51, "")</f>
        <v>-3899.9999999999914</v>
      </c>
      <c r="Q51" s="209"/>
      <c r="R51" s="209"/>
      <c r="S51" s="209"/>
    </row>
    <row r="52" spans="1:19" ht="17.25" customHeight="1" thickBot="1">
      <c r="A52" s="125" t="s">
        <v>229</v>
      </c>
      <c r="B52" s="126">
        <v>50.9</v>
      </c>
      <c r="C52" s="77">
        <v>-1.5473887800000001E-2</v>
      </c>
      <c r="D52" s="15">
        <v>50.4</v>
      </c>
      <c r="E52" s="32">
        <f t="shared" si="18"/>
        <v>-9.823182711198428E-3</v>
      </c>
      <c r="F52" s="18">
        <f>IF(ISNUMBER(D52), $B64 * E52, "")</f>
        <v>-1473.4774066797643</v>
      </c>
      <c r="G52" s="31">
        <v>51</v>
      </c>
      <c r="H52" s="32">
        <f t="shared" si="19"/>
        <v>1.9646365422397137E-3</v>
      </c>
      <c r="I52" s="101">
        <f>IF(ISNUMBER(G52), $B64 * H52, "")</f>
        <v>294.69548133595708</v>
      </c>
      <c r="J52" s="15">
        <v>50.5</v>
      </c>
      <c r="K52" s="32">
        <f t="shared" si="20"/>
        <v>-7.8585461689587143E-3</v>
      </c>
      <c r="L52" s="18">
        <f>IF(ISNUMBER(J52), $B64 * K52, "")</f>
        <v>-1178.7819253438072</v>
      </c>
      <c r="M52" s="31">
        <v>51.2</v>
      </c>
      <c r="N52" s="32">
        <f t="shared" si="21"/>
        <v>5.8939096267191411E-3</v>
      </c>
      <c r="O52" s="18">
        <f>IF(ISNUMBER(M52), $B64 * N52, "")</f>
        <v>884.08644400787114</v>
      </c>
      <c r="Q52" s="33"/>
      <c r="R52" s="33"/>
    </row>
    <row r="53" spans="1:19" ht="17.25" customHeight="1" thickBot="1">
      <c r="A53" s="130" t="s">
        <v>346</v>
      </c>
      <c r="B53" s="131">
        <v>9.26</v>
      </c>
      <c r="C53" s="79">
        <v>-1.5940488799999999E-2</v>
      </c>
      <c r="D53" s="24">
        <v>9.23</v>
      </c>
      <c r="E53" s="25">
        <f t="shared" si="18"/>
        <v>-3.2397408207342723E-3</v>
      </c>
      <c r="F53" s="104">
        <f>IF(ISNUMBER(D53), $B64 * E53, "")</f>
        <v>-485.96112311014082</v>
      </c>
      <c r="G53" s="102">
        <v>9.41</v>
      </c>
      <c r="H53" s="25">
        <f t="shared" si="19"/>
        <v>1.6198704103671746E-2</v>
      </c>
      <c r="I53" s="103">
        <f>IF(ISNUMBER(G53), $B64 * H53, "")</f>
        <v>2429.805615550762</v>
      </c>
      <c r="J53" s="24">
        <v>9.39</v>
      </c>
      <c r="K53" s="25">
        <f t="shared" si="20"/>
        <v>1.4038876889848896E-2</v>
      </c>
      <c r="L53" s="104">
        <f>IF(ISNUMBER(J53), $B64 * K53, "")</f>
        <v>2105.8315334773347</v>
      </c>
      <c r="M53" s="102">
        <v>9.85</v>
      </c>
      <c r="N53" s="25">
        <f t="shared" si="21"/>
        <v>6.3714902807775364E-2</v>
      </c>
      <c r="O53" s="104">
        <f>IF(ISNUMBER(M53), $B64 * N53, "")</f>
        <v>9557.2354211663041</v>
      </c>
      <c r="Q53" s="210"/>
      <c r="R53" s="211"/>
      <c r="S53" s="212"/>
    </row>
    <row r="54" spans="1:19" ht="17.25" customHeight="1">
      <c r="A54" s="123" t="s">
        <v>211</v>
      </c>
      <c r="B54" s="124">
        <v>8.35</v>
      </c>
      <c r="C54" s="76">
        <v>-1.76470588E-2</v>
      </c>
      <c r="D54" s="13">
        <v>10.8</v>
      </c>
      <c r="E54" s="14">
        <f>IF(ISNUMBER(D54), (D54 - $B54) / $B54, "")</f>
        <v>0.29341317365269476</v>
      </c>
      <c r="F54" s="16">
        <f>IF(ISNUMBER(D54), $B64 * E54, "")</f>
        <v>44011.976047904216</v>
      </c>
      <c r="G54" s="29">
        <v>13.5</v>
      </c>
      <c r="H54" s="14">
        <f>IF(ISNUMBER(G54), (G54 - $B54) / $B54, "")</f>
        <v>0.61676646706586835</v>
      </c>
      <c r="I54" s="100">
        <f>IF(ISNUMBER(G54), $B64 * H54, "")</f>
        <v>92514.970059880259</v>
      </c>
      <c r="J54" s="13">
        <v>13.8</v>
      </c>
      <c r="K54" s="14">
        <f>IF(ISNUMBER(J54), (J54 - $B54) / $B54, "")</f>
        <v>0.65269461077844326</v>
      </c>
      <c r="L54" s="16">
        <f>IF(ISNUMBER(J54), $B64 * K54, "")</f>
        <v>97904.191616766489</v>
      </c>
      <c r="M54" s="29">
        <v>14.6</v>
      </c>
      <c r="N54" s="14">
        <f>IF(ISNUMBER(M54), (M54 - $B54) / $B54, "")</f>
        <v>0.74850299401197606</v>
      </c>
      <c r="O54" s="16">
        <f>IF(ISNUMBER(M54), $B64 * N54, "")</f>
        <v>112275.4491017964</v>
      </c>
      <c r="Q54" s="213"/>
      <c r="R54" s="214"/>
      <c r="S54" s="215"/>
    </row>
    <row r="55" spans="1:19" ht="17.25" customHeight="1" thickBot="1">
      <c r="A55" s="125" t="s">
        <v>146</v>
      </c>
      <c r="B55" s="126">
        <v>8.8699999999999992</v>
      </c>
      <c r="C55" s="77">
        <v>-1.7718715400000001E-2</v>
      </c>
      <c r="D55" s="15">
        <v>8.83</v>
      </c>
      <c r="E55" s="32">
        <f t="shared" ref="E55:E58" si="22">IF(ISNUMBER(D55), (D55 - $B55) / $B55, "")</f>
        <v>-4.5095828635850228E-3</v>
      </c>
      <c r="F55" s="18">
        <f>IF(ISNUMBER(D55), $B64 * E55, "")</f>
        <v>-676.43742953775336</v>
      </c>
      <c r="G55" s="31">
        <v>9.16</v>
      </c>
      <c r="H55" s="32">
        <f t="shared" ref="H55:H58" si="23">IF(ISNUMBER(G55), (G55 - $B55) / $B55, "")</f>
        <v>3.2694475760992214E-2</v>
      </c>
      <c r="I55" s="101">
        <f>IF(ISNUMBER(G55), $B64 * H55, "")</f>
        <v>4904.1713641488323</v>
      </c>
      <c r="J55" s="15">
        <v>9.18</v>
      </c>
      <c r="K55" s="32">
        <f t="shared" ref="K55:K58" si="24">IF(ISNUMBER(J55), (J55 - $B55) / $B55, "")</f>
        <v>3.4949267192784725E-2</v>
      </c>
      <c r="L55" s="18">
        <f>IF(ISNUMBER(J55), $B64 * K55, "")</f>
        <v>5242.3900789177087</v>
      </c>
      <c r="M55" s="31">
        <v>9.83</v>
      </c>
      <c r="N55" s="32">
        <f t="shared" ref="N55:N58" si="25">IF(ISNUMBER(M55), (M55 - $B55) / $B55, "")</f>
        <v>0.10822998872604295</v>
      </c>
      <c r="O55" s="18">
        <f>IF(ISNUMBER(M55), $B64 * N55, "")</f>
        <v>16234.498308906443</v>
      </c>
      <c r="Q55" s="216"/>
      <c r="R55" s="217"/>
      <c r="S55" s="218"/>
    </row>
    <row r="56" spans="1:19" ht="17.25" customHeight="1" thickBot="1">
      <c r="A56" s="125" t="s">
        <v>233</v>
      </c>
      <c r="B56" s="126">
        <v>92.4</v>
      </c>
      <c r="C56" s="77">
        <v>-1.9108280299999999E-2</v>
      </c>
      <c r="D56" s="15">
        <v>89.3</v>
      </c>
      <c r="E56" s="32">
        <f t="shared" si="22"/>
        <v>-3.3549783549783642E-2</v>
      </c>
      <c r="F56" s="18">
        <f>IF(ISNUMBER(D56), $B64 * E56, "")</f>
        <v>-5032.4675324675463</v>
      </c>
      <c r="G56" s="31">
        <v>90.7</v>
      </c>
      <c r="H56" s="32">
        <f t="shared" si="23"/>
        <v>-1.8398268398268428E-2</v>
      </c>
      <c r="I56" s="101">
        <f>IF(ISNUMBER(G56), $B64 * H56, "")</f>
        <v>-2759.7402597402643</v>
      </c>
      <c r="J56" s="15">
        <v>90</v>
      </c>
      <c r="K56" s="32">
        <f t="shared" si="24"/>
        <v>-2.5974025974026035E-2</v>
      </c>
      <c r="L56" s="18">
        <f>IF(ISNUMBER(J56), $B64 * K56, "")</f>
        <v>-3896.1038961039053</v>
      </c>
      <c r="M56" s="31">
        <v>90.6</v>
      </c>
      <c r="N56" s="32">
        <f t="shared" si="25"/>
        <v>-1.9480519480519601E-2</v>
      </c>
      <c r="O56" s="18">
        <f>IF(ISNUMBER(M56), $B64 * N56, "")</f>
        <v>-2922.07792207794</v>
      </c>
      <c r="Q56" s="209"/>
      <c r="R56" s="209"/>
      <c r="S56" s="209"/>
    </row>
    <row r="57" spans="1:19" ht="17.25" customHeight="1" thickBot="1">
      <c r="A57" s="125" t="s">
        <v>185</v>
      </c>
      <c r="B57" s="126">
        <v>10</v>
      </c>
      <c r="C57" s="77">
        <v>-1.9607843100000001E-2</v>
      </c>
      <c r="D57" s="15">
        <v>9.99</v>
      </c>
      <c r="E57" s="32">
        <f t="shared" si="22"/>
        <v>-9.9999999999997877E-4</v>
      </c>
      <c r="F57" s="18">
        <f>IF(ISNUMBER(D57), $B64 * E57, "")</f>
        <v>-149.99999999999682</v>
      </c>
      <c r="G57" s="31">
        <v>10.1</v>
      </c>
      <c r="H57" s="32">
        <f t="shared" si="23"/>
        <v>9.9999999999999638E-3</v>
      </c>
      <c r="I57" s="101">
        <f>IF(ISNUMBER(G57), $B64 * H57, "")</f>
        <v>1499.9999999999945</v>
      </c>
      <c r="J57" s="15">
        <v>10.1</v>
      </c>
      <c r="K57" s="32">
        <f t="shared" si="24"/>
        <v>9.9999999999999638E-3</v>
      </c>
      <c r="L57" s="18">
        <f>IF(ISNUMBER(J57), $B64 * K57, "")</f>
        <v>1499.9999999999945</v>
      </c>
      <c r="M57" s="31">
        <v>10.5</v>
      </c>
      <c r="N57" s="32">
        <f t="shared" si="25"/>
        <v>0.05</v>
      </c>
      <c r="O57" s="18">
        <f>IF(ISNUMBER(M57), $B64 * N57, "")</f>
        <v>7500</v>
      </c>
      <c r="Q57" s="219"/>
      <c r="R57" s="219"/>
      <c r="S57" s="219"/>
    </row>
    <row r="58" spans="1:19" ht="17.25" customHeight="1" thickBot="1">
      <c r="A58" s="127" t="s">
        <v>140</v>
      </c>
      <c r="B58" s="128">
        <v>87.2</v>
      </c>
      <c r="C58" s="78">
        <v>-2.1324354699999999E-2</v>
      </c>
      <c r="D58" s="20">
        <v>84.5</v>
      </c>
      <c r="E58" s="21">
        <f t="shared" si="22"/>
        <v>-3.0963302752293611E-2</v>
      </c>
      <c r="F58" s="22">
        <f>IF(ISNUMBER(D58), $B64 * E58, "")</f>
        <v>-4644.4954128440413</v>
      </c>
      <c r="G58" s="30">
        <v>85.7</v>
      </c>
      <c r="H58" s="21">
        <f t="shared" si="23"/>
        <v>-1.7201834862385322E-2</v>
      </c>
      <c r="I58" s="105">
        <f>IF(ISNUMBER(G58), $B64 * H58, "")</f>
        <v>-2580.2752293577983</v>
      </c>
      <c r="J58" s="20">
        <v>84.7</v>
      </c>
      <c r="K58" s="21">
        <f t="shared" si="24"/>
        <v>-2.86697247706422E-2</v>
      </c>
      <c r="L58" s="22">
        <f>IF(ISNUMBER(J58), $B64 * K58, "")</f>
        <v>-4300.45871559633</v>
      </c>
      <c r="M58" s="30">
        <v>85.5</v>
      </c>
      <c r="N58" s="21">
        <f t="shared" si="25"/>
        <v>-1.949541284403673E-2</v>
      </c>
      <c r="O58" s="22">
        <f>IF(ISNUMBER(M58), $B64 * N58, "")</f>
        <v>-2924.3119266055096</v>
      </c>
      <c r="Q58" s="219"/>
      <c r="R58" s="219"/>
      <c r="S58" s="219"/>
    </row>
    <row r="59" spans="1:19" ht="17.25" customHeight="1" thickBot="1">
      <c r="A59" s="125" t="s">
        <v>245</v>
      </c>
      <c r="B59" s="129">
        <v>59.4</v>
      </c>
      <c r="C59" s="80">
        <v>-2.1416804000000001E-2</v>
      </c>
      <c r="D59" s="106">
        <v>58.8</v>
      </c>
      <c r="E59" s="107">
        <f>IF(ISNUMBER(D59), (D59 - $B59) / $B59, "")</f>
        <v>-1.0101010101010124E-2</v>
      </c>
      <c r="F59" s="108">
        <f>IF(ISNUMBER(D59), $B64 * E59, "")</f>
        <v>-1515.1515151515187</v>
      </c>
      <c r="G59" s="109">
        <v>61</v>
      </c>
      <c r="H59" s="107">
        <f>IF(ISNUMBER(G59), (G59 - $B59) / $B59, "")</f>
        <v>2.6936026936026959E-2</v>
      </c>
      <c r="I59" s="110">
        <f>IF(ISNUMBER(G59), $B64 * H59, "")</f>
        <v>4040.4040404040438</v>
      </c>
      <c r="J59" s="106">
        <v>60.3</v>
      </c>
      <c r="K59" s="107">
        <f>IF(ISNUMBER(J59), (J59 - $B59) / $B59, "")</f>
        <v>1.5151515151515128E-2</v>
      </c>
      <c r="L59" s="108">
        <f>IF(ISNUMBER(J59), $B64 * K59, "")</f>
        <v>2272.7272727272693</v>
      </c>
      <c r="M59" s="109">
        <v>61.3</v>
      </c>
      <c r="N59" s="107">
        <f>IF(ISNUMBER(M59), (M59 - $B59) / $B59, "")</f>
        <v>3.1986531986531966E-2</v>
      </c>
      <c r="O59" s="108">
        <f>IF(ISNUMBER(M59), $B64 * N59, "")</f>
        <v>4797.979797979795</v>
      </c>
      <c r="Q59" s="209"/>
      <c r="R59" s="209"/>
      <c r="S59" s="209"/>
    </row>
    <row r="60" spans="1:19" ht="17.25" customHeight="1" thickBot="1">
      <c r="A60" s="125" t="s">
        <v>203</v>
      </c>
      <c r="B60" s="126">
        <v>8.0500000000000007</v>
      </c>
      <c r="C60" s="77">
        <v>-2.1871202900000001E-2</v>
      </c>
      <c r="D60" s="15">
        <v>8.27</v>
      </c>
      <c r="E60" s="32">
        <f t="shared" ref="E60:E63" si="26">IF(ISNUMBER(D60), (D60 - $B60) / $B60, "")</f>
        <v>2.7329192546583708E-2</v>
      </c>
      <c r="F60" s="18">
        <f>IF(ISNUMBER(D60), $B64 * E60, "")</f>
        <v>4099.3788819875563</v>
      </c>
      <c r="G60" s="31">
        <v>9.14</v>
      </c>
      <c r="H60" s="32">
        <f t="shared" ref="H60:H63" si="27">IF(ISNUMBER(G60), (G60 - $B60) / $B60, "")</f>
        <v>0.13540372670807452</v>
      </c>
      <c r="I60" s="101">
        <f>IF(ISNUMBER(G60), $B64 * H60, "")</f>
        <v>20310.559006211177</v>
      </c>
      <c r="J60" s="15">
        <v>9.34</v>
      </c>
      <c r="K60" s="32">
        <f t="shared" ref="K60:K63" si="28">IF(ISNUMBER(J60), (J60 - $B60) / $B60, "")</f>
        <v>0.16024844720496884</v>
      </c>
      <c r="L60" s="18">
        <f>IF(ISNUMBER(J60), $B64 * K60, "")</f>
        <v>24037.267080745325</v>
      </c>
      <c r="M60" s="31">
        <v>10.5</v>
      </c>
      <c r="N60" s="32">
        <f t="shared" ref="N60:N63" si="29">IF(ISNUMBER(M60), (M60 - $B60) / $B60, "")</f>
        <v>0.30434782608695643</v>
      </c>
      <c r="O60" s="18">
        <f>IF(ISNUMBER(M60), $B64 * N60, "")</f>
        <v>45652.173913043465</v>
      </c>
      <c r="Q60" s="209"/>
      <c r="R60" s="209"/>
      <c r="S60" s="209"/>
    </row>
    <row r="61" spans="1:19" ht="17.25" customHeight="1" thickBot="1">
      <c r="A61" s="125" t="s">
        <v>189</v>
      </c>
      <c r="B61" s="126">
        <v>87.1</v>
      </c>
      <c r="C61" s="77">
        <v>-2.24466891E-2</v>
      </c>
      <c r="D61" s="15">
        <v>85.4</v>
      </c>
      <c r="E61" s="32">
        <f t="shared" si="26"/>
        <v>-1.9517795637198493E-2</v>
      </c>
      <c r="F61" s="18">
        <f>IF(ISNUMBER(D61), $B64 * E61, "")</f>
        <v>-2927.669345579774</v>
      </c>
      <c r="G61" s="31">
        <v>86.7</v>
      </c>
      <c r="H61" s="32">
        <f t="shared" si="27"/>
        <v>-4.5924225028701662E-3</v>
      </c>
      <c r="I61" s="101">
        <f>IF(ISNUMBER(G61), $B64 * H61, "")</f>
        <v>-688.86337543052491</v>
      </c>
      <c r="J61" s="15">
        <v>85.6</v>
      </c>
      <c r="K61" s="32">
        <f t="shared" si="28"/>
        <v>-1.7221584385763492E-2</v>
      </c>
      <c r="L61" s="18">
        <f>IF(ISNUMBER(J61), $B64 * K61, "")</f>
        <v>-2583.237657864524</v>
      </c>
      <c r="M61" s="31">
        <v>87.1</v>
      </c>
      <c r="N61" s="32">
        <f t="shared" si="29"/>
        <v>0</v>
      </c>
      <c r="O61" s="18">
        <f>IF(ISNUMBER(M61), $B64 * N61, "")</f>
        <v>0</v>
      </c>
      <c r="Q61" s="209"/>
      <c r="R61" s="209"/>
      <c r="S61" s="209"/>
    </row>
    <row r="62" spans="1:19" ht="17.25" customHeight="1">
      <c r="A62" s="125" t="s">
        <v>205</v>
      </c>
      <c r="B62" s="126">
        <v>11.4</v>
      </c>
      <c r="C62" s="77">
        <v>-2.5641025599999999E-2</v>
      </c>
      <c r="D62" s="15">
        <v>11.3</v>
      </c>
      <c r="E62" s="32">
        <f t="shared" si="26"/>
        <v>-8.7719298245613718E-3</v>
      </c>
      <c r="F62" s="18">
        <f>IF(ISNUMBER(D62), $B64 * E62, "")</f>
        <v>-1315.7894736842059</v>
      </c>
      <c r="G62" s="31">
        <v>11.6</v>
      </c>
      <c r="H62" s="32">
        <f t="shared" si="27"/>
        <v>1.7543859649122744E-2</v>
      </c>
      <c r="I62" s="101">
        <f>IF(ISNUMBER(G62), $B64 * H62, "")</f>
        <v>2631.5789473684117</v>
      </c>
      <c r="J62" s="15">
        <v>11.4</v>
      </c>
      <c r="K62" s="32">
        <f t="shared" si="28"/>
        <v>0</v>
      </c>
      <c r="L62" s="18">
        <f>IF(ISNUMBER(J62), $B64 * K62, "")</f>
        <v>0</v>
      </c>
      <c r="M62" s="31">
        <v>11.8</v>
      </c>
      <c r="N62" s="32">
        <f t="shared" si="29"/>
        <v>3.5087719298245647E-2</v>
      </c>
      <c r="O62" s="18">
        <f>IF(ISNUMBER(M62), $B64 * N62, "")</f>
        <v>5263.1578947368471</v>
      </c>
      <c r="Q62" s="198"/>
      <c r="R62" s="199"/>
      <c r="S62" s="200"/>
    </row>
    <row r="63" spans="1:19" ht="17.25" customHeight="1" thickBot="1">
      <c r="A63" s="130" t="s">
        <v>199</v>
      </c>
      <c r="B63" s="131">
        <v>11.3</v>
      </c>
      <c r="C63" s="79">
        <v>-2.5862069000000001E-2</v>
      </c>
      <c r="D63" s="24">
        <v>11</v>
      </c>
      <c r="E63" s="25">
        <f t="shared" si="26"/>
        <v>-2.6548672566371743E-2</v>
      </c>
      <c r="F63" s="104">
        <f>IF(ISNUMBER(D63), $B64 * E63, "")</f>
        <v>-3982.3008849557614</v>
      </c>
      <c r="G63" s="102">
        <v>11.4</v>
      </c>
      <c r="H63" s="25">
        <f t="shared" si="27"/>
        <v>8.8495575221238625E-3</v>
      </c>
      <c r="I63" s="103">
        <f>IF(ISNUMBER(G63), $B64 * H63, "")</f>
        <v>1327.4336283185794</v>
      </c>
      <c r="J63" s="24">
        <v>11.4</v>
      </c>
      <c r="K63" s="25">
        <f t="shared" si="28"/>
        <v>8.8495575221238625E-3</v>
      </c>
      <c r="L63" s="104">
        <f>IF(ISNUMBER(J63), $B64 * K63, "")</f>
        <v>1327.4336283185794</v>
      </c>
      <c r="M63" s="102">
        <v>11.7</v>
      </c>
      <c r="N63" s="25">
        <f t="shared" si="29"/>
        <v>3.539823008849545E-2</v>
      </c>
      <c r="O63" s="104">
        <f>IF(ISNUMBER(M63), $B64 * N63, "")</f>
        <v>5309.7345132743176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2.1881810807575499E-3</v>
      </c>
      <c r="F64" s="28">
        <f>SUM(F44:F63)</f>
        <v>6564.5432422726481</v>
      </c>
      <c r="G64" s="26" t="s">
        <v>266</v>
      </c>
      <c r="H64" s="27">
        <f>IF(COUNT(H44:H63), SUM(H44:H63) / COUNT(H44:H63), 0)</f>
        <v>4.0110671103331871E-2</v>
      </c>
      <c r="I64" s="28">
        <f>SUM(I44:I63)</f>
        <v>120332.01330999561</v>
      </c>
      <c r="J64" s="26" t="s">
        <v>266</v>
      </c>
      <c r="K64" s="27">
        <f>IF(COUNT(K44:K63), SUM(K44:K63) / COUNT(K44:K63), 0)</f>
        <v>3.6437087782886804E-2</v>
      </c>
      <c r="L64" s="28">
        <f>SUM(L44:L63)</f>
        <v>109311.26334866042</v>
      </c>
      <c r="M64" s="26" t="s">
        <v>266</v>
      </c>
      <c r="N64" s="27">
        <f>IF(COUNT(N44:N63), SUM(N44:N63) / COUNT(N44:N63), 0)</f>
        <v>6.6005599131329959E-2</v>
      </c>
      <c r="O64" s="28">
        <f>SUM(O44:O63)</f>
        <v>198016.79739398987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74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2022-03-14(월) 오전 00:00</v>
      </c>
      <c r="C69" s="261"/>
      <c r="D69" s="233" t="str">
        <f>TEXT($G$1, "[$-ko-KR]yyyy-mm-dd(ddd) ") &amp; "오후 14:00"</f>
        <v>2022-03-14(월) 오후 14:00</v>
      </c>
      <c r="E69" s="234"/>
      <c r="F69" s="235"/>
      <c r="G69" s="233" t="str">
        <f>TEXT($G$1, "[$-ko-KR]yyyy-mm-dd(ddd) ") &amp; "오후 19:00"</f>
        <v>2022-03-14(월) 오후 19:00</v>
      </c>
      <c r="H69" s="234"/>
      <c r="I69" s="235"/>
      <c r="J69" s="233" t="str">
        <f>TEXT($G$1, "[$-ko-KR]yyyy-mm-dd(ddd) ") &amp; "오후 21:00"</f>
        <v>2022-03-14(월) 오후 21:00</v>
      </c>
      <c r="K69" s="234"/>
      <c r="L69" s="235"/>
      <c r="M69" s="233" t="str">
        <f>TEXT($G$1+1, "[$-ko-KR]yyyy-mm-dd(ddd) ") &amp; "오전 00:00"</f>
        <v>2022-03-15(화)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79</v>
      </c>
      <c r="B71" s="124">
        <v>888</v>
      </c>
      <c r="C71" s="76">
        <v>6.9879518099999996E-2</v>
      </c>
      <c r="D71" s="13">
        <v>854</v>
      </c>
      <c r="E71" s="14">
        <f>IF(ISNUMBER(D71), (D71 - $B71) / $B71, "")</f>
        <v>-3.8288288288288286E-2</v>
      </c>
      <c r="F71" s="16">
        <f>IF(ISNUMBER(D71), $B91 * E71, "")</f>
        <v>-5743.2432432432424</v>
      </c>
      <c r="G71" s="29">
        <v>871</v>
      </c>
      <c r="H71" s="14">
        <f>IF(ISNUMBER(G71), (G71 - $B71) / $B71, "")</f>
        <v>-1.9144144144144143E-2</v>
      </c>
      <c r="I71" s="100">
        <f>IF(ISNUMBER(G71), $B91 * H71, "")</f>
        <v>-2871.6216216216212</v>
      </c>
      <c r="J71" s="13">
        <v>863</v>
      </c>
      <c r="K71" s="14">
        <f>IF(ISNUMBER(J71), (J71 - $B71) / $B71, "")</f>
        <v>-2.8153153153153154E-2</v>
      </c>
      <c r="L71" s="16">
        <f>IF(ISNUMBER(J71), $B91 * K71, "")</f>
        <v>-4222.9729729729734</v>
      </c>
      <c r="M71" s="29">
        <v>878</v>
      </c>
      <c r="N71" s="14">
        <f>IF(ISNUMBER(M71), (M71 - $B71) / $B71, "")</f>
        <v>-1.1261261261261261E-2</v>
      </c>
      <c r="O71" s="16">
        <f>IF(ISNUMBER(M71), $B91 * N71, "")</f>
        <v>-1689.1891891891892</v>
      </c>
      <c r="Q71" s="219"/>
      <c r="R71" s="219"/>
      <c r="S71" s="219"/>
    </row>
    <row r="72" spans="1:19" ht="17.25" thickBot="1">
      <c r="A72" s="125" t="s">
        <v>85</v>
      </c>
      <c r="B72" s="126">
        <v>258</v>
      </c>
      <c r="C72" s="77">
        <v>2.78884462E-2</v>
      </c>
      <c r="D72" s="15">
        <v>244</v>
      </c>
      <c r="E72" s="32">
        <f t="shared" ref="E72:E75" si="30">IF(ISNUMBER(D72), (D72 - $B72) / $B72, "")</f>
        <v>-5.4263565891472867E-2</v>
      </c>
      <c r="F72" s="18">
        <f>IF(ISNUMBER(D72), $B91 * E72, "")</f>
        <v>-8139.5348837209303</v>
      </c>
      <c r="G72" s="31">
        <v>243</v>
      </c>
      <c r="H72" s="32">
        <f t="shared" ref="H72:H75" si="31">IF(ISNUMBER(G72), (G72 - $B72) / $B72, "")</f>
        <v>-5.8139534883720929E-2</v>
      </c>
      <c r="I72" s="101">
        <f>IF(ISNUMBER(G72), $B91 * H72, "")</f>
        <v>-8720.9302325581393</v>
      </c>
      <c r="J72" s="15">
        <v>241</v>
      </c>
      <c r="K72" s="32">
        <f t="shared" ref="K72:K75" si="32">IF(ISNUMBER(J72), (J72 - $B72) / $B72, "")</f>
        <v>-6.589147286821706E-2</v>
      </c>
      <c r="L72" s="18">
        <f>IF(ISNUMBER(J72), $B91 * K72, "")</f>
        <v>-9883.7209302325591</v>
      </c>
      <c r="M72" s="31">
        <v>240</v>
      </c>
      <c r="N72" s="32">
        <f t="shared" ref="N72:N75" si="33">IF(ISNUMBER(M72), (M72 - $B72) / $B72, "")</f>
        <v>-6.9767441860465115E-2</v>
      </c>
      <c r="O72" s="18">
        <f>IF(ISNUMBER(M72), $B91 * N72, "")</f>
        <v>-10465.116279069767</v>
      </c>
      <c r="Q72" s="219"/>
      <c r="R72" s="219"/>
      <c r="S72" s="219"/>
    </row>
    <row r="73" spans="1:19" ht="17.25" thickBot="1">
      <c r="A73" s="125" t="s">
        <v>261</v>
      </c>
      <c r="B73" s="126">
        <v>148</v>
      </c>
      <c r="C73" s="77">
        <v>0</v>
      </c>
      <c r="D73" s="15">
        <v>147</v>
      </c>
      <c r="E73" s="32">
        <f t="shared" si="30"/>
        <v>-6.7567567567567571E-3</v>
      </c>
      <c r="F73" s="18">
        <f>IF(ISNUMBER(D73), $B91 * E73, "")</f>
        <v>-1013.5135135135135</v>
      </c>
      <c r="G73" s="31">
        <v>147</v>
      </c>
      <c r="H73" s="32">
        <f t="shared" si="31"/>
        <v>-6.7567567567567571E-3</v>
      </c>
      <c r="I73" s="101">
        <f>IF(ISNUMBER(G73), $B91 * H73, "")</f>
        <v>-1013.5135135135135</v>
      </c>
      <c r="J73" s="15">
        <v>147</v>
      </c>
      <c r="K73" s="32">
        <f t="shared" si="32"/>
        <v>-6.7567567567567571E-3</v>
      </c>
      <c r="L73" s="18">
        <f>IF(ISNUMBER(J73), $B91 * K73, "")</f>
        <v>-1013.5135135135135</v>
      </c>
      <c r="M73" s="31">
        <v>146</v>
      </c>
      <c r="N73" s="32">
        <f t="shared" si="33"/>
        <v>-1.3513513513513514E-2</v>
      </c>
      <c r="O73" s="18">
        <f>IF(ISNUMBER(M73), $B91 * N73, "")</f>
        <v>-2027.0270270270271</v>
      </c>
      <c r="Q73" s="209"/>
      <c r="R73" s="209"/>
      <c r="S73" s="209"/>
    </row>
    <row r="74" spans="1:19" ht="17.25" thickBot="1">
      <c r="A74" s="125" t="s">
        <v>101</v>
      </c>
      <c r="B74" s="126">
        <v>606</v>
      </c>
      <c r="C74" s="77">
        <v>-1.6474465000000001E-3</v>
      </c>
      <c r="D74" s="15">
        <v>598</v>
      </c>
      <c r="E74" s="32">
        <f t="shared" si="30"/>
        <v>-1.3201320132013201E-2</v>
      </c>
      <c r="F74" s="18">
        <f>IF(ISNUMBER(D74), $B91 * E74, "")</f>
        <v>-1980.1980198019803</v>
      </c>
      <c r="G74" s="31">
        <v>602</v>
      </c>
      <c r="H74" s="32">
        <f t="shared" si="31"/>
        <v>-6.6006600660066007E-3</v>
      </c>
      <c r="I74" s="101">
        <f>IF(ISNUMBER(G74), $B91 * H74, "")</f>
        <v>-990.09900990099015</v>
      </c>
      <c r="J74" s="15">
        <v>599</v>
      </c>
      <c r="K74" s="32">
        <f t="shared" si="32"/>
        <v>-1.155115511551155E-2</v>
      </c>
      <c r="L74" s="18">
        <f>IF(ISNUMBER(J74), $B91 * K74, "")</f>
        <v>-1732.6732673267325</v>
      </c>
      <c r="M74" s="31">
        <v>598</v>
      </c>
      <c r="N74" s="32">
        <f t="shared" si="33"/>
        <v>-1.3201320132013201E-2</v>
      </c>
      <c r="O74" s="18">
        <f>IF(ISNUMBER(M74), $B91 * N74, "")</f>
        <v>-1980.1980198019803</v>
      </c>
      <c r="Q74" s="209"/>
      <c r="R74" s="209"/>
      <c r="S74" s="209"/>
    </row>
    <row r="75" spans="1:19" ht="17.25" thickBot="1">
      <c r="A75" s="127" t="s">
        <v>172</v>
      </c>
      <c r="B75" s="128">
        <v>874</v>
      </c>
      <c r="C75" s="78">
        <v>-2.2831050000000001E-3</v>
      </c>
      <c r="D75" s="20">
        <v>854</v>
      </c>
      <c r="E75" s="21">
        <f t="shared" si="30"/>
        <v>-2.2883295194508008E-2</v>
      </c>
      <c r="F75" s="22">
        <f>IF(ISNUMBER(D75), $B91 * E75, "")</f>
        <v>-3432.4942791762014</v>
      </c>
      <c r="G75" s="30">
        <v>863</v>
      </c>
      <c r="H75" s="21">
        <f t="shared" si="31"/>
        <v>-1.2585812356979404E-2</v>
      </c>
      <c r="I75" s="105">
        <f>IF(ISNUMBER(G75), $B91 * H75, "")</f>
        <v>-1887.8718535469106</v>
      </c>
      <c r="J75" s="20">
        <v>853</v>
      </c>
      <c r="K75" s="21">
        <f t="shared" si="32"/>
        <v>-2.4027459954233409E-2</v>
      </c>
      <c r="L75" s="22">
        <f>IF(ISNUMBER(J75), $B91 * K75, "")</f>
        <v>-3604.1189931350114</v>
      </c>
      <c r="M75" s="30">
        <v>864</v>
      </c>
      <c r="N75" s="21">
        <f t="shared" si="33"/>
        <v>-1.1441647597254004E-2</v>
      </c>
      <c r="O75" s="22">
        <f>IF(ISNUMBER(M75), $B91 * N75, "")</f>
        <v>-1716.2471395881007</v>
      </c>
      <c r="Q75" s="209"/>
      <c r="R75" s="209"/>
      <c r="S75" s="209"/>
    </row>
    <row r="76" spans="1:19" ht="17.25" thickBot="1">
      <c r="A76" s="125" t="s">
        <v>89</v>
      </c>
      <c r="B76" s="129">
        <v>978</v>
      </c>
      <c r="C76" s="80">
        <v>-4.0733198E-3</v>
      </c>
      <c r="D76" s="106">
        <v>958</v>
      </c>
      <c r="E76" s="107">
        <f>IF(ISNUMBER(D76), (D76 - $B76) / $B76, "")</f>
        <v>-2.0449897750511249E-2</v>
      </c>
      <c r="F76" s="108">
        <f>IF(ISNUMBER(D76), $B91 * E76, "")</f>
        <v>-3067.4846625766872</v>
      </c>
      <c r="G76" s="109">
        <v>962</v>
      </c>
      <c r="H76" s="107">
        <f>IF(ISNUMBER(G76), (G76 - $B76) / $B76, "")</f>
        <v>-1.6359918200408999E-2</v>
      </c>
      <c r="I76" s="110">
        <f>IF(ISNUMBER(G76), $B91 * H76, "")</f>
        <v>-2453.9877300613498</v>
      </c>
      <c r="J76" s="106">
        <v>954</v>
      </c>
      <c r="K76" s="107">
        <f>IF(ISNUMBER(J76), (J76 - $B76) / $B76, "")</f>
        <v>-2.4539877300613498E-2</v>
      </c>
      <c r="L76" s="108">
        <f>IF(ISNUMBER(J76), $B91 * K76, "")</f>
        <v>-3680.9815950920247</v>
      </c>
      <c r="M76" s="109">
        <v>952</v>
      </c>
      <c r="N76" s="107">
        <f>IF(ISNUMBER(M76), (M76 - $B76) / $B76, "")</f>
        <v>-2.6584867075664622E-2</v>
      </c>
      <c r="O76" s="108">
        <f>IF(ISNUMBER(M76), $B91 * N76, "")</f>
        <v>-3987.7300613496932</v>
      </c>
      <c r="Q76" s="209"/>
      <c r="R76" s="209"/>
      <c r="S76" s="209"/>
    </row>
    <row r="77" spans="1:19" ht="17.25" thickBot="1">
      <c r="A77" s="125" t="s">
        <v>134</v>
      </c>
      <c r="B77" s="126">
        <v>203</v>
      </c>
      <c r="C77" s="77">
        <v>-4.9019607999999998E-3</v>
      </c>
      <c r="D77" s="15">
        <v>202</v>
      </c>
      <c r="E77" s="32">
        <f t="shared" ref="E77:E80" si="34">IF(ISNUMBER(D77), (D77 - $B77) / $B77, "")</f>
        <v>-4.9261083743842365E-3</v>
      </c>
      <c r="F77" s="18">
        <f>IF(ISNUMBER(D77), $B91 * E77, "")</f>
        <v>-738.91625615763553</v>
      </c>
      <c r="G77" s="31">
        <v>204</v>
      </c>
      <c r="H77" s="32">
        <f t="shared" ref="H77:H80" si="35">IF(ISNUMBER(G77), (G77 - $B77) / $B77, "")</f>
        <v>4.9261083743842365E-3</v>
      </c>
      <c r="I77" s="101">
        <f>IF(ISNUMBER(G77), $B91 * H77, "")</f>
        <v>738.91625615763553</v>
      </c>
      <c r="J77" s="15">
        <v>200</v>
      </c>
      <c r="K77" s="32">
        <f t="shared" ref="K77:K80" si="36">IF(ISNUMBER(J77), (J77 - $B77) / $B77, "")</f>
        <v>-1.4778325123152709E-2</v>
      </c>
      <c r="L77" s="18">
        <f>IF(ISNUMBER(J77), $B91 * K77, "")</f>
        <v>-2216.7487684729062</v>
      </c>
      <c r="M77" s="31">
        <v>200</v>
      </c>
      <c r="N77" s="32">
        <f t="shared" ref="N77:N80" si="37">IF(ISNUMBER(M77), (M77 - $B77) / $B77, "")</f>
        <v>-1.4778325123152709E-2</v>
      </c>
      <c r="O77" s="18">
        <f>IF(ISNUMBER(M77), $B91 * N77, "")</f>
        <v>-2216.7487684729062</v>
      </c>
      <c r="Q77" s="209"/>
      <c r="R77" s="209"/>
      <c r="S77" s="209"/>
    </row>
    <row r="78" spans="1:19" ht="17.25" thickBot="1">
      <c r="A78" s="125" t="s">
        <v>103</v>
      </c>
      <c r="B78" s="126">
        <v>615</v>
      </c>
      <c r="C78" s="77">
        <v>-6.4620355000000003E-3</v>
      </c>
      <c r="D78" s="15">
        <v>600</v>
      </c>
      <c r="E78" s="32">
        <f t="shared" si="34"/>
        <v>-2.4390243902439025E-2</v>
      </c>
      <c r="F78" s="18">
        <f>IF(ISNUMBER(D78), $B91 * E78, "")</f>
        <v>-3658.5365853658536</v>
      </c>
      <c r="G78" s="31">
        <v>603</v>
      </c>
      <c r="H78" s="32">
        <f t="shared" si="35"/>
        <v>-1.9512195121951219E-2</v>
      </c>
      <c r="I78" s="101">
        <f>IF(ISNUMBER(G78), $B91 * H78, "")</f>
        <v>-2926.8292682926831</v>
      </c>
      <c r="J78" s="15">
        <v>598</v>
      </c>
      <c r="K78" s="32">
        <f t="shared" si="36"/>
        <v>-2.7642276422764227E-2</v>
      </c>
      <c r="L78" s="18">
        <f>IF(ISNUMBER(J78), $B91 * K78, "")</f>
        <v>-4146.3414634146338</v>
      </c>
      <c r="M78" s="31">
        <v>602</v>
      </c>
      <c r="N78" s="32">
        <f t="shared" si="37"/>
        <v>-2.113821138211382E-2</v>
      </c>
      <c r="O78" s="18">
        <f>IF(ISNUMBER(M78), $B91 * N78, "")</f>
        <v>-3170.731707317073</v>
      </c>
      <c r="Q78" s="209"/>
      <c r="R78" s="209"/>
      <c r="S78" s="209"/>
    </row>
    <row r="79" spans="1:19" ht="17.25" thickBot="1">
      <c r="A79" s="125" t="s">
        <v>180</v>
      </c>
      <c r="B79" s="126">
        <v>891</v>
      </c>
      <c r="C79" s="77">
        <v>-6.6889632000000001E-3</v>
      </c>
      <c r="D79" s="15">
        <v>857</v>
      </c>
      <c r="E79" s="32">
        <f t="shared" si="34"/>
        <v>-3.8159371492704826E-2</v>
      </c>
      <c r="F79" s="18">
        <f>IF(ISNUMBER(D79), $B91 * E79, "")</f>
        <v>-5723.9057239057238</v>
      </c>
      <c r="G79" s="31">
        <v>862</v>
      </c>
      <c r="H79" s="32">
        <f t="shared" si="35"/>
        <v>-3.2547699214365879E-2</v>
      </c>
      <c r="I79" s="101">
        <f>IF(ISNUMBER(G79), $B91 * H79, "")</f>
        <v>-4882.1548821548822</v>
      </c>
      <c r="J79" s="15">
        <v>855</v>
      </c>
      <c r="K79" s="32">
        <f t="shared" si="36"/>
        <v>-4.0404040404040407E-2</v>
      </c>
      <c r="L79" s="18">
        <f>IF(ISNUMBER(J79), $B91 * K79, "")</f>
        <v>-6060.606060606061</v>
      </c>
      <c r="M79" s="31">
        <v>863</v>
      </c>
      <c r="N79" s="32">
        <f t="shared" si="37"/>
        <v>-3.1425364758698095E-2</v>
      </c>
      <c r="O79" s="18">
        <f>IF(ISNUMBER(M79), $B91 * N79, "")</f>
        <v>-4713.8047138047141</v>
      </c>
      <c r="Q79" s="33"/>
      <c r="R79" s="33"/>
    </row>
    <row r="80" spans="1:19" ht="17.25" thickBot="1">
      <c r="A80" s="130" t="s">
        <v>247</v>
      </c>
      <c r="B80" s="131">
        <v>721</v>
      </c>
      <c r="C80" s="79">
        <v>-6.8870522999999999E-3</v>
      </c>
      <c r="D80" s="24">
        <v>711</v>
      </c>
      <c r="E80" s="25">
        <f t="shared" si="34"/>
        <v>-1.3869625520110958E-2</v>
      </c>
      <c r="F80" s="104">
        <f>IF(ISNUMBER(D80), $B91 * E80, "")</f>
        <v>-2080.4438280166437</v>
      </c>
      <c r="G80" s="102">
        <v>715</v>
      </c>
      <c r="H80" s="25">
        <f t="shared" si="35"/>
        <v>-8.321775312066574E-3</v>
      </c>
      <c r="I80" s="103">
        <f>IF(ISNUMBER(G80), $B91 * H80, "")</f>
        <v>-1248.266296809986</v>
      </c>
      <c r="J80" s="24">
        <v>709</v>
      </c>
      <c r="K80" s="25">
        <f t="shared" si="36"/>
        <v>-1.6643550624133148E-2</v>
      </c>
      <c r="L80" s="104">
        <f>IF(ISNUMBER(J80), $B91 * K80, "")</f>
        <v>-2496.532593619972</v>
      </c>
      <c r="M80" s="102">
        <v>710</v>
      </c>
      <c r="N80" s="25">
        <f t="shared" si="37"/>
        <v>-1.5256588072122053E-2</v>
      </c>
      <c r="O80" s="104">
        <f>IF(ISNUMBER(M80), $B91 * N80, "")</f>
        <v>-2288.4882108183078</v>
      </c>
      <c r="Q80" s="210"/>
      <c r="R80" s="211"/>
      <c r="S80" s="212"/>
    </row>
    <row r="81" spans="1:19">
      <c r="A81" s="123" t="s">
        <v>215</v>
      </c>
      <c r="B81" s="124">
        <v>136</v>
      </c>
      <c r="C81" s="76">
        <v>-7.2992700999999997E-3</v>
      </c>
      <c r="D81" s="13">
        <v>133</v>
      </c>
      <c r="E81" s="14">
        <f>IF(ISNUMBER(D81), (D81 - $B81) / $B81, "")</f>
        <v>-2.2058823529411766E-2</v>
      </c>
      <c r="F81" s="16">
        <f>IF(ISNUMBER(D81), $B91 * E81, "")</f>
        <v>-3308.8235294117649</v>
      </c>
      <c r="G81" s="29">
        <v>136</v>
      </c>
      <c r="H81" s="14">
        <f>IF(ISNUMBER(G81), (G81 - $B81) / $B81, "")</f>
        <v>0</v>
      </c>
      <c r="I81" s="100">
        <f>IF(ISNUMBER(G81), $B91 * H81, "")</f>
        <v>0</v>
      </c>
      <c r="J81" s="13">
        <v>134</v>
      </c>
      <c r="K81" s="14">
        <f>IF(ISNUMBER(J81), (J81 - $B81) / $B81, "")</f>
        <v>-1.4705882352941176E-2</v>
      </c>
      <c r="L81" s="16">
        <f>IF(ISNUMBER(J81), $B91 * K81, "")</f>
        <v>-2205.8823529411766</v>
      </c>
      <c r="M81" s="29">
        <v>136</v>
      </c>
      <c r="N81" s="14">
        <f>IF(ISNUMBER(M81), (M81 - $B81) / $B81, "")</f>
        <v>0</v>
      </c>
      <c r="O81" s="16">
        <f>IF(ISNUMBER(M81), $B91 * N81, "")</f>
        <v>0</v>
      </c>
      <c r="Q81" s="213"/>
      <c r="R81" s="214"/>
      <c r="S81" s="215"/>
    </row>
    <row r="82" spans="1:19" ht="17.25" thickBot="1">
      <c r="A82" s="125" t="s">
        <v>209</v>
      </c>
      <c r="B82" s="126">
        <v>974</v>
      </c>
      <c r="C82" s="77">
        <v>-8.1466395000000004E-3</v>
      </c>
      <c r="D82" s="15">
        <v>954</v>
      </c>
      <c r="E82" s="32">
        <f t="shared" ref="E82:E85" si="38">IF(ISNUMBER(D82), (D82 - $B82) / $B82, "")</f>
        <v>-2.0533880903490759E-2</v>
      </c>
      <c r="F82" s="18">
        <f>IF(ISNUMBER(D82), $B91 * E82, "")</f>
        <v>-3080.0821355236139</v>
      </c>
      <c r="G82" s="31">
        <v>960</v>
      </c>
      <c r="H82" s="32">
        <f t="shared" ref="H82:H85" si="39">IF(ISNUMBER(G82), (G82 - $B82) / $B82, "")</f>
        <v>-1.4373716632443531E-2</v>
      </c>
      <c r="I82" s="101">
        <f>IF(ISNUMBER(G82), $B91 * H82, "")</f>
        <v>-2156.0574948665299</v>
      </c>
      <c r="J82" s="15">
        <v>952</v>
      </c>
      <c r="K82" s="32">
        <f t="shared" ref="K82:K85" si="40">IF(ISNUMBER(J82), (J82 - $B82) / $B82, "")</f>
        <v>-2.2587268993839837E-2</v>
      </c>
      <c r="L82" s="18">
        <f>IF(ISNUMBER(J82), $B91 * K82, "")</f>
        <v>-3388.0903490759756</v>
      </c>
      <c r="M82" s="31">
        <v>957</v>
      </c>
      <c r="N82" s="32">
        <f t="shared" ref="N82:N85" si="41">IF(ISNUMBER(M82), (M82 - $B82) / $B82, "")</f>
        <v>-1.7453798767967144E-2</v>
      </c>
      <c r="O82" s="18">
        <f>IF(ISNUMBER(M82), $B91 * N82, "")</f>
        <v>-2618.0698151950714</v>
      </c>
      <c r="Q82" s="216"/>
      <c r="R82" s="217"/>
      <c r="S82" s="218"/>
    </row>
    <row r="83" spans="1:19" ht="17.25" thickBot="1">
      <c r="A83" s="125" t="s">
        <v>56</v>
      </c>
      <c r="B83" s="126">
        <v>116</v>
      </c>
      <c r="C83" s="77">
        <v>-8.5470084999999998E-3</v>
      </c>
      <c r="D83" s="15">
        <v>115</v>
      </c>
      <c r="E83" s="32">
        <f t="shared" si="38"/>
        <v>-8.6206896551724137E-3</v>
      </c>
      <c r="F83" s="18">
        <f>IF(ISNUMBER(D83), $B91 * E83, "")</f>
        <v>-1293.1034482758621</v>
      </c>
      <c r="G83" s="31">
        <v>115</v>
      </c>
      <c r="H83" s="32">
        <f t="shared" si="39"/>
        <v>-8.6206896551724137E-3</v>
      </c>
      <c r="I83" s="101">
        <f>IF(ISNUMBER(G83), $B91 * H83, "")</f>
        <v>-1293.1034482758621</v>
      </c>
      <c r="J83" s="15">
        <v>114</v>
      </c>
      <c r="K83" s="32">
        <f t="shared" si="40"/>
        <v>-1.7241379310344827E-2</v>
      </c>
      <c r="L83" s="18">
        <f>IF(ISNUMBER(J83), $B91 * K83, "")</f>
        <v>-2586.2068965517242</v>
      </c>
      <c r="M83" s="31">
        <v>116</v>
      </c>
      <c r="N83" s="32">
        <f t="shared" si="41"/>
        <v>0</v>
      </c>
      <c r="O83" s="18">
        <f>IF(ISNUMBER(M83), $B91 * N83, "")</f>
        <v>0</v>
      </c>
      <c r="Q83" s="209"/>
      <c r="R83" s="209"/>
      <c r="S83" s="209"/>
    </row>
    <row r="84" spans="1:19" ht="17.25" thickBot="1">
      <c r="A84" s="125" t="s">
        <v>331</v>
      </c>
      <c r="B84" s="126">
        <v>898</v>
      </c>
      <c r="C84" s="77">
        <v>-8.8300220999999995E-3</v>
      </c>
      <c r="D84" s="15">
        <v>879</v>
      </c>
      <c r="E84" s="32">
        <f t="shared" si="38"/>
        <v>-2.1158129175946547E-2</v>
      </c>
      <c r="F84" s="18">
        <f>IF(ISNUMBER(D84), $B91 * E84, "")</f>
        <v>-3173.7193763919822</v>
      </c>
      <c r="G84" s="31">
        <v>881</v>
      </c>
      <c r="H84" s="32">
        <f t="shared" si="39"/>
        <v>-1.8930957683741648E-2</v>
      </c>
      <c r="I84" s="101">
        <f>IF(ISNUMBER(G84), $B91 * H84, "")</f>
        <v>-2839.6436525612471</v>
      </c>
      <c r="J84" s="15">
        <v>876</v>
      </c>
      <c r="K84" s="32">
        <f t="shared" si="40"/>
        <v>-2.4498886414253896E-2</v>
      </c>
      <c r="L84" s="18">
        <f>IF(ISNUMBER(J84), $B91 * K84, "")</f>
        <v>-3674.8329621380844</v>
      </c>
      <c r="M84" s="31">
        <v>884</v>
      </c>
      <c r="N84" s="32">
        <f t="shared" si="41"/>
        <v>-1.5590200445434299E-2</v>
      </c>
      <c r="O84" s="18">
        <f>IF(ISNUMBER(M84), $B91 * N84, "")</f>
        <v>-2338.5300668151449</v>
      </c>
      <c r="Q84" s="219"/>
      <c r="R84" s="219"/>
      <c r="S84" s="219"/>
    </row>
    <row r="85" spans="1:19" ht="17.25" thickBot="1">
      <c r="A85" s="127" t="s">
        <v>235</v>
      </c>
      <c r="B85" s="128">
        <v>108</v>
      </c>
      <c r="C85" s="78">
        <v>-9.1743119000000008E-3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106</v>
      </c>
      <c r="H85" s="21">
        <f t="shared" si="39"/>
        <v>-1.8518518518518517E-2</v>
      </c>
      <c r="I85" s="105">
        <f>IF(ISNUMBER(G85), $B91 * H85, "")</f>
        <v>-2777.7777777777778</v>
      </c>
      <c r="J85" s="20">
        <v>106</v>
      </c>
      <c r="K85" s="21">
        <f t="shared" si="40"/>
        <v>-1.8518518518518517E-2</v>
      </c>
      <c r="L85" s="22">
        <f>IF(ISNUMBER(J85), $B91 * K85, "")</f>
        <v>-2777.7777777777778</v>
      </c>
      <c r="M85" s="30">
        <v>106</v>
      </c>
      <c r="N85" s="21">
        <f t="shared" si="41"/>
        <v>-1.8518518518518517E-2</v>
      </c>
      <c r="O85" s="22">
        <f>IF(ISNUMBER(M85), $B91 * N85, "")</f>
        <v>-2777.7777777777778</v>
      </c>
      <c r="Q85" s="219"/>
      <c r="R85" s="219"/>
      <c r="S85" s="219"/>
    </row>
    <row r="86" spans="1:19" ht="17.25" thickBot="1">
      <c r="A86" s="125" t="s">
        <v>207</v>
      </c>
      <c r="B86" s="129">
        <v>978</v>
      </c>
      <c r="C86" s="80">
        <v>-1.01214575E-2</v>
      </c>
      <c r="D86" s="106">
        <v>957</v>
      </c>
      <c r="E86" s="107">
        <f>IF(ISNUMBER(D86), (D86 - $B86) / $B86, "")</f>
        <v>-2.1472392638036811E-2</v>
      </c>
      <c r="F86" s="108">
        <f>IF(ISNUMBER(D86), $B91 * E86, "")</f>
        <v>-3220.8588957055217</v>
      </c>
      <c r="G86" s="109">
        <v>966</v>
      </c>
      <c r="H86" s="107">
        <f>IF(ISNUMBER(G86), (G86 - $B86) / $B86, "")</f>
        <v>-1.2269938650306749E-2</v>
      </c>
      <c r="I86" s="110">
        <f>IF(ISNUMBER(G86), $B91 * H86, "")</f>
        <v>-1840.4907975460123</v>
      </c>
      <c r="J86" s="106">
        <v>961</v>
      </c>
      <c r="K86" s="107">
        <f>IF(ISNUMBER(J86), (J86 - $B86) / $B86, "")</f>
        <v>-1.7382413087934562E-2</v>
      </c>
      <c r="L86" s="108">
        <f>IF(ISNUMBER(J86), $B91 * K86, "")</f>
        <v>-2607.3619631901843</v>
      </c>
      <c r="M86" s="109">
        <v>965</v>
      </c>
      <c r="N86" s="107">
        <f>IF(ISNUMBER(M86), (M86 - $B86) / $B86, "")</f>
        <v>-1.3292433537832311E-2</v>
      </c>
      <c r="O86" s="108">
        <f>IF(ISNUMBER(M86), $B91 * N86, "")</f>
        <v>-1993.8650306748466</v>
      </c>
      <c r="Q86" s="209"/>
      <c r="R86" s="209"/>
      <c r="S86" s="209"/>
    </row>
    <row r="87" spans="1:19" ht="17.25" thickBot="1">
      <c r="A87" s="125" t="s">
        <v>105</v>
      </c>
      <c r="B87" s="126">
        <v>953</v>
      </c>
      <c r="C87" s="77">
        <v>-1.0384216E-2</v>
      </c>
      <c r="D87" s="15">
        <v>927</v>
      </c>
      <c r="E87" s="32">
        <f t="shared" ref="E87:E90" si="42">IF(ISNUMBER(D87), (D87 - $B87) / $B87, "")</f>
        <v>-2.7282266526757609E-2</v>
      </c>
      <c r="F87" s="18">
        <f>IF(ISNUMBER(D87), $B91 * E87, "")</f>
        <v>-4092.3399790136414</v>
      </c>
      <c r="G87" s="31">
        <v>946</v>
      </c>
      <c r="H87" s="32">
        <f t="shared" ref="H87:H90" si="43">IF(ISNUMBER(G87), (G87 - $B87) / $B87, "")</f>
        <v>-7.3452256033578172E-3</v>
      </c>
      <c r="I87" s="101">
        <f>IF(ISNUMBER(G87), $B91 * H87, "")</f>
        <v>-1101.7838405036725</v>
      </c>
      <c r="J87" s="15">
        <v>985</v>
      </c>
      <c r="K87" s="32">
        <f t="shared" ref="K87:K90" si="44">IF(ISNUMBER(J87), (J87 - $B87) / $B87, "")</f>
        <v>3.3578174186778595E-2</v>
      </c>
      <c r="L87" s="18">
        <f>IF(ISNUMBER(J87), $B91 * K87, "")</f>
        <v>5036.7261280167895</v>
      </c>
      <c r="M87" s="31">
        <v>964</v>
      </c>
      <c r="N87" s="32">
        <f t="shared" ref="N87:N90" si="45">IF(ISNUMBER(M87), (M87 - $B87) / $B87, "")</f>
        <v>1.1542497376705142E-2</v>
      </c>
      <c r="O87" s="18">
        <f>IF(ISNUMBER(M87), $B91 * N87, "")</f>
        <v>1731.3746065057712</v>
      </c>
      <c r="Q87" s="209"/>
      <c r="R87" s="209"/>
      <c r="S87" s="209"/>
    </row>
    <row r="88" spans="1:19" ht="17.25" thickBot="1">
      <c r="A88" s="125" t="s">
        <v>221</v>
      </c>
      <c r="B88" s="126">
        <v>899</v>
      </c>
      <c r="C88" s="77">
        <v>-1.1001100099999999E-2</v>
      </c>
      <c r="D88" s="15">
        <v>889</v>
      </c>
      <c r="E88" s="32">
        <f t="shared" si="42"/>
        <v>-1.1123470522803115E-2</v>
      </c>
      <c r="F88" s="18">
        <f>IF(ISNUMBER(D88), $B91 * E88, "")</f>
        <v>-1668.5205784204672</v>
      </c>
      <c r="G88" s="31">
        <v>896</v>
      </c>
      <c r="H88" s="32">
        <f t="shared" si="43"/>
        <v>-3.3370411568409346E-3</v>
      </c>
      <c r="I88" s="101">
        <f>IF(ISNUMBER(G88), $B91 * H88, "")</f>
        <v>-500.55617352614019</v>
      </c>
      <c r="J88" s="15">
        <v>893</v>
      </c>
      <c r="K88" s="32">
        <f t="shared" si="44"/>
        <v>-6.6740823136818691E-3</v>
      </c>
      <c r="L88" s="18">
        <f>IF(ISNUMBER(J88), $B91 * K88, "")</f>
        <v>-1001.1123470522804</v>
      </c>
      <c r="M88" s="31">
        <v>897</v>
      </c>
      <c r="N88" s="32">
        <f t="shared" si="45"/>
        <v>-2.2246941045606229E-3</v>
      </c>
      <c r="O88" s="18">
        <f>IF(ISNUMBER(M88), $B91 * N88, "")</f>
        <v>-333.70411568409344</v>
      </c>
      <c r="Q88" s="209"/>
      <c r="R88" s="209"/>
      <c r="S88" s="209"/>
    </row>
    <row r="89" spans="1:19">
      <c r="A89" s="125" t="s">
        <v>338</v>
      </c>
      <c r="B89" s="126">
        <v>254</v>
      </c>
      <c r="C89" s="77">
        <v>-1.16731518E-2</v>
      </c>
      <c r="D89" s="15">
        <v>253</v>
      </c>
      <c r="E89" s="32">
        <f t="shared" si="42"/>
        <v>-3.937007874015748E-3</v>
      </c>
      <c r="F89" s="18">
        <f>IF(ISNUMBER(D89), $B91 * E89, "")</f>
        <v>-590.55118110236219</v>
      </c>
      <c r="G89" s="31">
        <v>255</v>
      </c>
      <c r="H89" s="32">
        <f t="shared" si="43"/>
        <v>3.937007874015748E-3</v>
      </c>
      <c r="I89" s="101">
        <f>IF(ISNUMBER(G89), $B91 * H89, "")</f>
        <v>590.55118110236219</v>
      </c>
      <c r="J89" s="15">
        <v>252</v>
      </c>
      <c r="K89" s="32">
        <f t="shared" si="44"/>
        <v>-7.874015748031496E-3</v>
      </c>
      <c r="L89" s="18">
        <f>IF(ISNUMBER(J89), $B91 * K89, "")</f>
        <v>-1181.1023622047244</v>
      </c>
      <c r="M89" s="31">
        <v>253</v>
      </c>
      <c r="N89" s="32">
        <f t="shared" si="45"/>
        <v>-3.937007874015748E-3</v>
      </c>
      <c r="O89" s="18">
        <f>IF(ISNUMBER(M89), $B91 * N89, "")</f>
        <v>-590.55118110236219</v>
      </c>
      <c r="Q89" s="198"/>
      <c r="R89" s="199"/>
      <c r="S89" s="200"/>
    </row>
    <row r="90" spans="1:19" ht="17.25" thickBot="1">
      <c r="A90" s="130" t="s">
        <v>51</v>
      </c>
      <c r="B90" s="131">
        <v>229</v>
      </c>
      <c r="C90" s="79">
        <v>-1.2931034500000001E-2</v>
      </c>
      <c r="D90" s="24">
        <v>224</v>
      </c>
      <c r="E90" s="25">
        <f t="shared" si="42"/>
        <v>-2.1834061135371178E-2</v>
      </c>
      <c r="F90" s="104">
        <f>IF(ISNUMBER(D90), $B91 * E90, "")</f>
        <v>-3275.1091703056768</v>
      </c>
      <c r="G90" s="102">
        <v>224</v>
      </c>
      <c r="H90" s="25">
        <f t="shared" si="43"/>
        <v>-2.1834061135371178E-2</v>
      </c>
      <c r="I90" s="103">
        <f>IF(ISNUMBER(G90), $B91 * H90, "")</f>
        <v>-3275.1091703056768</v>
      </c>
      <c r="J90" s="24">
        <v>222</v>
      </c>
      <c r="K90" s="25">
        <f t="shared" si="44"/>
        <v>-3.0567685589519649E-2</v>
      </c>
      <c r="L90" s="104">
        <f>IF(ISNUMBER(J90), $B91 * K90, "")</f>
        <v>-4585.1528384279472</v>
      </c>
      <c r="M90" s="102">
        <v>222</v>
      </c>
      <c r="N90" s="25">
        <f t="shared" si="45"/>
        <v>-3.0567685589519649E-2</v>
      </c>
      <c r="O90" s="104">
        <f>IF(ISNUMBER(M90), $B91 * N90, "")</f>
        <v>-4585.1528384279472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-2.0686385689135688E-2</v>
      </c>
      <c r="F91" s="28">
        <f>SUM(F71:F90)</f>
        <v>-62059.157067407068</v>
      </c>
      <c r="G91" s="26" t="s">
        <v>266</v>
      </c>
      <c r="H91" s="27">
        <f>IF(COUNT(H71:H90), SUM(H71:H90) / COUNT(H71:H90), 0)</f>
        <v>-1.3816776442187661E-2</v>
      </c>
      <c r="I91" s="28">
        <f>SUM(I71:I90)</f>
        <v>-41450.329326563013</v>
      </c>
      <c r="J91" s="26" t="s">
        <v>266</v>
      </c>
      <c r="K91" s="27">
        <f>IF(COUNT(K71:K90), SUM(K71:K90) / COUNT(K71:K90), 0)</f>
        <v>-1.9343001293243157E-2</v>
      </c>
      <c r="L91" s="28">
        <f>SUM(L71:L90)</f>
        <v>-58029.003879729469</v>
      </c>
      <c r="M91" s="26" t="s">
        <v>266</v>
      </c>
      <c r="N91" s="27">
        <f>IF(COUNT(N71:N90), SUM(N71:N90) / COUNT(N71:N90), 0)</f>
        <v>-1.5920519111870077E-2</v>
      </c>
      <c r="O91" s="28">
        <f>SUM(O71:O90)</f>
        <v>-47761.557335610232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74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2022-03-14(월) 오전 00:00</v>
      </c>
      <c r="C96" s="261"/>
      <c r="D96" s="233" t="str">
        <f>TEXT($G$1, "[$-ko-KR]yyyy-mm-dd(ddd) ") &amp; "오후 14:00"</f>
        <v>2022-03-14(월) 오후 14:00</v>
      </c>
      <c r="E96" s="234"/>
      <c r="F96" s="235"/>
      <c r="G96" s="233" t="str">
        <f>TEXT($G$1, "[$-ko-KR]yyyy-mm-dd(ddd) ") &amp; "오후 19:00"</f>
        <v>2022-03-14(월) 오후 19:00</v>
      </c>
      <c r="H96" s="234"/>
      <c r="I96" s="235"/>
      <c r="J96" s="233" t="str">
        <f>TEXT($G$1, "[$-ko-KR]yyyy-mm-dd(ddd) ") &amp; "오후 21:00"</f>
        <v>2022-03-14(월) 오후 21:00</v>
      </c>
      <c r="K96" s="234"/>
      <c r="L96" s="235"/>
      <c r="M96" s="233" t="str">
        <f>TEXT($G$1+1, "[$-ko-KR]yyyy-mm-dd(ddd) ") &amp; "오전 00:00"</f>
        <v>2022-03-15(화)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79</v>
      </c>
      <c r="B98" s="124">
        <v>888</v>
      </c>
      <c r="C98" s="76">
        <v>6.9879518099999996E-2</v>
      </c>
      <c r="D98" s="13">
        <v>854</v>
      </c>
      <c r="E98" s="14">
        <f>IF(ISNUMBER(D98), (D98 - $B98) / $B98, "")</f>
        <v>-3.8288288288288286E-2</v>
      </c>
      <c r="F98" s="16">
        <f>IF(ISNUMBER(D98), $B118 * E98, "")</f>
        <v>-5743.2432432432424</v>
      </c>
      <c r="G98" s="29">
        <v>871</v>
      </c>
      <c r="H98" s="14">
        <f>IF(ISNUMBER(G98), (G98 - $B98) / $B98, "")</f>
        <v>-1.9144144144144143E-2</v>
      </c>
      <c r="I98" s="100">
        <f>IF(ISNUMBER(G98), $B118 * H98, "")</f>
        <v>-2871.6216216216212</v>
      </c>
      <c r="J98" s="13">
        <v>863</v>
      </c>
      <c r="K98" s="14">
        <f>IF(ISNUMBER(J98), (J98 - $B98) / $B98, "")</f>
        <v>-2.8153153153153154E-2</v>
      </c>
      <c r="L98" s="16">
        <f>IF(ISNUMBER(J98), $B118 * K98, "")</f>
        <v>-4222.9729729729734</v>
      </c>
      <c r="M98" s="29">
        <v>878</v>
      </c>
      <c r="N98" s="14">
        <f>IF(ISNUMBER(M98), (M98 - $B98) / $B98, "")</f>
        <v>-1.1261261261261261E-2</v>
      </c>
      <c r="O98" s="16">
        <f>IF(ISNUMBER(M98), $B118 * N98, "")</f>
        <v>-1689.1891891891892</v>
      </c>
      <c r="Q98" s="219"/>
      <c r="R98" s="219"/>
      <c r="S98" s="219"/>
    </row>
    <row r="99" spans="1:19" ht="17.25" thickBot="1">
      <c r="A99" s="125" t="s">
        <v>85</v>
      </c>
      <c r="B99" s="126">
        <v>258</v>
      </c>
      <c r="C99" s="77">
        <v>2.78884462E-2</v>
      </c>
      <c r="D99" s="15">
        <v>244</v>
      </c>
      <c r="E99" s="32">
        <f t="shared" ref="E99:E102" si="46">IF(ISNUMBER(D99), (D99 - $B99) / $B99, "")</f>
        <v>-5.4263565891472867E-2</v>
      </c>
      <c r="F99" s="18">
        <f>IF(ISNUMBER(D99), $B118 * E99, "")</f>
        <v>-8139.5348837209303</v>
      </c>
      <c r="G99" s="31">
        <v>243</v>
      </c>
      <c r="H99" s="32">
        <f t="shared" ref="H99:H102" si="47">IF(ISNUMBER(G99), (G99 - $B99) / $B99, "")</f>
        <v>-5.8139534883720929E-2</v>
      </c>
      <c r="I99" s="101">
        <f>IF(ISNUMBER(G99), $B118 * H99, "")</f>
        <v>-8720.9302325581393</v>
      </c>
      <c r="J99" s="15">
        <v>241</v>
      </c>
      <c r="K99" s="32">
        <f t="shared" ref="K99:K102" si="48">IF(ISNUMBER(J99), (J99 - $B99) / $B99, "")</f>
        <v>-6.589147286821706E-2</v>
      </c>
      <c r="L99" s="18">
        <f>IF(ISNUMBER(J99), $B118 * K99, "")</f>
        <v>-9883.7209302325591</v>
      </c>
      <c r="M99" s="31">
        <v>240</v>
      </c>
      <c r="N99" s="32">
        <f t="shared" ref="N99:N102" si="49">IF(ISNUMBER(M99), (M99 - $B99) / $B99, "")</f>
        <v>-6.9767441860465115E-2</v>
      </c>
      <c r="O99" s="18">
        <f>IF(ISNUMBER(M99), $B118 * N99, "")</f>
        <v>-10465.116279069767</v>
      </c>
      <c r="Q99" s="219"/>
      <c r="R99" s="219"/>
      <c r="S99" s="219"/>
    </row>
    <row r="100" spans="1:19" ht="17.25" thickBot="1">
      <c r="A100" s="125" t="s">
        <v>341</v>
      </c>
      <c r="B100" s="126">
        <v>9.3799999999999994E-2</v>
      </c>
      <c r="C100" s="77">
        <v>1.84581976E-2</v>
      </c>
      <c r="D100" s="15">
        <v>9.0999999999999998E-2</v>
      </c>
      <c r="E100" s="32">
        <f t="shared" si="46"/>
        <v>-2.9850746268656685E-2</v>
      </c>
      <c r="F100" s="18">
        <f>IF(ISNUMBER(D100), $B118 * E100, "")</f>
        <v>-4477.6119402985023</v>
      </c>
      <c r="G100" s="31">
        <v>9.2999999999999999E-2</v>
      </c>
      <c r="H100" s="32">
        <f t="shared" si="47"/>
        <v>-8.5287846481875828E-3</v>
      </c>
      <c r="I100" s="101">
        <f>IF(ISNUMBER(G100), $B118 * H100, "")</f>
        <v>-1279.3176972281374</v>
      </c>
      <c r="J100" s="15">
        <v>9.2499999999999999E-2</v>
      </c>
      <c r="K100" s="32">
        <f t="shared" si="48"/>
        <v>-1.3859275053304858E-2</v>
      </c>
      <c r="L100" s="18">
        <f>IF(ISNUMBER(J100), $B118 * K100, "")</f>
        <v>-2078.8912579957287</v>
      </c>
      <c r="M100" s="31">
        <v>9.4299999999999995E-2</v>
      </c>
      <c r="N100" s="32">
        <f t="shared" si="49"/>
        <v>5.3304904051172759E-3</v>
      </c>
      <c r="O100" s="18">
        <f>IF(ISNUMBER(M100), $B118 * N100, "")</f>
        <v>799.5735607675914</v>
      </c>
      <c r="Q100" s="209"/>
      <c r="R100" s="209"/>
      <c r="S100" s="209"/>
    </row>
    <row r="101" spans="1:19" ht="17.25" thickBot="1">
      <c r="A101" s="125" t="s">
        <v>182</v>
      </c>
      <c r="B101" s="126">
        <v>4610</v>
      </c>
      <c r="C101" s="77">
        <v>1.7660044199999999E-2</v>
      </c>
      <c r="D101" s="15">
        <v>4360</v>
      </c>
      <c r="E101" s="32">
        <f t="shared" si="46"/>
        <v>-5.4229934924078092E-2</v>
      </c>
      <c r="F101" s="18">
        <f>IF(ISNUMBER(D101), $B118 * E101, "")</f>
        <v>-8134.4902386117137</v>
      </c>
      <c r="G101" s="31">
        <v>4390</v>
      </c>
      <c r="H101" s="32">
        <f t="shared" si="47"/>
        <v>-4.7722342733188719E-2</v>
      </c>
      <c r="I101" s="101">
        <f>IF(ISNUMBER(G101), $B118 * H101, "")</f>
        <v>-7158.3514099783079</v>
      </c>
      <c r="J101" s="15">
        <v>4385</v>
      </c>
      <c r="K101" s="32">
        <f t="shared" si="48"/>
        <v>-4.8806941431670282E-2</v>
      </c>
      <c r="L101" s="18">
        <f>IF(ISNUMBER(J101), $B118 * K101, "")</f>
        <v>-7321.0412147505422</v>
      </c>
      <c r="M101" s="31">
        <v>4380</v>
      </c>
      <c r="N101" s="32">
        <f t="shared" si="49"/>
        <v>-4.9891540130151846E-2</v>
      </c>
      <c r="O101" s="18">
        <f>IF(ISNUMBER(M101), $B118 * N101, "")</f>
        <v>-7483.7310195227765</v>
      </c>
      <c r="Q101" s="209"/>
      <c r="R101" s="209"/>
      <c r="S101" s="209"/>
    </row>
    <row r="102" spans="1:19" ht="17.25" thickBot="1">
      <c r="A102" s="127" t="s">
        <v>345</v>
      </c>
      <c r="B102" s="128">
        <v>1690</v>
      </c>
      <c r="C102" s="78">
        <v>1.5015015E-2</v>
      </c>
      <c r="D102" s="20">
        <v>1650</v>
      </c>
      <c r="E102" s="21">
        <f t="shared" si="46"/>
        <v>-2.3668639053254437E-2</v>
      </c>
      <c r="F102" s="22">
        <f>IF(ISNUMBER(D102), $B118 * E102, "")</f>
        <v>-3550.2958579881656</v>
      </c>
      <c r="G102" s="30">
        <v>1670</v>
      </c>
      <c r="H102" s="21">
        <f t="shared" si="47"/>
        <v>-1.1834319526627219E-2</v>
      </c>
      <c r="I102" s="105">
        <f>IF(ISNUMBER(G102), $B118 * H102, "")</f>
        <v>-1775.1479289940828</v>
      </c>
      <c r="J102" s="20">
        <v>1655</v>
      </c>
      <c r="K102" s="21">
        <f t="shared" si="48"/>
        <v>-2.0710059171597635E-2</v>
      </c>
      <c r="L102" s="22">
        <f>IF(ISNUMBER(J102), $B118 * K102, "")</f>
        <v>-3106.5088757396452</v>
      </c>
      <c r="M102" s="30">
        <v>1655</v>
      </c>
      <c r="N102" s="21">
        <f t="shared" si="49"/>
        <v>-2.0710059171597635E-2</v>
      </c>
      <c r="O102" s="22">
        <f>IF(ISNUMBER(M102), $B118 * N102, "")</f>
        <v>-3106.5088757396452</v>
      </c>
      <c r="Q102" s="209"/>
      <c r="R102" s="209"/>
      <c r="S102" s="209"/>
    </row>
    <row r="103" spans="1:19" ht="17.25" thickBot="1">
      <c r="A103" s="125" t="s">
        <v>152</v>
      </c>
      <c r="B103" s="129">
        <v>1665</v>
      </c>
      <c r="C103" s="80">
        <v>9.0909091000000008E-3</v>
      </c>
      <c r="D103" s="106">
        <v>1635</v>
      </c>
      <c r="E103" s="107">
        <f>IF(ISNUMBER(D103), (D103 - $B103) / $B103, "")</f>
        <v>-1.8018018018018018E-2</v>
      </c>
      <c r="F103" s="108">
        <f>IF(ISNUMBER(D103), $B118 * E103, "")</f>
        <v>-2702.7027027027025</v>
      </c>
      <c r="G103" s="109">
        <v>1640</v>
      </c>
      <c r="H103" s="107">
        <f>IF(ISNUMBER(G103), (G103 - $B103) / $B103, "")</f>
        <v>-1.5015015015015015E-2</v>
      </c>
      <c r="I103" s="110">
        <f>IF(ISNUMBER(G103), $B118 * H103, "")</f>
        <v>-2252.2522522522522</v>
      </c>
      <c r="J103" s="106">
        <v>1625</v>
      </c>
      <c r="K103" s="107">
        <f>IF(ISNUMBER(J103), (J103 - $B103) / $B103, "")</f>
        <v>-2.4024024024024024E-2</v>
      </c>
      <c r="L103" s="108">
        <f>IF(ISNUMBER(J103), $B118 * K103, "")</f>
        <v>-3603.6036036036035</v>
      </c>
      <c r="M103" s="109">
        <v>1630</v>
      </c>
      <c r="N103" s="107">
        <f>IF(ISNUMBER(M103), (M103 - $B103) / $B103, "")</f>
        <v>-2.1021021021021023E-2</v>
      </c>
      <c r="O103" s="108">
        <f>IF(ISNUMBER(M103), $B118 * N103, "")</f>
        <v>-3153.1531531531532</v>
      </c>
      <c r="Q103" s="209"/>
      <c r="R103" s="209"/>
      <c r="S103" s="209"/>
    </row>
    <row r="104" spans="1:19" ht="17.25" thickBot="1">
      <c r="A104" s="125" t="s">
        <v>337</v>
      </c>
      <c r="B104" s="126">
        <v>12970</v>
      </c>
      <c r="C104" s="77">
        <v>6.2063615000000003E-3</v>
      </c>
      <c r="D104" s="15">
        <v>12320</v>
      </c>
      <c r="E104" s="32">
        <f t="shared" ref="E104:E107" si="50">IF(ISNUMBER(D104), (D104 - $B104) / $B104, "")</f>
        <v>-5.0115651503469548E-2</v>
      </c>
      <c r="F104" s="18">
        <f>IF(ISNUMBER(D104), $B118 * E104, "")</f>
        <v>-7517.3477255204325</v>
      </c>
      <c r="G104" s="31">
        <v>12580</v>
      </c>
      <c r="H104" s="32">
        <f t="shared" ref="H104:H107" si="51">IF(ISNUMBER(G104), (G104 - $B104) / $B104, "")</f>
        <v>-3.0069390902081727E-2</v>
      </c>
      <c r="I104" s="101">
        <f>IF(ISNUMBER(G104), $B118 * H104, "")</f>
        <v>-4510.4086353122593</v>
      </c>
      <c r="J104" s="15">
        <v>12480</v>
      </c>
      <c r="K104" s="32">
        <f t="shared" ref="K104:K107" si="52">IF(ISNUMBER(J104), (J104 - $B104) / $B104, "")</f>
        <v>-3.7779491133384732E-2</v>
      </c>
      <c r="L104" s="18">
        <f>IF(ISNUMBER(J104), $B118 * K104, "")</f>
        <v>-5666.9236700077099</v>
      </c>
      <c r="M104" s="31">
        <v>12430</v>
      </c>
      <c r="N104" s="32">
        <f t="shared" ref="N104:N107" si="53">IF(ISNUMBER(M104), (M104 - $B104) / $B104, "")</f>
        <v>-4.163454124903624E-2</v>
      </c>
      <c r="O104" s="18">
        <f>IF(ISNUMBER(M104), $B118 * N104, "")</f>
        <v>-6245.1811873554361</v>
      </c>
      <c r="Q104" s="209"/>
      <c r="R104" s="209"/>
      <c r="S104" s="209"/>
    </row>
    <row r="105" spans="1:19" ht="17.25" thickBot="1">
      <c r="A105" s="125" t="s">
        <v>156</v>
      </c>
      <c r="B105" s="126">
        <v>1290</v>
      </c>
      <c r="C105" s="77">
        <v>3.8910505999999998E-3</v>
      </c>
      <c r="D105" s="15">
        <v>1240</v>
      </c>
      <c r="E105" s="32">
        <f t="shared" si="50"/>
        <v>-3.875968992248062E-2</v>
      </c>
      <c r="F105" s="18">
        <f>IF(ISNUMBER(D105), $B118 * E105, "")</f>
        <v>-5813.9534883720926</v>
      </c>
      <c r="G105" s="31">
        <v>1235</v>
      </c>
      <c r="H105" s="32">
        <f t="shared" si="51"/>
        <v>-4.2635658914728682E-2</v>
      </c>
      <c r="I105" s="101">
        <f>IF(ISNUMBER(G105), $B118 * H105, "")</f>
        <v>-6395.3488372093025</v>
      </c>
      <c r="J105" s="15">
        <v>1220</v>
      </c>
      <c r="K105" s="32">
        <f t="shared" si="52"/>
        <v>-5.4263565891472867E-2</v>
      </c>
      <c r="L105" s="18">
        <f>IF(ISNUMBER(J105), $B118 * K105, "")</f>
        <v>-8139.5348837209303</v>
      </c>
      <c r="M105" s="31">
        <v>1235</v>
      </c>
      <c r="N105" s="32">
        <f t="shared" si="53"/>
        <v>-4.2635658914728682E-2</v>
      </c>
      <c r="O105" s="18">
        <f>IF(ISNUMBER(M105), $B118 * N105, "")</f>
        <v>-6395.3488372093025</v>
      </c>
      <c r="Q105" s="209"/>
      <c r="R105" s="209"/>
      <c r="S105" s="209"/>
    </row>
    <row r="106" spans="1:19" ht="17.25" thickBot="1">
      <c r="A106" s="125" t="s">
        <v>64</v>
      </c>
      <c r="B106" s="126">
        <v>27.2</v>
      </c>
      <c r="C106" s="77">
        <v>3.6900369000000001E-3</v>
      </c>
      <c r="D106" s="15">
        <v>27.1</v>
      </c>
      <c r="E106" s="32">
        <f t="shared" si="50"/>
        <v>-3.676470588235216E-3</v>
      </c>
      <c r="F106" s="18">
        <f>IF(ISNUMBER(D106), $B118 * E106, "")</f>
        <v>-551.47058823528243</v>
      </c>
      <c r="G106" s="31">
        <v>27.3</v>
      </c>
      <c r="H106" s="32">
        <f t="shared" si="51"/>
        <v>3.6764705882353465E-3</v>
      </c>
      <c r="I106" s="101">
        <f>IF(ISNUMBER(G106), $B118 * H106, "")</f>
        <v>551.47058823530199</v>
      </c>
      <c r="J106" s="15">
        <v>27.4</v>
      </c>
      <c r="K106" s="32">
        <f t="shared" si="52"/>
        <v>7.3529411764705621E-3</v>
      </c>
      <c r="L106" s="18">
        <f>IF(ISNUMBER(J106), $B118 * K106, "")</f>
        <v>1102.9411764705844</v>
      </c>
      <c r="M106" s="31">
        <v>27.3</v>
      </c>
      <c r="N106" s="32">
        <f t="shared" si="53"/>
        <v>3.6764705882353465E-3</v>
      </c>
      <c r="O106" s="18">
        <f>IF(ISNUMBER(M106), $B118 * N106, "")</f>
        <v>551.47058823530199</v>
      </c>
      <c r="Q106" s="33"/>
      <c r="R106" s="33"/>
    </row>
    <row r="107" spans="1:19" ht="17.25" thickBot="1">
      <c r="A107" s="130" t="s">
        <v>154</v>
      </c>
      <c r="B107" s="131">
        <v>33460</v>
      </c>
      <c r="C107" s="79">
        <v>2.3966447000000001E-3</v>
      </c>
      <c r="D107" s="24">
        <v>32260</v>
      </c>
      <c r="E107" s="25">
        <f t="shared" si="50"/>
        <v>-3.5863717872086073E-2</v>
      </c>
      <c r="F107" s="104">
        <f>IF(ISNUMBER(D107), $B118 * E107, "")</f>
        <v>-5379.5576808129108</v>
      </c>
      <c r="G107" s="102">
        <v>32520</v>
      </c>
      <c r="H107" s="25">
        <f t="shared" si="51"/>
        <v>-2.8093245666467422E-2</v>
      </c>
      <c r="I107" s="103">
        <f>IF(ISNUMBER(G107), $B118 * H107, "")</f>
        <v>-4213.9868499701133</v>
      </c>
      <c r="J107" s="24">
        <v>32840</v>
      </c>
      <c r="K107" s="25">
        <f t="shared" si="52"/>
        <v>-1.852958756724447E-2</v>
      </c>
      <c r="L107" s="104">
        <f>IF(ISNUMBER(J107), $B118 * K107, "")</f>
        <v>-2779.4381350866706</v>
      </c>
      <c r="M107" s="102">
        <v>32480</v>
      </c>
      <c r="N107" s="25">
        <f t="shared" si="53"/>
        <v>-2.9288702928870293E-2</v>
      </c>
      <c r="O107" s="104">
        <f>IF(ISNUMBER(M107), $B118 * N107, "")</f>
        <v>-4393.3054393305438</v>
      </c>
      <c r="Q107" s="210"/>
      <c r="R107" s="211"/>
      <c r="S107" s="212"/>
    </row>
    <row r="108" spans="1:19">
      <c r="A108" s="123" t="s">
        <v>136</v>
      </c>
      <c r="B108" s="124">
        <v>5020</v>
      </c>
      <c r="C108" s="76">
        <v>1.9960080000000001E-3</v>
      </c>
      <c r="D108" s="13">
        <v>4875</v>
      </c>
      <c r="E108" s="14">
        <f>IF(ISNUMBER(D108), (D108 - $B108) / $B108, "")</f>
        <v>-2.8884462151394421E-2</v>
      </c>
      <c r="F108" s="16">
        <f>IF(ISNUMBER(D108), $B118 * E108, "")</f>
        <v>-4332.6693227091628</v>
      </c>
      <c r="G108" s="29">
        <v>4915</v>
      </c>
      <c r="H108" s="14">
        <f>IF(ISNUMBER(G108), (G108 - $B108) / $B108, "")</f>
        <v>-2.091633466135458E-2</v>
      </c>
      <c r="I108" s="100">
        <f>IF(ISNUMBER(G108), $B118 * H108, "")</f>
        <v>-3137.4501992031869</v>
      </c>
      <c r="J108" s="13">
        <v>4875</v>
      </c>
      <c r="K108" s="14">
        <f>IF(ISNUMBER(J108), (J108 - $B108) / $B108, "")</f>
        <v>-2.8884462151394421E-2</v>
      </c>
      <c r="L108" s="16">
        <f>IF(ISNUMBER(J108), $B118 * K108, "")</f>
        <v>-4332.6693227091628</v>
      </c>
      <c r="M108" s="29">
        <v>4880</v>
      </c>
      <c r="N108" s="14">
        <f>IF(ISNUMBER(M108), (M108 - $B108) / $B108, "")</f>
        <v>-2.7888446215139442E-2</v>
      </c>
      <c r="O108" s="16">
        <f>IF(ISNUMBER(M108), $B118 * N108, "")</f>
        <v>-4183.2669322709162</v>
      </c>
      <c r="Q108" s="213"/>
      <c r="R108" s="214"/>
      <c r="S108" s="215"/>
    </row>
    <row r="109" spans="1:19" ht="17.25" thickBot="1">
      <c r="A109" s="125" t="s">
        <v>60</v>
      </c>
      <c r="B109" s="126">
        <v>2895</v>
      </c>
      <c r="C109" s="77">
        <v>1.7301038E-3</v>
      </c>
      <c r="D109" s="15">
        <v>2845</v>
      </c>
      <c r="E109" s="32">
        <f t="shared" ref="E109:E112" si="54">IF(ISNUMBER(D109), (D109 - $B109) / $B109, "")</f>
        <v>-1.7271157167530225E-2</v>
      </c>
      <c r="F109" s="18">
        <f>IF(ISNUMBER(D109), $B118 * E109, "")</f>
        <v>-2590.6735751295337</v>
      </c>
      <c r="G109" s="31">
        <v>2865</v>
      </c>
      <c r="H109" s="32">
        <f t="shared" ref="H109:H112" si="55">IF(ISNUMBER(G109), (G109 - $B109) / $B109, "")</f>
        <v>-1.0362694300518135E-2</v>
      </c>
      <c r="I109" s="101">
        <f>IF(ISNUMBER(G109), $B118 * H109, "")</f>
        <v>-1554.4041450777202</v>
      </c>
      <c r="J109" s="15">
        <v>2835</v>
      </c>
      <c r="K109" s="32">
        <f t="shared" ref="K109:K112" si="56">IF(ISNUMBER(J109), (J109 - $B109) / $B109, "")</f>
        <v>-2.072538860103627E-2</v>
      </c>
      <c r="L109" s="18">
        <f>IF(ISNUMBER(J109), $B118 * K109, "")</f>
        <v>-3108.8082901554403</v>
      </c>
      <c r="M109" s="31">
        <v>2840</v>
      </c>
      <c r="N109" s="32">
        <f t="shared" ref="N109:N112" si="57">IF(ISNUMBER(M109), (M109 - $B109) / $B109, "")</f>
        <v>-1.8998272884283247E-2</v>
      </c>
      <c r="O109" s="18">
        <f>IF(ISNUMBER(M109), $B118 * N109, "")</f>
        <v>-2849.7409326424872</v>
      </c>
      <c r="Q109" s="216"/>
      <c r="R109" s="217"/>
      <c r="S109" s="218"/>
    </row>
    <row r="110" spans="1:19" ht="17.25" thickBot="1">
      <c r="A110" s="125" t="s">
        <v>111</v>
      </c>
      <c r="B110" s="126">
        <v>3480</v>
      </c>
      <c r="C110" s="77">
        <v>1.4388489E-3</v>
      </c>
      <c r="D110" s="15">
        <v>3420</v>
      </c>
      <c r="E110" s="32">
        <f t="shared" si="54"/>
        <v>-1.7241379310344827E-2</v>
      </c>
      <c r="F110" s="18">
        <f>IF(ISNUMBER(D110), $B118 * E110, "")</f>
        <v>-2586.2068965517242</v>
      </c>
      <c r="G110" s="31">
        <v>3440</v>
      </c>
      <c r="H110" s="32">
        <f t="shared" si="55"/>
        <v>-1.1494252873563218E-2</v>
      </c>
      <c r="I110" s="101">
        <f>IF(ISNUMBER(G110), $B118 * H110, "")</f>
        <v>-1724.1379310344828</v>
      </c>
      <c r="J110" s="15">
        <v>3405</v>
      </c>
      <c r="K110" s="32">
        <f t="shared" si="56"/>
        <v>-2.1551724137931036E-2</v>
      </c>
      <c r="L110" s="18">
        <f>IF(ISNUMBER(J110), $B118 * K110, "")</f>
        <v>-3232.7586206896553</v>
      </c>
      <c r="M110" s="31">
        <v>3415</v>
      </c>
      <c r="N110" s="32">
        <f t="shared" si="57"/>
        <v>-1.8678160919540231E-2</v>
      </c>
      <c r="O110" s="18">
        <f>IF(ISNUMBER(M110), $B118 * N110, "")</f>
        <v>-2801.7241379310349</v>
      </c>
      <c r="Q110" s="209"/>
      <c r="R110" s="209"/>
      <c r="S110" s="209"/>
    </row>
    <row r="111" spans="1:19" ht="17.25" thickBot="1">
      <c r="A111" s="125" t="s">
        <v>148</v>
      </c>
      <c r="B111" s="126">
        <v>74.599999999999994</v>
      </c>
      <c r="C111" s="77">
        <v>1.3422818999999999E-3</v>
      </c>
      <c r="D111" s="15">
        <v>74.900000000000006</v>
      </c>
      <c r="E111" s="32">
        <f t="shared" si="54"/>
        <v>4.0214477211797774E-3</v>
      </c>
      <c r="F111" s="18">
        <f>IF(ISNUMBER(D111), $B118 * E111, "")</f>
        <v>603.21715817696656</v>
      </c>
      <c r="G111" s="31">
        <v>74.900000000000006</v>
      </c>
      <c r="H111" s="32">
        <f t="shared" si="55"/>
        <v>4.0214477211797774E-3</v>
      </c>
      <c r="I111" s="101">
        <f>IF(ISNUMBER(G111), $B118 * H111, "")</f>
        <v>603.21715817696656</v>
      </c>
      <c r="J111" s="15">
        <v>74.599999999999994</v>
      </c>
      <c r="K111" s="32">
        <f t="shared" si="56"/>
        <v>0</v>
      </c>
      <c r="L111" s="18">
        <f>IF(ISNUMBER(J111), $B118 * K111, "")</f>
        <v>0</v>
      </c>
      <c r="M111" s="31">
        <v>74.599999999999994</v>
      </c>
      <c r="N111" s="32">
        <f t="shared" si="57"/>
        <v>0</v>
      </c>
      <c r="O111" s="18">
        <f>IF(ISNUMBER(M111), $B118 * N111, "")</f>
        <v>0</v>
      </c>
      <c r="Q111" s="219"/>
      <c r="R111" s="219"/>
      <c r="S111" s="219"/>
    </row>
    <row r="112" spans="1:19" ht="17.25" thickBot="1">
      <c r="A112" s="127" t="s">
        <v>73</v>
      </c>
      <c r="B112" s="128">
        <v>34080</v>
      </c>
      <c r="C112" s="78">
        <v>1.1750880999999999E-3</v>
      </c>
      <c r="D112" s="20">
        <v>33280</v>
      </c>
      <c r="E112" s="21">
        <f t="shared" si="54"/>
        <v>-2.3474178403755867E-2</v>
      </c>
      <c r="F112" s="22">
        <f>IF(ISNUMBER(D112), $B118 * E112, "")</f>
        <v>-3521.1267605633802</v>
      </c>
      <c r="G112" s="30">
        <v>33460</v>
      </c>
      <c r="H112" s="21">
        <f t="shared" si="55"/>
        <v>-1.8192488262910797E-2</v>
      </c>
      <c r="I112" s="105">
        <f>IF(ISNUMBER(G112), $B118 * H112, "")</f>
        <v>-2728.8732394366198</v>
      </c>
      <c r="J112" s="20">
        <v>33230</v>
      </c>
      <c r="K112" s="21">
        <f t="shared" si="56"/>
        <v>-2.4941314553990609E-2</v>
      </c>
      <c r="L112" s="22">
        <f>IF(ISNUMBER(J112), $B118 * K112, "")</f>
        <v>-3741.1971830985913</v>
      </c>
      <c r="M112" s="30">
        <v>33400</v>
      </c>
      <c r="N112" s="21">
        <f t="shared" si="57"/>
        <v>-1.9953051643192488E-2</v>
      </c>
      <c r="O112" s="22">
        <f>IF(ISNUMBER(M112), $B118 * N112, "")</f>
        <v>-2992.9577464788731</v>
      </c>
      <c r="Q112" s="219"/>
      <c r="R112" s="219"/>
      <c r="S112" s="219"/>
    </row>
    <row r="113" spans="1:19" ht="17.25" thickBot="1">
      <c r="A113" s="125" t="s">
        <v>124</v>
      </c>
      <c r="B113" s="129">
        <v>57.9</v>
      </c>
      <c r="C113" s="80">
        <v>0</v>
      </c>
      <c r="D113" s="106">
        <v>57</v>
      </c>
      <c r="E113" s="107">
        <f>IF(ISNUMBER(D113), (D113 - $B113) / $B113, "")</f>
        <v>-1.5544041450777177E-2</v>
      </c>
      <c r="F113" s="108">
        <f>IF(ISNUMBER(D113), $B118 * E113, "")</f>
        <v>-2331.6062176165765</v>
      </c>
      <c r="G113" s="109">
        <v>57.1</v>
      </c>
      <c r="H113" s="107">
        <f>IF(ISNUMBER(G113), (G113 - $B113) / $B113, "")</f>
        <v>-1.381692573402413E-2</v>
      </c>
      <c r="I113" s="110">
        <f>IF(ISNUMBER(G113), $B118 * H113, "")</f>
        <v>-2072.5388601036198</v>
      </c>
      <c r="J113" s="106">
        <v>56.5</v>
      </c>
      <c r="K113" s="107">
        <f>IF(ISNUMBER(J113), (J113 - $B113) / $B113, "")</f>
        <v>-2.4179620034542292E-2</v>
      </c>
      <c r="L113" s="108">
        <f>IF(ISNUMBER(J113), $B118 * K113, "")</f>
        <v>-3626.9430051813438</v>
      </c>
      <c r="M113" s="109">
        <v>56.6</v>
      </c>
      <c r="N113" s="107">
        <f>IF(ISNUMBER(M113), (M113 - $B113) / $B113, "")</f>
        <v>-2.2452504317789244E-2</v>
      </c>
      <c r="O113" s="108">
        <f>IF(ISNUMBER(M113), $B118 * N113, "")</f>
        <v>-3367.8756476683866</v>
      </c>
      <c r="Q113" s="209"/>
      <c r="R113" s="209"/>
      <c r="S113" s="209"/>
    </row>
    <row r="114" spans="1:19" ht="17.25" thickBot="1">
      <c r="A114" s="125" t="s">
        <v>261</v>
      </c>
      <c r="B114" s="126">
        <v>148</v>
      </c>
      <c r="C114" s="77">
        <v>0</v>
      </c>
      <c r="D114" s="15">
        <v>147</v>
      </c>
      <c r="E114" s="32">
        <f t="shared" ref="E114:E117" si="58">IF(ISNUMBER(D114), (D114 - $B114) / $B114, "")</f>
        <v>-6.7567567567567571E-3</v>
      </c>
      <c r="F114" s="18">
        <f>IF(ISNUMBER(D114), $B118 * E114, "")</f>
        <v>-1013.5135135135135</v>
      </c>
      <c r="G114" s="31">
        <v>147</v>
      </c>
      <c r="H114" s="32">
        <f t="shared" ref="H114:H117" si="59">IF(ISNUMBER(G114), (G114 - $B114) / $B114, "")</f>
        <v>-6.7567567567567571E-3</v>
      </c>
      <c r="I114" s="101">
        <f>IF(ISNUMBER(G114), $B118 * H114, "")</f>
        <v>-1013.5135135135135</v>
      </c>
      <c r="J114" s="15">
        <v>147</v>
      </c>
      <c r="K114" s="32">
        <f t="shared" ref="K114:K117" si="60">IF(ISNUMBER(J114), (J114 - $B114) / $B114, "")</f>
        <v>-6.7567567567567571E-3</v>
      </c>
      <c r="L114" s="18">
        <f>IF(ISNUMBER(J114), $B118 * K114, "")</f>
        <v>-1013.5135135135135</v>
      </c>
      <c r="M114" s="31">
        <v>146</v>
      </c>
      <c r="N114" s="32">
        <f t="shared" ref="N114:N117" si="61">IF(ISNUMBER(M114), (M114 - $B114) / $B114, "")</f>
        <v>-1.3513513513513514E-2</v>
      </c>
      <c r="O114" s="18">
        <f>IF(ISNUMBER(M114), $B118 * N114, "")</f>
        <v>-2027.0270270270271</v>
      </c>
      <c r="Q114" s="209"/>
      <c r="R114" s="209"/>
      <c r="S114" s="209"/>
    </row>
    <row r="115" spans="1:19" ht="17.25" thickBot="1">
      <c r="A115" s="125" t="s">
        <v>93</v>
      </c>
      <c r="B115" s="126">
        <v>3209000</v>
      </c>
      <c r="C115" s="77">
        <v>-3.1152650000000002E-4</v>
      </c>
      <c r="D115" s="15">
        <v>3206000</v>
      </c>
      <c r="E115" s="32">
        <f t="shared" si="58"/>
        <v>-9.348706762231225E-4</v>
      </c>
      <c r="F115" s="18">
        <f>IF(ISNUMBER(D115), $B118 * E115, "")</f>
        <v>-140.23060143346837</v>
      </c>
      <c r="G115" s="31">
        <v>3225000</v>
      </c>
      <c r="H115" s="32">
        <f t="shared" si="59"/>
        <v>4.985976939856653E-3</v>
      </c>
      <c r="I115" s="101">
        <f>IF(ISNUMBER(G115), $B118 * H115, "")</f>
        <v>747.89654097849791</v>
      </c>
      <c r="J115" s="15">
        <v>3206000</v>
      </c>
      <c r="K115" s="32">
        <f t="shared" si="60"/>
        <v>-9.348706762231225E-4</v>
      </c>
      <c r="L115" s="18">
        <f>IF(ISNUMBER(J115), $B118 * K115, "")</f>
        <v>-140.23060143346837</v>
      </c>
      <c r="M115" s="31">
        <v>3215000</v>
      </c>
      <c r="N115" s="32">
        <f t="shared" si="61"/>
        <v>1.869741352446245E-3</v>
      </c>
      <c r="O115" s="18">
        <f>IF(ISNUMBER(M115), $B118 * N115, "")</f>
        <v>280.46120286693673</v>
      </c>
      <c r="Q115" s="209"/>
      <c r="R115" s="209"/>
      <c r="S115" s="209"/>
    </row>
    <row r="116" spans="1:19">
      <c r="A116" s="125" t="s">
        <v>49</v>
      </c>
      <c r="B116" s="126">
        <v>48457000</v>
      </c>
      <c r="C116" s="77">
        <v>-8.8659790000000002E-4</v>
      </c>
      <c r="D116" s="15">
        <v>48069000</v>
      </c>
      <c r="E116" s="32">
        <f t="shared" si="58"/>
        <v>-8.0070990775326575E-3</v>
      </c>
      <c r="F116" s="18">
        <f>IF(ISNUMBER(D116), $B118 * E116, "")</f>
        <v>-1201.0648616298986</v>
      </c>
      <c r="G116" s="31">
        <v>48589000</v>
      </c>
      <c r="H116" s="32">
        <f t="shared" si="59"/>
        <v>2.7240646346245127E-3</v>
      </c>
      <c r="I116" s="101">
        <f>IF(ISNUMBER(G116), $B118 * H116, "")</f>
        <v>408.60969519367688</v>
      </c>
      <c r="J116" s="15">
        <v>48371000</v>
      </c>
      <c r="K116" s="32">
        <f t="shared" si="60"/>
        <v>-1.7747693831644551E-3</v>
      </c>
      <c r="L116" s="18">
        <f>IF(ISNUMBER(J116), $B118 * K116, "")</f>
        <v>-266.21540747466827</v>
      </c>
      <c r="M116" s="31">
        <v>48578000</v>
      </c>
      <c r="N116" s="32">
        <f t="shared" si="61"/>
        <v>2.4970592484058031E-3</v>
      </c>
      <c r="O116" s="18">
        <f>IF(ISNUMBER(M116), $B118 * N116, "")</f>
        <v>374.55888726087045</v>
      </c>
      <c r="Q116" s="198"/>
      <c r="R116" s="199"/>
      <c r="S116" s="200"/>
    </row>
    <row r="117" spans="1:19" ht="17.25" thickBot="1">
      <c r="A117" s="130" t="s">
        <v>75</v>
      </c>
      <c r="B117" s="131">
        <v>16430</v>
      </c>
      <c r="C117" s="79">
        <v>-1.2158055000000001E-3</v>
      </c>
      <c r="D117" s="24">
        <v>16440</v>
      </c>
      <c r="E117" s="25">
        <f t="shared" si="58"/>
        <v>6.0864272671941571E-4</v>
      </c>
      <c r="F117" s="104">
        <f>IF(ISNUMBER(D117), $B118 * E117, "")</f>
        <v>91.296409007912359</v>
      </c>
      <c r="G117" s="102">
        <v>16480</v>
      </c>
      <c r="H117" s="25">
        <f t="shared" si="59"/>
        <v>3.0432136335970784E-3</v>
      </c>
      <c r="I117" s="103">
        <f>IF(ISNUMBER(G117), $B118 * H117, "")</f>
        <v>456.48204503956174</v>
      </c>
      <c r="J117" s="24">
        <v>16340</v>
      </c>
      <c r="K117" s="25">
        <f t="shared" si="60"/>
        <v>-5.4777845404747416E-3</v>
      </c>
      <c r="L117" s="104">
        <f>IF(ISNUMBER(J117), $B118 * K117, "")</f>
        <v>-821.66768107121129</v>
      </c>
      <c r="M117" s="102">
        <v>16430</v>
      </c>
      <c r="N117" s="25">
        <f t="shared" si="61"/>
        <v>0</v>
      </c>
      <c r="O117" s="104">
        <f>IF(ISNUMBER(M117), $B118 * N117, "")</f>
        <v>0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-2.3010928843822786E-2</v>
      </c>
      <c r="F118" s="28">
        <f>SUM(F98:F117)</f>
        <v>-69032.786531468359</v>
      </c>
      <c r="G118" s="26" t="s">
        <v>266</v>
      </c>
      <c r="H118" s="27">
        <f>IF(COUNT(H98:H117), SUM(H98:H117) / COUNT(H98:H117), 0)</f>
        <v>-1.6213535775289785E-2</v>
      </c>
      <c r="I118" s="28">
        <f>SUM(I98:I117)</f>
        <v>-48640.60732586935</v>
      </c>
      <c r="J118" s="26" t="s">
        <v>266</v>
      </c>
      <c r="K118" s="27">
        <f>IF(COUNT(K98:K117), SUM(K98:K117) / COUNT(K98:K117), 0)</f>
        <v>-2.1994565997655612E-2</v>
      </c>
      <c r="L118" s="28">
        <f>SUM(L98:L117)</f>
        <v>-65983.697992966816</v>
      </c>
      <c r="M118" s="26" t="s">
        <v>266</v>
      </c>
      <c r="N118" s="27">
        <f>IF(COUNT(N98:N117), SUM(N98:N117) / COUNT(N98:N117), 0)</f>
        <v>-1.9716020721819279E-2</v>
      </c>
      <c r="O118" s="28">
        <f>SUM(O98:O117)</f>
        <v>-59148.06216545785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74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2022-03-14(월) 오전 00:00</v>
      </c>
      <c r="C123" s="261"/>
      <c r="D123" s="233" t="str">
        <f>TEXT($G$1, "[$-ko-KR]yyyy-mm-dd(ddd) ") &amp; "오후 14:00"</f>
        <v>2022-03-14(월) 오후 14:00</v>
      </c>
      <c r="E123" s="234"/>
      <c r="F123" s="235"/>
      <c r="G123" s="233" t="str">
        <f>TEXT($G$1, "[$-ko-KR]yyyy-mm-dd(ddd) ") &amp; "오후 19:00"</f>
        <v>2022-03-14(월) 오후 19:00</v>
      </c>
      <c r="H123" s="234"/>
      <c r="I123" s="235"/>
      <c r="J123" s="233" t="str">
        <f>TEXT($G$1, "[$-ko-KR]yyyy-mm-dd(ddd) ") &amp; "오후 21:00"</f>
        <v>2022-03-14(월) 오후 21:00</v>
      </c>
      <c r="K123" s="234"/>
      <c r="L123" s="235"/>
      <c r="M123" s="233" t="str">
        <f>TEXT($G$1+1, "[$-ko-KR]yyyy-mm-dd(ddd) ") &amp; "오전 00:00"</f>
        <v>2022-03-15(화)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197</v>
      </c>
      <c r="B125" s="124">
        <v>47.6</v>
      </c>
      <c r="C125" s="76">
        <v>-1.03950104E-2</v>
      </c>
      <c r="D125" s="13">
        <v>46.8</v>
      </c>
      <c r="E125" s="14">
        <f>IF(ISNUMBER(D125), (D125 - $B125) / $B125, "")</f>
        <v>-1.680672268907572E-2</v>
      </c>
      <c r="F125" s="16">
        <f>IF(ISNUMBER(D125), $B145 * E125, "")</f>
        <v>-2521.008403361358</v>
      </c>
      <c r="G125" s="29">
        <v>47.5</v>
      </c>
      <c r="H125" s="14">
        <f>IF(ISNUMBER(G125), (G125 - $B125) / $B125, "")</f>
        <v>-2.1008403361344836E-3</v>
      </c>
      <c r="I125" s="100">
        <f>IF(ISNUMBER(G125), $B145 * H125, "")</f>
        <v>-315.12605042017253</v>
      </c>
      <c r="J125" s="13">
        <v>47.3</v>
      </c>
      <c r="K125" s="14">
        <f>IF(ISNUMBER(J125), (J125 - $B125) / $B125, "")</f>
        <v>-6.3025210084034508E-3</v>
      </c>
      <c r="L125" s="16">
        <f>IF(ISNUMBER(J125), $B145 * K125, "")</f>
        <v>-945.3781512605176</v>
      </c>
      <c r="M125" s="29">
        <v>48.5</v>
      </c>
      <c r="N125" s="14">
        <f>IF(ISNUMBER(M125), (M125 - $B125) / $B125, "")</f>
        <v>1.8907563025210055E-2</v>
      </c>
      <c r="O125" s="16">
        <f>IF(ISNUMBER(M125), $B145 * N125, "")</f>
        <v>2836.1344537815085</v>
      </c>
      <c r="Q125" s="219"/>
      <c r="R125" s="219"/>
      <c r="S125" s="219"/>
    </row>
    <row r="126" spans="1:19" ht="17.25" thickBot="1">
      <c r="A126" s="125" t="s">
        <v>126</v>
      </c>
      <c r="B126" s="126">
        <v>84</v>
      </c>
      <c r="C126" s="77">
        <v>-1.06007067E-2</v>
      </c>
      <c r="D126" s="15">
        <v>82.2</v>
      </c>
      <c r="E126" s="32">
        <f t="shared" ref="E126:E129" si="62">IF(ISNUMBER(D126), (D126 - $B126) / $B126, "")</f>
        <v>-2.1428571428571394E-2</v>
      </c>
      <c r="F126" s="18">
        <f>IF(ISNUMBER(D126), $B145 * E126, "")</f>
        <v>-3214.2857142857092</v>
      </c>
      <c r="G126" s="31">
        <v>84.9</v>
      </c>
      <c r="H126" s="32">
        <f t="shared" ref="H126:H129" si="63">IF(ISNUMBER(G126), (G126 - $B126) / $B126, "")</f>
        <v>1.0714285714285782E-2</v>
      </c>
      <c r="I126" s="101">
        <f>IF(ISNUMBER(G126), $B145 * H126, "")</f>
        <v>1607.1428571428673</v>
      </c>
      <c r="J126" s="15">
        <v>84.1</v>
      </c>
      <c r="K126" s="32">
        <f t="shared" ref="K126:K129" si="64">IF(ISNUMBER(J126), (J126 - $B126) / $B126, "")</f>
        <v>1.1904761904761227E-3</v>
      </c>
      <c r="L126" s="18">
        <f>IF(ISNUMBER(J126), $B145 * K126, "")</f>
        <v>178.57142857141841</v>
      </c>
      <c r="M126" s="31">
        <v>84.2</v>
      </c>
      <c r="N126" s="32">
        <f t="shared" ref="N126:N129" si="65">IF(ISNUMBER(M126), (M126 - $B126) / $B126, "")</f>
        <v>2.380952380952415E-3</v>
      </c>
      <c r="O126" s="18">
        <f>IF(ISNUMBER(M126), $B145 * N126, "")</f>
        <v>357.14285714286223</v>
      </c>
      <c r="Q126" s="219"/>
      <c r="R126" s="219"/>
      <c r="S126" s="219"/>
    </row>
    <row r="127" spans="1:19" ht="17.25" thickBot="1">
      <c r="A127" s="125" t="s">
        <v>128</v>
      </c>
      <c r="B127" s="126">
        <v>50</v>
      </c>
      <c r="C127" s="77">
        <v>-1.38067061E-2</v>
      </c>
      <c r="D127" s="15">
        <v>48.9</v>
      </c>
      <c r="E127" s="32">
        <f t="shared" si="62"/>
        <v>-2.200000000000003E-2</v>
      </c>
      <c r="F127" s="18">
        <f>IF(ISNUMBER(D127), $B145 * E127, "")</f>
        <v>-3300.0000000000045</v>
      </c>
      <c r="G127" s="31">
        <v>49.4</v>
      </c>
      <c r="H127" s="32">
        <f t="shared" si="63"/>
        <v>-1.2000000000000028E-2</v>
      </c>
      <c r="I127" s="101">
        <f>IF(ISNUMBER(G127), $B145 * H127, "")</f>
        <v>-1800.0000000000041</v>
      </c>
      <c r="J127" s="15">
        <v>48.6</v>
      </c>
      <c r="K127" s="32">
        <f t="shared" si="64"/>
        <v>-2.7999999999999973E-2</v>
      </c>
      <c r="L127" s="18">
        <f>IF(ISNUMBER(J127), $B145 * K127, "")</f>
        <v>-4199.9999999999964</v>
      </c>
      <c r="M127" s="31">
        <v>48.7</v>
      </c>
      <c r="N127" s="32">
        <f t="shared" si="65"/>
        <v>-2.5999999999999943E-2</v>
      </c>
      <c r="O127" s="18">
        <f>IF(ISNUMBER(M127), $B145 * N127, "")</f>
        <v>-3899.9999999999914</v>
      </c>
      <c r="Q127" s="209"/>
      <c r="R127" s="209"/>
      <c r="S127" s="209"/>
    </row>
    <row r="128" spans="1:19" ht="17.25" thickBot="1">
      <c r="A128" s="125" t="s">
        <v>229</v>
      </c>
      <c r="B128" s="126">
        <v>50.9</v>
      </c>
      <c r="C128" s="77">
        <v>-1.5473887800000001E-2</v>
      </c>
      <c r="D128" s="15">
        <v>50.4</v>
      </c>
      <c r="E128" s="32">
        <f t="shared" si="62"/>
        <v>-9.823182711198428E-3</v>
      </c>
      <c r="F128" s="18">
        <f>IF(ISNUMBER(D128), $B145 * E128, "")</f>
        <v>-1473.4774066797643</v>
      </c>
      <c r="G128" s="31">
        <v>51</v>
      </c>
      <c r="H128" s="32">
        <f t="shared" si="63"/>
        <v>1.9646365422397137E-3</v>
      </c>
      <c r="I128" s="101">
        <f>IF(ISNUMBER(G128), $B145 * H128, "")</f>
        <v>294.69548133595708</v>
      </c>
      <c r="J128" s="15">
        <v>50.5</v>
      </c>
      <c r="K128" s="32">
        <f t="shared" si="64"/>
        <v>-7.8585461689587143E-3</v>
      </c>
      <c r="L128" s="18">
        <f>IF(ISNUMBER(J128), $B145 * K128, "")</f>
        <v>-1178.7819253438072</v>
      </c>
      <c r="M128" s="31">
        <v>51.2</v>
      </c>
      <c r="N128" s="32">
        <f t="shared" si="65"/>
        <v>5.8939096267191411E-3</v>
      </c>
      <c r="O128" s="18">
        <f>IF(ISNUMBER(M128), $B145 * N128, "")</f>
        <v>884.08644400787114</v>
      </c>
      <c r="Q128" s="209"/>
      <c r="R128" s="209"/>
      <c r="S128" s="209"/>
    </row>
    <row r="129" spans="1:19" ht="17.25" thickBot="1">
      <c r="A129" s="127" t="s">
        <v>346</v>
      </c>
      <c r="B129" s="128">
        <v>9.26</v>
      </c>
      <c r="C129" s="78">
        <v>-1.5940488799999999E-2</v>
      </c>
      <c r="D129" s="20">
        <v>9.23</v>
      </c>
      <c r="E129" s="21">
        <f t="shared" si="62"/>
        <v>-3.2397408207342723E-3</v>
      </c>
      <c r="F129" s="22">
        <f>IF(ISNUMBER(D129), $B145 * E129, "")</f>
        <v>-485.96112311014082</v>
      </c>
      <c r="G129" s="30">
        <v>9.41</v>
      </c>
      <c r="H129" s="21">
        <f t="shared" si="63"/>
        <v>1.6198704103671746E-2</v>
      </c>
      <c r="I129" s="105">
        <f>IF(ISNUMBER(G129), $B145 * H129, "")</f>
        <v>2429.805615550762</v>
      </c>
      <c r="J129" s="20">
        <v>9.39</v>
      </c>
      <c r="K129" s="21">
        <f t="shared" si="64"/>
        <v>1.4038876889848896E-2</v>
      </c>
      <c r="L129" s="22">
        <f>IF(ISNUMBER(J129), $B145 * K129, "")</f>
        <v>2105.8315334773347</v>
      </c>
      <c r="M129" s="30">
        <v>9.85</v>
      </c>
      <c r="N129" s="21">
        <f t="shared" si="65"/>
        <v>6.3714902807775364E-2</v>
      </c>
      <c r="O129" s="22">
        <f>IF(ISNUMBER(M129), $B145 * N129, "")</f>
        <v>9557.2354211663041</v>
      </c>
      <c r="Q129" s="209"/>
      <c r="R129" s="209"/>
      <c r="S129" s="209"/>
    </row>
    <row r="130" spans="1:19" ht="17.25" thickBot="1">
      <c r="A130" s="125" t="s">
        <v>211</v>
      </c>
      <c r="B130" s="129">
        <v>8.35</v>
      </c>
      <c r="C130" s="80">
        <v>-1.76470588E-2</v>
      </c>
      <c r="D130" s="106">
        <v>10.8</v>
      </c>
      <c r="E130" s="107">
        <f>IF(ISNUMBER(D130), (D130 - $B130) / $B130, "")</f>
        <v>0.29341317365269476</v>
      </c>
      <c r="F130" s="108">
        <f>IF(ISNUMBER(D130), $B145 * E130, "")</f>
        <v>44011.976047904216</v>
      </c>
      <c r="G130" s="109">
        <v>13.5</v>
      </c>
      <c r="H130" s="107">
        <f>IF(ISNUMBER(G130), (G130 - $B130) / $B130, "")</f>
        <v>0.61676646706586835</v>
      </c>
      <c r="I130" s="110">
        <f>IF(ISNUMBER(G130), $B145 * H130, "")</f>
        <v>92514.970059880259</v>
      </c>
      <c r="J130" s="106">
        <v>13.8</v>
      </c>
      <c r="K130" s="107">
        <f>IF(ISNUMBER(J130), (J130 - $B130) / $B130, "")</f>
        <v>0.65269461077844326</v>
      </c>
      <c r="L130" s="108">
        <f>IF(ISNUMBER(J130), $B145 * K130, "")</f>
        <v>97904.191616766489</v>
      </c>
      <c r="M130" s="109">
        <v>14.6</v>
      </c>
      <c r="N130" s="107">
        <f>IF(ISNUMBER(M130), (M130 - $B130) / $B130, "")</f>
        <v>0.74850299401197606</v>
      </c>
      <c r="O130" s="108">
        <f>IF(ISNUMBER(M130), $B145 * N130, "")</f>
        <v>112275.4491017964</v>
      </c>
      <c r="Q130" s="209"/>
      <c r="R130" s="209"/>
      <c r="S130" s="209"/>
    </row>
    <row r="131" spans="1:19" ht="17.25" thickBot="1">
      <c r="A131" s="125" t="s">
        <v>146</v>
      </c>
      <c r="B131" s="126">
        <v>8.8699999999999992</v>
      </c>
      <c r="C131" s="77">
        <v>-1.7718715400000001E-2</v>
      </c>
      <c r="D131" s="15">
        <v>8.83</v>
      </c>
      <c r="E131" s="32">
        <f t="shared" ref="E131:E134" si="66">IF(ISNUMBER(D131), (D131 - $B131) / $B131, "")</f>
        <v>-4.5095828635850228E-3</v>
      </c>
      <c r="F131" s="18">
        <f>IF(ISNUMBER(D131), $B145 * E131, "")</f>
        <v>-676.43742953775336</v>
      </c>
      <c r="G131" s="31">
        <v>9.16</v>
      </c>
      <c r="H131" s="32">
        <f t="shared" ref="H131:H134" si="67">IF(ISNUMBER(G131), (G131 - $B131) / $B131, "")</f>
        <v>3.2694475760992214E-2</v>
      </c>
      <c r="I131" s="101">
        <f>IF(ISNUMBER(G131), $B145 * H131, "")</f>
        <v>4904.1713641488323</v>
      </c>
      <c r="J131" s="15">
        <v>9.18</v>
      </c>
      <c r="K131" s="32">
        <f t="shared" ref="K131:K134" si="68">IF(ISNUMBER(J131), (J131 - $B131) / $B131, "")</f>
        <v>3.4949267192784725E-2</v>
      </c>
      <c r="L131" s="18">
        <f>IF(ISNUMBER(J131), $B145 * K131, "")</f>
        <v>5242.3900789177087</v>
      </c>
      <c r="M131" s="31">
        <v>9.83</v>
      </c>
      <c r="N131" s="32">
        <f t="shared" ref="N131:N134" si="69">IF(ISNUMBER(M131), (M131 - $B131) / $B131, "")</f>
        <v>0.10822998872604295</v>
      </c>
      <c r="O131" s="18">
        <f>IF(ISNUMBER(M131), $B145 * N131, "")</f>
        <v>16234.498308906443</v>
      </c>
      <c r="Q131" s="209"/>
      <c r="R131" s="209"/>
      <c r="S131" s="209"/>
    </row>
    <row r="132" spans="1:19" ht="17.25" thickBot="1">
      <c r="A132" s="125" t="s">
        <v>233</v>
      </c>
      <c r="B132" s="126">
        <v>92.4</v>
      </c>
      <c r="C132" s="77">
        <v>-1.9108280299999999E-2</v>
      </c>
      <c r="D132" s="15">
        <v>89.3</v>
      </c>
      <c r="E132" s="32">
        <f t="shared" si="66"/>
        <v>-3.3549783549783642E-2</v>
      </c>
      <c r="F132" s="18">
        <f>IF(ISNUMBER(D132), $B145 * E132, "")</f>
        <v>-5032.4675324675463</v>
      </c>
      <c r="G132" s="31">
        <v>90.7</v>
      </c>
      <c r="H132" s="32">
        <f t="shared" si="67"/>
        <v>-1.8398268398268428E-2</v>
      </c>
      <c r="I132" s="101">
        <f>IF(ISNUMBER(G132), $B145 * H132, "")</f>
        <v>-2759.7402597402643</v>
      </c>
      <c r="J132" s="15">
        <v>90</v>
      </c>
      <c r="K132" s="32">
        <f t="shared" si="68"/>
        <v>-2.5974025974026035E-2</v>
      </c>
      <c r="L132" s="18">
        <f>IF(ISNUMBER(J132), $B145 * K132, "")</f>
        <v>-3896.1038961039053</v>
      </c>
      <c r="M132" s="31">
        <v>90.6</v>
      </c>
      <c r="N132" s="32">
        <f t="shared" si="69"/>
        <v>-1.9480519480519601E-2</v>
      </c>
      <c r="O132" s="18">
        <f>IF(ISNUMBER(M132), $B145 * N132, "")</f>
        <v>-2922.07792207794</v>
      </c>
      <c r="Q132" s="209"/>
      <c r="R132" s="209"/>
      <c r="S132" s="209"/>
    </row>
    <row r="133" spans="1:19" ht="17.25" thickBot="1">
      <c r="A133" s="125" t="s">
        <v>185</v>
      </c>
      <c r="B133" s="126">
        <v>10</v>
      </c>
      <c r="C133" s="77">
        <v>-1.9607843100000001E-2</v>
      </c>
      <c r="D133" s="15">
        <v>9.99</v>
      </c>
      <c r="E133" s="32">
        <f t="shared" si="66"/>
        <v>-9.9999999999997877E-4</v>
      </c>
      <c r="F133" s="18">
        <f>IF(ISNUMBER(D133), $B145 * E133, "")</f>
        <v>-149.99999999999682</v>
      </c>
      <c r="G133" s="31">
        <v>10.1</v>
      </c>
      <c r="H133" s="32">
        <f t="shared" si="67"/>
        <v>9.9999999999999638E-3</v>
      </c>
      <c r="I133" s="101">
        <f>IF(ISNUMBER(G133), $B145 * H133, "")</f>
        <v>1499.9999999999945</v>
      </c>
      <c r="J133" s="15">
        <v>10.1</v>
      </c>
      <c r="K133" s="32">
        <f t="shared" si="68"/>
        <v>9.9999999999999638E-3</v>
      </c>
      <c r="L133" s="18">
        <f>IF(ISNUMBER(J133), $B145 * K133, "")</f>
        <v>1499.9999999999945</v>
      </c>
      <c r="M133" s="31">
        <v>10.5</v>
      </c>
      <c r="N133" s="32">
        <f t="shared" si="69"/>
        <v>0.05</v>
      </c>
      <c r="O133" s="18">
        <f>IF(ISNUMBER(M133), $B145 * N133, "")</f>
        <v>7500</v>
      </c>
      <c r="Q133" s="33"/>
      <c r="R133" s="33"/>
    </row>
    <row r="134" spans="1:19" ht="17.25" thickBot="1">
      <c r="A134" s="130" t="s">
        <v>140</v>
      </c>
      <c r="B134" s="131">
        <v>87.2</v>
      </c>
      <c r="C134" s="79">
        <v>-2.1324354699999999E-2</v>
      </c>
      <c r="D134" s="24">
        <v>84.5</v>
      </c>
      <c r="E134" s="25">
        <f t="shared" si="66"/>
        <v>-3.0963302752293611E-2</v>
      </c>
      <c r="F134" s="104">
        <f>IF(ISNUMBER(D134), $B145 * E134, "")</f>
        <v>-4644.4954128440413</v>
      </c>
      <c r="G134" s="102">
        <v>85.7</v>
      </c>
      <c r="H134" s="25">
        <f t="shared" si="67"/>
        <v>-1.7201834862385322E-2</v>
      </c>
      <c r="I134" s="103">
        <f>IF(ISNUMBER(G134), $B145 * H134, "")</f>
        <v>-2580.2752293577983</v>
      </c>
      <c r="J134" s="24">
        <v>84.7</v>
      </c>
      <c r="K134" s="25">
        <f t="shared" si="68"/>
        <v>-2.86697247706422E-2</v>
      </c>
      <c r="L134" s="104">
        <f>IF(ISNUMBER(J134), $B145 * K134, "")</f>
        <v>-4300.45871559633</v>
      </c>
      <c r="M134" s="102">
        <v>85.5</v>
      </c>
      <c r="N134" s="25">
        <f t="shared" si="69"/>
        <v>-1.949541284403673E-2</v>
      </c>
      <c r="O134" s="104">
        <f>IF(ISNUMBER(M134), $B145 * N134, "")</f>
        <v>-2924.3119266055096</v>
      </c>
      <c r="Q134" s="210"/>
      <c r="R134" s="211"/>
      <c r="S134" s="212"/>
    </row>
    <row r="135" spans="1:19">
      <c r="A135" s="123" t="s">
        <v>245</v>
      </c>
      <c r="B135" s="124">
        <v>59.4</v>
      </c>
      <c r="C135" s="76">
        <v>-2.1416804000000001E-2</v>
      </c>
      <c r="D135" s="13">
        <v>58.8</v>
      </c>
      <c r="E135" s="14">
        <f>IF(ISNUMBER(D135), (D135 - $B135) / $B135, "")</f>
        <v>-1.0101010101010124E-2</v>
      </c>
      <c r="F135" s="16">
        <f>IF(ISNUMBER(D135), $B145 * E135, "")</f>
        <v>-1515.1515151515187</v>
      </c>
      <c r="G135" s="29">
        <v>61</v>
      </c>
      <c r="H135" s="14">
        <f>IF(ISNUMBER(G135), (G135 - $B135) / $B135, "")</f>
        <v>2.6936026936026959E-2</v>
      </c>
      <c r="I135" s="100">
        <f>IF(ISNUMBER(G135), $B145 * H135, "")</f>
        <v>4040.4040404040438</v>
      </c>
      <c r="J135" s="13">
        <v>60.3</v>
      </c>
      <c r="K135" s="14">
        <f>IF(ISNUMBER(J135), (J135 - $B135) / $B135, "")</f>
        <v>1.5151515151515128E-2</v>
      </c>
      <c r="L135" s="16">
        <f>IF(ISNUMBER(J135), $B145 * K135, "")</f>
        <v>2272.7272727272693</v>
      </c>
      <c r="M135" s="29">
        <v>61.3</v>
      </c>
      <c r="N135" s="14">
        <f>IF(ISNUMBER(M135), (M135 - $B135) / $B135, "")</f>
        <v>3.1986531986531966E-2</v>
      </c>
      <c r="O135" s="16">
        <f>IF(ISNUMBER(M135), $B145 * N135, "")</f>
        <v>4797.979797979795</v>
      </c>
      <c r="Q135" s="213"/>
      <c r="R135" s="214"/>
      <c r="S135" s="215"/>
    </row>
    <row r="136" spans="1:19" ht="17.25" thickBot="1">
      <c r="A136" s="125" t="s">
        <v>203</v>
      </c>
      <c r="B136" s="126">
        <v>8.0500000000000007</v>
      </c>
      <c r="C136" s="77">
        <v>-2.1871202900000001E-2</v>
      </c>
      <c r="D136" s="15">
        <v>8.27</v>
      </c>
      <c r="E136" s="32">
        <f t="shared" ref="E136:E139" si="70">IF(ISNUMBER(D136), (D136 - $B136) / $B136, "")</f>
        <v>2.7329192546583708E-2</v>
      </c>
      <c r="F136" s="18">
        <f>IF(ISNUMBER(D136), $B145 * E136, "")</f>
        <v>4099.3788819875563</v>
      </c>
      <c r="G136" s="31">
        <v>9.14</v>
      </c>
      <c r="H136" s="32">
        <f t="shared" ref="H136:H139" si="71">IF(ISNUMBER(G136), (G136 - $B136) / $B136, "")</f>
        <v>0.13540372670807452</v>
      </c>
      <c r="I136" s="101">
        <f>IF(ISNUMBER(G136), $B145 * H136, "")</f>
        <v>20310.559006211177</v>
      </c>
      <c r="J136" s="15">
        <v>9.34</v>
      </c>
      <c r="K136" s="32">
        <f t="shared" ref="K136:K139" si="72">IF(ISNUMBER(J136), (J136 - $B136) / $B136, "")</f>
        <v>0.16024844720496884</v>
      </c>
      <c r="L136" s="18">
        <f>IF(ISNUMBER(J136), $B145 * K136, "")</f>
        <v>24037.267080745325</v>
      </c>
      <c r="M136" s="31">
        <v>10.5</v>
      </c>
      <c r="N136" s="32">
        <f t="shared" ref="N136:N139" si="73">IF(ISNUMBER(M136), (M136 - $B136) / $B136, "")</f>
        <v>0.30434782608695643</v>
      </c>
      <c r="O136" s="18">
        <f>IF(ISNUMBER(M136), $B145 * N136, "")</f>
        <v>45652.173913043465</v>
      </c>
      <c r="Q136" s="216"/>
      <c r="R136" s="217"/>
      <c r="S136" s="218"/>
    </row>
    <row r="137" spans="1:19" ht="17.25" thickBot="1">
      <c r="A137" s="125" t="s">
        <v>189</v>
      </c>
      <c r="B137" s="126">
        <v>87.1</v>
      </c>
      <c r="C137" s="77">
        <v>-2.24466891E-2</v>
      </c>
      <c r="D137" s="15">
        <v>85.4</v>
      </c>
      <c r="E137" s="32">
        <f t="shared" si="70"/>
        <v>-1.9517795637198493E-2</v>
      </c>
      <c r="F137" s="18">
        <f>IF(ISNUMBER(D137), $B145 * E137, "")</f>
        <v>-2927.669345579774</v>
      </c>
      <c r="G137" s="31">
        <v>86.7</v>
      </c>
      <c r="H137" s="32">
        <f t="shared" si="71"/>
        <v>-4.5924225028701662E-3</v>
      </c>
      <c r="I137" s="101">
        <f>IF(ISNUMBER(G137), $B145 * H137, "")</f>
        <v>-688.86337543052491</v>
      </c>
      <c r="J137" s="15">
        <v>85.6</v>
      </c>
      <c r="K137" s="32">
        <f t="shared" si="72"/>
        <v>-1.7221584385763492E-2</v>
      </c>
      <c r="L137" s="18">
        <f>IF(ISNUMBER(J137), $B145 * K137, "")</f>
        <v>-2583.237657864524</v>
      </c>
      <c r="M137" s="31">
        <v>87.1</v>
      </c>
      <c r="N137" s="32">
        <f t="shared" si="73"/>
        <v>0</v>
      </c>
      <c r="O137" s="18">
        <f>IF(ISNUMBER(M137), $B145 * N137, "")</f>
        <v>0</v>
      </c>
      <c r="Q137" s="209"/>
      <c r="R137" s="209"/>
      <c r="S137" s="209"/>
    </row>
    <row r="138" spans="1:19" ht="17.25" thickBot="1">
      <c r="A138" s="125" t="s">
        <v>205</v>
      </c>
      <c r="B138" s="126">
        <v>11.4</v>
      </c>
      <c r="C138" s="77">
        <v>-2.5641025599999999E-2</v>
      </c>
      <c r="D138" s="15">
        <v>11.3</v>
      </c>
      <c r="E138" s="32">
        <f t="shared" si="70"/>
        <v>-8.7719298245613718E-3</v>
      </c>
      <c r="F138" s="18">
        <f>IF(ISNUMBER(D138), $B145 * E138, "")</f>
        <v>-1315.7894736842059</v>
      </c>
      <c r="G138" s="31">
        <v>11.6</v>
      </c>
      <c r="H138" s="32">
        <f t="shared" si="71"/>
        <v>1.7543859649122744E-2</v>
      </c>
      <c r="I138" s="101">
        <f>IF(ISNUMBER(G138), $B145 * H138, "")</f>
        <v>2631.5789473684117</v>
      </c>
      <c r="J138" s="15">
        <v>11.4</v>
      </c>
      <c r="K138" s="32">
        <f t="shared" si="72"/>
        <v>0</v>
      </c>
      <c r="L138" s="18">
        <f>IF(ISNUMBER(J138), $B145 * K138, "")</f>
        <v>0</v>
      </c>
      <c r="M138" s="31">
        <v>11.8</v>
      </c>
      <c r="N138" s="32">
        <f t="shared" si="73"/>
        <v>3.5087719298245647E-2</v>
      </c>
      <c r="O138" s="18">
        <f>IF(ISNUMBER(M138), $B145 * N138, "")</f>
        <v>5263.1578947368471</v>
      </c>
      <c r="Q138" s="219"/>
      <c r="R138" s="219"/>
      <c r="S138" s="219"/>
    </row>
    <row r="139" spans="1:19" ht="17.25" thickBot="1">
      <c r="A139" s="127" t="s">
        <v>199</v>
      </c>
      <c r="B139" s="128">
        <v>11.3</v>
      </c>
      <c r="C139" s="78">
        <v>-2.5862069000000001E-2</v>
      </c>
      <c r="D139" s="20">
        <v>11</v>
      </c>
      <c r="E139" s="21">
        <f t="shared" si="70"/>
        <v>-2.6548672566371743E-2</v>
      </c>
      <c r="F139" s="22">
        <f>IF(ISNUMBER(D139), $B145 * E139, "")</f>
        <v>-3982.3008849557614</v>
      </c>
      <c r="G139" s="30">
        <v>11.4</v>
      </c>
      <c r="H139" s="21">
        <f t="shared" si="71"/>
        <v>8.8495575221238625E-3</v>
      </c>
      <c r="I139" s="105">
        <f>IF(ISNUMBER(G139), $B145 * H139, "")</f>
        <v>1327.4336283185794</v>
      </c>
      <c r="J139" s="20">
        <v>11.4</v>
      </c>
      <c r="K139" s="21">
        <f t="shared" si="72"/>
        <v>8.8495575221238625E-3</v>
      </c>
      <c r="L139" s="22">
        <f>IF(ISNUMBER(J139), $B145 * K139, "")</f>
        <v>1327.4336283185794</v>
      </c>
      <c r="M139" s="30">
        <v>11.7</v>
      </c>
      <c r="N139" s="21">
        <f t="shared" si="73"/>
        <v>3.539823008849545E-2</v>
      </c>
      <c r="O139" s="22">
        <f>IF(ISNUMBER(M139), $B145 * N139, "")</f>
        <v>5309.7345132743176</v>
      </c>
      <c r="Q139" s="219"/>
      <c r="R139" s="219"/>
      <c r="S139" s="219"/>
    </row>
    <row r="140" spans="1:19" ht="17.25" thickBot="1">
      <c r="A140" s="125" t="s">
        <v>71</v>
      </c>
      <c r="B140" s="129">
        <v>18.7</v>
      </c>
      <c r="C140" s="80">
        <v>-2.60416667E-2</v>
      </c>
      <c r="D140" s="106">
        <v>18.600000000000001</v>
      </c>
      <c r="E140" s="107">
        <f>IF(ISNUMBER(D140), (D140 - $B140) / $B140, "")</f>
        <v>-5.3475935828875866E-3</v>
      </c>
      <c r="F140" s="108">
        <f>IF(ISNUMBER(D140), $B145 * E140, "")</f>
        <v>-802.13903743313801</v>
      </c>
      <c r="G140" s="109">
        <v>18.8</v>
      </c>
      <c r="H140" s="107">
        <f>IF(ISNUMBER(G140), (G140 - $B140) / $B140, "")</f>
        <v>5.3475935828877766E-3</v>
      </c>
      <c r="I140" s="110">
        <f>IF(ISNUMBER(G140), $B145 * H140, "")</f>
        <v>802.13903743316644</v>
      </c>
      <c r="J140" s="106">
        <v>18.600000000000001</v>
      </c>
      <c r="K140" s="107">
        <f>IF(ISNUMBER(J140), (J140 - $B140) / $B140, "")</f>
        <v>-5.3475935828875866E-3</v>
      </c>
      <c r="L140" s="108">
        <f>IF(ISNUMBER(J140), $B145 * K140, "")</f>
        <v>-802.13903743313801</v>
      </c>
      <c r="M140" s="109">
        <v>19.3</v>
      </c>
      <c r="N140" s="107">
        <f>IF(ISNUMBER(M140), (M140 - $B140) / $B140, "")</f>
        <v>3.2085561497326283E-2</v>
      </c>
      <c r="O140" s="108">
        <f>IF(ISNUMBER(M140), $B145 * N140, "")</f>
        <v>4812.8342245989425</v>
      </c>
      <c r="Q140" s="209"/>
      <c r="R140" s="209"/>
      <c r="S140" s="209"/>
    </row>
    <row r="141" spans="1:19" ht="17.25" thickBot="1">
      <c r="A141" s="125" t="s">
        <v>144</v>
      </c>
      <c r="B141" s="126">
        <v>10.7</v>
      </c>
      <c r="C141" s="77">
        <v>-2.7272727300000001E-2</v>
      </c>
      <c r="D141" s="15">
        <v>10.5</v>
      </c>
      <c r="E141" s="32">
        <f t="shared" ref="E141:E144" si="74">IF(ISNUMBER(D141), (D141 - $B141) / $B141, "")</f>
        <v>-1.8691588785046665E-2</v>
      </c>
      <c r="F141" s="18">
        <f>IF(ISNUMBER(D141), $B145 * E141, "")</f>
        <v>-2803.7383177569995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10.7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09"/>
      <c r="R141" s="209"/>
      <c r="S141" s="209"/>
    </row>
    <row r="142" spans="1:19" ht="17.25" thickBot="1">
      <c r="A142" s="125" t="s">
        <v>174</v>
      </c>
      <c r="B142" s="126">
        <v>10.3</v>
      </c>
      <c r="C142" s="77">
        <v>-2.8301886799999999E-2</v>
      </c>
      <c r="D142" s="15">
        <v>10.3</v>
      </c>
      <c r="E142" s="32">
        <f t="shared" si="74"/>
        <v>0</v>
      </c>
      <c r="F142" s="18">
        <f>IF(ISNUMBER(D142), $B145 * E142, "")</f>
        <v>0</v>
      </c>
      <c r="G142" s="31">
        <v>10.6</v>
      </c>
      <c r="H142" s="32">
        <f t="shared" si="75"/>
        <v>2.9126213592232903E-2</v>
      </c>
      <c r="I142" s="101">
        <f>IF(ISNUMBER(G142), $B145 * H142, "")</f>
        <v>4368.9320388349352</v>
      </c>
      <c r="J142" s="15">
        <v>10.5</v>
      </c>
      <c r="K142" s="32">
        <f t="shared" si="76"/>
        <v>1.9417475728155269E-2</v>
      </c>
      <c r="L142" s="18">
        <f>IF(ISNUMBER(J142), $B145 * K142, "")</f>
        <v>2912.6213592232903</v>
      </c>
      <c r="M142" s="31">
        <v>10.9</v>
      </c>
      <c r="N142" s="32">
        <f t="shared" si="77"/>
        <v>5.825242718446598E-2</v>
      </c>
      <c r="O142" s="18">
        <f>IF(ISNUMBER(M142), $B145 * N142, "")</f>
        <v>8737.8640776698976</v>
      </c>
      <c r="Q142" s="209"/>
      <c r="R142" s="209"/>
      <c r="S142" s="209"/>
    </row>
    <row r="143" spans="1:19">
      <c r="A143" s="125" t="s">
        <v>97</v>
      </c>
      <c r="B143" s="126">
        <v>2.2000000000000001E-3</v>
      </c>
      <c r="C143" s="77">
        <v>-4.3478260900000003E-2</v>
      </c>
      <c r="D143" s="15">
        <v>2.0999999999999999E-3</v>
      </c>
      <c r="E143" s="32">
        <f t="shared" si="74"/>
        <v>-4.5454545454545574E-2</v>
      </c>
      <c r="F143" s="18">
        <f>IF(ISNUMBER(D143), $B145 * E143, "")</f>
        <v>-6818.1818181818362</v>
      </c>
      <c r="G143" s="31">
        <v>2.2000000000000001E-3</v>
      </c>
      <c r="H143" s="32">
        <f t="shared" si="75"/>
        <v>0</v>
      </c>
      <c r="I143" s="101">
        <f>IF(ISNUMBER(G143), $B145 * H143, "")</f>
        <v>0</v>
      </c>
      <c r="J143" s="15">
        <v>2.2000000000000001E-3</v>
      </c>
      <c r="K143" s="32">
        <f t="shared" si="76"/>
        <v>0</v>
      </c>
      <c r="L143" s="18">
        <f>IF(ISNUMBER(J143), $B145 * K143, "")</f>
        <v>0</v>
      </c>
      <c r="M143" s="31">
        <v>2.2000000000000001E-3</v>
      </c>
      <c r="N143" s="32">
        <f t="shared" si="77"/>
        <v>0</v>
      </c>
      <c r="O143" s="18">
        <f>IF(ISNUMBER(M143), $B145 * N143, "")</f>
        <v>0</v>
      </c>
      <c r="Q143" s="198"/>
      <c r="R143" s="199"/>
      <c r="S143" s="200"/>
    </row>
    <row r="144" spans="1:19" ht="17.25" thickBot="1">
      <c r="A144" s="130" t="s">
        <v>158</v>
      </c>
      <c r="B144" s="131">
        <v>70.8</v>
      </c>
      <c r="C144" s="79">
        <v>-5.8510638300000001E-2</v>
      </c>
      <c r="D144" s="24">
        <v>68.3</v>
      </c>
      <c r="E144" s="25">
        <f t="shared" si="74"/>
        <v>-3.5310734463276837E-2</v>
      </c>
      <c r="F144" s="104">
        <f>IF(ISNUMBER(D144), $B145 * E144, "")</f>
        <v>-5296.6101694915251</v>
      </c>
      <c r="G144" s="102">
        <v>69.400000000000006</v>
      </c>
      <c r="H144" s="25">
        <f t="shared" si="75"/>
        <v>-1.9774011299434908E-2</v>
      </c>
      <c r="I144" s="103">
        <f>IF(ISNUMBER(G144), $B145 * H144, "")</f>
        <v>-2966.1016949152363</v>
      </c>
      <c r="J144" s="24">
        <v>68.599999999999994</v>
      </c>
      <c r="K144" s="25">
        <f t="shared" si="76"/>
        <v>-3.1073446327683656E-2</v>
      </c>
      <c r="L144" s="104">
        <f>IF(ISNUMBER(J144), $B145 * K144, "")</f>
        <v>-4661.0169491525485</v>
      </c>
      <c r="M144" s="102">
        <v>69.099999999999994</v>
      </c>
      <c r="N144" s="25">
        <f t="shared" si="77"/>
        <v>-2.4011299435028291E-2</v>
      </c>
      <c r="O144" s="104">
        <f>IF(ISNUMBER(M144), $B145 * N144, "")</f>
        <v>-3601.6949152542438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3.8388044845689696E-4</v>
      </c>
      <c r="F145" s="28">
        <f>SUM(F125:F144)</f>
        <v>1151.6413453707009</v>
      </c>
      <c r="G145" s="26" t="s">
        <v>266</v>
      </c>
      <c r="H145" s="27">
        <f>IF(COUNT(H125:H144), SUM(H125:H144) / COUNT(H125:H144), 0)</f>
        <v>4.1873908488921661E-2</v>
      </c>
      <c r="I145" s="28">
        <f>SUM(I125:I144)</f>
        <v>125621.72546676498</v>
      </c>
      <c r="J145" s="26" t="s">
        <v>266</v>
      </c>
      <c r="K145" s="27">
        <f>IF(COUNT(K125:K144), SUM(K125:K144) / COUNT(K125:K144), 0)</f>
        <v>3.783734950237138E-2</v>
      </c>
      <c r="L145" s="28">
        <f>SUM(L125:L144)</f>
        <v>113512.04850711417</v>
      </c>
      <c r="M145" s="26" t="s">
        <v>266</v>
      </c>
      <c r="N145" s="27">
        <f>IF(COUNT(N125:N144), SUM(N125:N144) / COUNT(N125:N144), 0)</f>
        <v>7.0290068748055656E-2</v>
      </c>
      <c r="O145" s="28">
        <f>SUM(O125:O144)</f>
        <v>210870.20624416694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74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2022-03-14(월) 오전 00:00</v>
      </c>
      <c r="C150" s="261"/>
      <c r="D150" s="233" t="str">
        <f>TEXT($G$1, "[$-ko-KR]yyyy-mm-dd(ddd) ") &amp; "오후 14:00"</f>
        <v>2022-03-14(월) 오후 14:00</v>
      </c>
      <c r="E150" s="234"/>
      <c r="F150" s="235"/>
      <c r="G150" s="233" t="str">
        <f>TEXT($G$1, "[$-ko-KR]yyyy-mm-dd(ddd) ") &amp; "오후 19:00"</f>
        <v>2022-03-14(월) 오후 19:00</v>
      </c>
      <c r="H150" s="234"/>
      <c r="I150" s="235"/>
      <c r="J150" s="233" t="str">
        <f>TEXT($G$1, "[$-ko-KR]yyyy-mm-dd(ddd) ") &amp; "오후 21:00"</f>
        <v>2022-03-14(월) 오후 21:00</v>
      </c>
      <c r="K150" s="234"/>
      <c r="L150" s="235"/>
      <c r="M150" s="233" t="str">
        <f>TEXT($G$1+1, "[$-ko-KR]yyyy-mm-dd(ddd) ") &amp; "오전 00:00"</f>
        <v>2022-03-15(화)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221</v>
      </c>
      <c r="B152" s="124">
        <v>899</v>
      </c>
      <c r="C152" s="76">
        <v>-1.1001100099999999E-2</v>
      </c>
      <c r="D152" s="13">
        <v>889</v>
      </c>
      <c r="E152" s="14">
        <f>IF(ISNUMBER(D152), (D152 - $B152) / $B152, "")</f>
        <v>-1.1123470522803115E-2</v>
      </c>
      <c r="F152" s="16">
        <f>IF(ISNUMBER(D152), $B172 * E152, "")</f>
        <v>-1668.5205784204672</v>
      </c>
      <c r="G152" s="29">
        <v>896</v>
      </c>
      <c r="H152" s="14">
        <f>IF(ISNUMBER(G152), (G152 - $B152) / $B152, "")</f>
        <v>-3.3370411568409346E-3</v>
      </c>
      <c r="I152" s="100">
        <f>IF(ISNUMBER(G152), $B172 * H152, "")</f>
        <v>-500.55617352614019</v>
      </c>
      <c r="J152" s="13">
        <v>893</v>
      </c>
      <c r="K152" s="14">
        <f>IF(ISNUMBER(J152), (J152 - $B152) / $B152, "")</f>
        <v>-6.6740823136818691E-3</v>
      </c>
      <c r="L152" s="16">
        <f>IF(ISNUMBER(J152), $B172 * K152, "")</f>
        <v>-1001.1123470522804</v>
      </c>
      <c r="M152" s="29">
        <v>897</v>
      </c>
      <c r="N152" s="14">
        <f>IF(ISNUMBER(M152), (M152 - $B152) / $B152, "")</f>
        <v>-2.2246941045606229E-3</v>
      </c>
      <c r="O152" s="16">
        <f>IF(ISNUMBER(M152), $B172 * N152, "")</f>
        <v>-333.70411568409344</v>
      </c>
      <c r="Q152" s="219"/>
      <c r="R152" s="219"/>
      <c r="S152" s="219"/>
    </row>
    <row r="153" spans="1:19" ht="17.25" thickBot="1">
      <c r="A153" s="125" t="s">
        <v>338</v>
      </c>
      <c r="B153" s="126">
        <v>254</v>
      </c>
      <c r="C153" s="77">
        <v>-1.16731518E-2</v>
      </c>
      <c r="D153" s="15">
        <v>253</v>
      </c>
      <c r="E153" s="32">
        <f t="shared" ref="E153:E156" si="78">IF(ISNUMBER(D153), (D153 - $B153) / $B153, "")</f>
        <v>-3.937007874015748E-3</v>
      </c>
      <c r="F153" s="18">
        <f>IF(ISNUMBER(D153), $B172 * E153, "")</f>
        <v>-590.55118110236219</v>
      </c>
      <c r="G153" s="31">
        <v>255</v>
      </c>
      <c r="H153" s="32">
        <f t="shared" ref="H153:H156" si="79">IF(ISNUMBER(G153), (G153 - $B153) / $B153, "")</f>
        <v>3.937007874015748E-3</v>
      </c>
      <c r="I153" s="101">
        <f>IF(ISNUMBER(G153), $B172 * H153, "")</f>
        <v>590.55118110236219</v>
      </c>
      <c r="J153" s="15">
        <v>252</v>
      </c>
      <c r="K153" s="32">
        <f t="shared" ref="K153:K156" si="80">IF(ISNUMBER(J153), (J153 - $B153) / $B153, "")</f>
        <v>-7.874015748031496E-3</v>
      </c>
      <c r="L153" s="18">
        <f>IF(ISNUMBER(J153), $B172 * K153, "")</f>
        <v>-1181.1023622047244</v>
      </c>
      <c r="M153" s="31">
        <v>253</v>
      </c>
      <c r="N153" s="32">
        <f t="shared" ref="N153:N156" si="81">IF(ISNUMBER(M153), (M153 - $B153) / $B153, "")</f>
        <v>-3.937007874015748E-3</v>
      </c>
      <c r="O153" s="18">
        <f>IF(ISNUMBER(M153), $B172 * N153, "")</f>
        <v>-590.55118110236219</v>
      </c>
      <c r="Q153" s="219"/>
      <c r="R153" s="219"/>
      <c r="S153" s="219"/>
    </row>
    <row r="154" spans="1:19" ht="17.25" thickBot="1">
      <c r="A154" s="125" t="s">
        <v>51</v>
      </c>
      <c r="B154" s="126">
        <v>229</v>
      </c>
      <c r="C154" s="77">
        <v>-1.2931034500000001E-2</v>
      </c>
      <c r="D154" s="15">
        <v>224</v>
      </c>
      <c r="E154" s="32">
        <f t="shared" si="78"/>
        <v>-2.1834061135371178E-2</v>
      </c>
      <c r="F154" s="18">
        <f>IF(ISNUMBER(D154), $B172 * E154, "")</f>
        <v>-3275.1091703056768</v>
      </c>
      <c r="G154" s="31">
        <v>224</v>
      </c>
      <c r="H154" s="32">
        <f t="shared" si="79"/>
        <v>-2.1834061135371178E-2</v>
      </c>
      <c r="I154" s="101">
        <f>IF(ISNUMBER(G154), $B172 * H154, "")</f>
        <v>-3275.1091703056768</v>
      </c>
      <c r="J154" s="15">
        <v>222</v>
      </c>
      <c r="K154" s="32">
        <f t="shared" si="80"/>
        <v>-3.0567685589519649E-2</v>
      </c>
      <c r="L154" s="18">
        <f>IF(ISNUMBER(J154), $B172 * K154, "")</f>
        <v>-4585.1528384279472</v>
      </c>
      <c r="M154" s="31">
        <v>222</v>
      </c>
      <c r="N154" s="32">
        <f t="shared" si="81"/>
        <v>-3.0567685589519649E-2</v>
      </c>
      <c r="O154" s="18">
        <f>IF(ISNUMBER(M154), $B172 * N154, "")</f>
        <v>-4585.1528384279472</v>
      </c>
      <c r="Q154" s="209"/>
      <c r="R154" s="209"/>
      <c r="S154" s="209"/>
    </row>
    <row r="155" spans="1:19" ht="17.25" thickBot="1">
      <c r="A155" s="125" t="s">
        <v>339</v>
      </c>
      <c r="B155" s="126">
        <v>480</v>
      </c>
      <c r="C155" s="77">
        <v>-1.4373716599999999E-2</v>
      </c>
      <c r="D155" s="15">
        <v>475</v>
      </c>
      <c r="E155" s="32">
        <f t="shared" si="78"/>
        <v>-1.0416666666666666E-2</v>
      </c>
      <c r="F155" s="18">
        <f>IF(ISNUMBER(D155), $B172 * E155, "")</f>
        <v>-1562.5</v>
      </c>
      <c r="G155" s="31">
        <v>478</v>
      </c>
      <c r="H155" s="32">
        <f t="shared" si="79"/>
        <v>-4.1666666666666666E-3</v>
      </c>
      <c r="I155" s="101">
        <f>IF(ISNUMBER(G155), $B172 * H155, "")</f>
        <v>-625</v>
      </c>
      <c r="J155" s="15">
        <v>475</v>
      </c>
      <c r="K155" s="32">
        <f t="shared" si="80"/>
        <v>-1.0416666666666666E-2</v>
      </c>
      <c r="L155" s="18">
        <f>IF(ISNUMBER(J155), $B172 * K155, "")</f>
        <v>-1562.5</v>
      </c>
      <c r="M155" s="31">
        <v>474</v>
      </c>
      <c r="N155" s="32">
        <f t="shared" si="81"/>
        <v>-1.2500000000000001E-2</v>
      </c>
      <c r="O155" s="18">
        <f>IF(ISNUMBER(M155), $B172 * N155, "")</f>
        <v>-1875</v>
      </c>
      <c r="Q155" s="209"/>
      <c r="R155" s="209"/>
      <c r="S155" s="209"/>
    </row>
    <row r="156" spans="1:19" ht="17.25" thickBot="1">
      <c r="A156" s="127" t="s">
        <v>225</v>
      </c>
      <c r="B156" s="128">
        <v>338</v>
      </c>
      <c r="C156" s="78">
        <v>-1.45772595E-2</v>
      </c>
      <c r="D156" s="20">
        <v>329</v>
      </c>
      <c r="E156" s="21">
        <f t="shared" si="78"/>
        <v>-2.6627218934911243E-2</v>
      </c>
      <c r="F156" s="22">
        <f>IF(ISNUMBER(D156), $B172 * E156, "")</f>
        <v>-3994.0828402366865</v>
      </c>
      <c r="G156" s="30">
        <v>333</v>
      </c>
      <c r="H156" s="21">
        <f t="shared" si="79"/>
        <v>-1.4792899408284023E-2</v>
      </c>
      <c r="I156" s="105">
        <f>IF(ISNUMBER(G156), $B172 * H156, "")</f>
        <v>-2218.9349112426034</v>
      </c>
      <c r="J156" s="20">
        <v>331</v>
      </c>
      <c r="K156" s="21">
        <f t="shared" si="80"/>
        <v>-2.0710059171597635E-2</v>
      </c>
      <c r="L156" s="22">
        <f>IF(ISNUMBER(J156), $B172 * K156, "")</f>
        <v>-3106.5088757396452</v>
      </c>
      <c r="M156" s="30">
        <v>333</v>
      </c>
      <c r="N156" s="21">
        <f t="shared" si="81"/>
        <v>-1.4792899408284023E-2</v>
      </c>
      <c r="O156" s="22">
        <f>IF(ISNUMBER(M156), $B172 * N156, "")</f>
        <v>-2218.9349112426034</v>
      </c>
      <c r="Q156" s="209"/>
      <c r="R156" s="209"/>
      <c r="S156" s="209"/>
    </row>
    <row r="157" spans="1:19" ht="17.25" thickBot="1">
      <c r="A157" s="125" t="s">
        <v>231</v>
      </c>
      <c r="B157" s="129">
        <v>386</v>
      </c>
      <c r="C157" s="80">
        <v>-1.53061224E-2</v>
      </c>
      <c r="D157" s="106">
        <v>383</v>
      </c>
      <c r="E157" s="107">
        <f>IF(ISNUMBER(D157), (D157 - $B157) / $B157, "")</f>
        <v>-7.7720207253886009E-3</v>
      </c>
      <c r="F157" s="108">
        <f>IF(ISNUMBER(D157), $B172 * E157, "")</f>
        <v>-1165.8031088082901</v>
      </c>
      <c r="G157" s="109">
        <v>388</v>
      </c>
      <c r="H157" s="107">
        <f>IF(ISNUMBER(G157), (G157 - $B157) / $B157, "")</f>
        <v>5.1813471502590676E-3</v>
      </c>
      <c r="I157" s="110">
        <f>IF(ISNUMBER(G157), $B172 * H157, "")</f>
        <v>777.20207253886008</v>
      </c>
      <c r="J157" s="106">
        <v>385</v>
      </c>
      <c r="K157" s="107">
        <f>IF(ISNUMBER(J157), (J157 - $B157) / $B157, "")</f>
        <v>-2.5906735751295338E-3</v>
      </c>
      <c r="L157" s="108">
        <f>IF(ISNUMBER(J157), $B172 * K157, "")</f>
        <v>-388.60103626943004</v>
      </c>
      <c r="M157" s="109">
        <v>389</v>
      </c>
      <c r="N157" s="107">
        <f>IF(ISNUMBER(M157), (M157 - $B157) / $B157, "")</f>
        <v>7.7720207253886009E-3</v>
      </c>
      <c r="O157" s="108">
        <f>IF(ISNUMBER(M157), $B172 * N157, "")</f>
        <v>1165.8031088082901</v>
      </c>
      <c r="Q157" s="209"/>
      <c r="R157" s="209"/>
      <c r="S157" s="209"/>
    </row>
    <row r="158" spans="1:19" ht="17.25" thickBot="1">
      <c r="A158" s="125" t="s">
        <v>120</v>
      </c>
      <c r="B158" s="126">
        <v>317</v>
      </c>
      <c r="C158" s="77">
        <v>-1.8575851399999999E-2</v>
      </c>
      <c r="D158" s="15">
        <v>310</v>
      </c>
      <c r="E158" s="32">
        <f t="shared" ref="E158:E161" si="82">IF(ISNUMBER(D158), (D158 - $B158) / $B158, "")</f>
        <v>-2.2082018927444796E-2</v>
      </c>
      <c r="F158" s="18">
        <f>IF(ISNUMBER(D158), $B172 * E158, "")</f>
        <v>-3312.3028391167195</v>
      </c>
      <c r="G158" s="31">
        <v>315</v>
      </c>
      <c r="H158" s="32">
        <f t="shared" ref="H158:H161" si="83">IF(ISNUMBER(G158), (G158 - $B158) / $B158, "")</f>
        <v>-6.3091482649842269E-3</v>
      </c>
      <c r="I158" s="101">
        <f>IF(ISNUMBER(G158), $B172 * H158, "")</f>
        <v>-946.37223974763401</v>
      </c>
      <c r="J158" s="15">
        <v>311</v>
      </c>
      <c r="K158" s="32">
        <f t="shared" ref="K158:K161" si="84">IF(ISNUMBER(J158), (J158 - $B158) / $B158, "")</f>
        <v>-1.8927444794952682E-2</v>
      </c>
      <c r="L158" s="18">
        <f>IF(ISNUMBER(J158), $B172 * K158, "")</f>
        <v>-2839.116719242902</v>
      </c>
      <c r="M158" s="31">
        <v>314</v>
      </c>
      <c r="N158" s="32">
        <f t="shared" ref="N158:N161" si="85">IF(ISNUMBER(M158), (M158 - $B158) / $B158, "")</f>
        <v>-9.4637223974763408E-3</v>
      </c>
      <c r="O158" s="18">
        <f>IF(ISNUMBER(M158), $B172 * N158, "")</f>
        <v>-1419.558359621451</v>
      </c>
      <c r="Q158" s="209"/>
      <c r="R158" s="209"/>
      <c r="S158" s="209"/>
    </row>
    <row r="159" spans="1:19" ht="17.25" thickBot="1">
      <c r="A159" s="125" t="s">
        <v>217</v>
      </c>
      <c r="B159" s="126">
        <v>194</v>
      </c>
      <c r="C159" s="77">
        <v>-2.02020202E-2</v>
      </c>
      <c r="D159" s="15">
        <v>191</v>
      </c>
      <c r="E159" s="32">
        <f t="shared" si="82"/>
        <v>-1.5463917525773196E-2</v>
      </c>
      <c r="F159" s="18">
        <f>IF(ISNUMBER(D159), $B172 * E159, "")</f>
        <v>-2319.5876288659792</v>
      </c>
      <c r="G159" s="31">
        <v>193</v>
      </c>
      <c r="H159" s="32">
        <f t="shared" si="83"/>
        <v>-5.1546391752577319E-3</v>
      </c>
      <c r="I159" s="101">
        <f>IF(ISNUMBER(G159), $B172 * H159, "")</f>
        <v>-773.19587628865975</v>
      </c>
      <c r="J159" s="15">
        <v>191</v>
      </c>
      <c r="K159" s="32">
        <f t="shared" si="84"/>
        <v>-1.5463917525773196E-2</v>
      </c>
      <c r="L159" s="18">
        <f>IF(ISNUMBER(J159), $B172 * K159, "")</f>
        <v>-2319.5876288659792</v>
      </c>
      <c r="M159" s="31">
        <v>191</v>
      </c>
      <c r="N159" s="32">
        <f t="shared" si="85"/>
        <v>-1.5463917525773196E-2</v>
      </c>
      <c r="O159" s="18">
        <f>IF(ISNUMBER(M159), $B172 * N159, "")</f>
        <v>-2319.5876288659792</v>
      </c>
      <c r="Q159" s="209"/>
      <c r="R159" s="209"/>
      <c r="S159" s="209"/>
    </row>
    <row r="160" spans="1:19" ht="17.25" thickBot="1">
      <c r="A160" s="125" t="s">
        <v>201</v>
      </c>
      <c r="B160" s="126">
        <v>473</v>
      </c>
      <c r="C160" s="77">
        <v>-2.07039337E-2</v>
      </c>
      <c r="D160" s="15">
        <v>463</v>
      </c>
      <c r="E160" s="32">
        <f t="shared" si="82"/>
        <v>-2.1141649048625793E-2</v>
      </c>
      <c r="F160" s="18">
        <f>IF(ISNUMBER(D160), $B172 * E160, "")</f>
        <v>-3171.2473572938688</v>
      </c>
      <c r="G160" s="31">
        <v>472</v>
      </c>
      <c r="H160" s="32">
        <f t="shared" si="83"/>
        <v>-2.1141649048625794E-3</v>
      </c>
      <c r="I160" s="101">
        <f>IF(ISNUMBER(G160), $B172 * H160, "")</f>
        <v>-317.12473572938688</v>
      </c>
      <c r="J160" s="15">
        <v>465</v>
      </c>
      <c r="K160" s="32">
        <f t="shared" si="84"/>
        <v>-1.6913319238900635E-2</v>
      </c>
      <c r="L160" s="18">
        <f>IF(ISNUMBER(J160), $B172 * K160, "")</f>
        <v>-2536.9978858350951</v>
      </c>
      <c r="M160" s="31">
        <v>466</v>
      </c>
      <c r="N160" s="32">
        <f t="shared" si="85"/>
        <v>-1.4799154334038054E-2</v>
      </c>
      <c r="O160" s="18">
        <f>IF(ISNUMBER(M160), $B172 * N160, "")</f>
        <v>-2219.8731501057082</v>
      </c>
      <c r="Q160" s="33"/>
      <c r="R160" s="33"/>
    </row>
    <row r="161" spans="1:19" ht="17.25" thickBot="1">
      <c r="A161" s="130" t="s">
        <v>170</v>
      </c>
      <c r="B161" s="131">
        <v>607</v>
      </c>
      <c r="C161" s="79">
        <v>-2.09677419E-2</v>
      </c>
      <c r="D161" s="24">
        <v>595</v>
      </c>
      <c r="E161" s="25">
        <f t="shared" si="82"/>
        <v>-1.9769357495881382E-2</v>
      </c>
      <c r="F161" s="104">
        <f>IF(ISNUMBER(D161), $B172 * E161, "")</f>
        <v>-2965.4036243822075</v>
      </c>
      <c r="G161" s="102">
        <v>599</v>
      </c>
      <c r="H161" s="25">
        <f t="shared" si="83"/>
        <v>-1.3179571663920923E-2</v>
      </c>
      <c r="I161" s="103">
        <f>IF(ISNUMBER(G161), $B172 * H161, "")</f>
        <v>-1976.9357495881384</v>
      </c>
      <c r="J161" s="24">
        <v>597</v>
      </c>
      <c r="K161" s="25">
        <f t="shared" si="84"/>
        <v>-1.6474464579901153E-2</v>
      </c>
      <c r="L161" s="104">
        <f>IF(ISNUMBER(J161), $B172 * K161, "")</f>
        <v>-2471.169686985173</v>
      </c>
      <c r="M161" s="102">
        <v>604</v>
      </c>
      <c r="N161" s="25">
        <f t="shared" si="85"/>
        <v>-4.9423393739703456E-3</v>
      </c>
      <c r="O161" s="104">
        <f>IF(ISNUMBER(M161), $B172 * N161, "")</f>
        <v>-741.35090609555186</v>
      </c>
      <c r="Q161" s="210"/>
      <c r="R161" s="211"/>
      <c r="S161" s="212"/>
    </row>
    <row r="162" spans="1:19">
      <c r="A162" s="123" t="s">
        <v>327</v>
      </c>
      <c r="B162" s="124">
        <v>530</v>
      </c>
      <c r="C162" s="76">
        <v>-2.21402214E-2</v>
      </c>
      <c r="D162" s="13">
        <v>548</v>
      </c>
      <c r="E162" s="14">
        <f>IF(ISNUMBER(D162), (D162 - $B162) / $B162, "")</f>
        <v>3.3962264150943396E-2</v>
      </c>
      <c r="F162" s="16">
        <f>IF(ISNUMBER(D162), $B172 * E162, "")</f>
        <v>5094.3396226415098</v>
      </c>
      <c r="G162" s="29">
        <v>538</v>
      </c>
      <c r="H162" s="14">
        <f>IF(ISNUMBER(G162), (G162 - $B162) / $B162, "")</f>
        <v>1.509433962264151E-2</v>
      </c>
      <c r="I162" s="100">
        <f>IF(ISNUMBER(G162), $B172 * H162, "")</f>
        <v>2264.1509433962265</v>
      </c>
      <c r="J162" s="13">
        <v>537</v>
      </c>
      <c r="K162" s="14">
        <f>IF(ISNUMBER(J162), (J162 - $B162) / $B162, "")</f>
        <v>1.3207547169811321E-2</v>
      </c>
      <c r="L162" s="16">
        <f>IF(ISNUMBER(J162), $B172 * K162, "")</f>
        <v>1981.1320754716983</v>
      </c>
      <c r="M162" s="29">
        <v>529</v>
      </c>
      <c r="N162" s="14">
        <f>IF(ISNUMBER(M162), (M162 - $B162) / $B162, "")</f>
        <v>-1.8867924528301887E-3</v>
      </c>
      <c r="O162" s="16">
        <f>IF(ISNUMBER(M162), $B172 * N162, "")</f>
        <v>-283.01886792452831</v>
      </c>
      <c r="Q162" s="213"/>
      <c r="R162" s="214"/>
      <c r="S162" s="215"/>
    </row>
    <row r="163" spans="1:19" ht="17.25" thickBot="1">
      <c r="A163" s="125" t="s">
        <v>160</v>
      </c>
      <c r="B163" s="126">
        <v>390</v>
      </c>
      <c r="C163" s="77">
        <v>-2.2556390999999999E-2</v>
      </c>
      <c r="D163" s="15">
        <v>383</v>
      </c>
      <c r="E163" s="32">
        <f t="shared" ref="E163:E166" si="86">IF(ISNUMBER(D163), (D163 - $B163) / $B163, "")</f>
        <v>-1.7948717948717947E-2</v>
      </c>
      <c r="F163" s="18">
        <f>IF(ISNUMBER(D163), $B172 * E163, "")</f>
        <v>-2692.3076923076919</v>
      </c>
      <c r="G163" s="31">
        <v>389</v>
      </c>
      <c r="H163" s="32">
        <f t="shared" ref="H163:H166" si="87">IF(ISNUMBER(G163), (G163 - $B163) / $B163, "")</f>
        <v>-2.5641025641025641E-3</v>
      </c>
      <c r="I163" s="101">
        <f>IF(ISNUMBER(G163), $B172 * H163, "")</f>
        <v>-384.61538461538464</v>
      </c>
      <c r="J163" s="15">
        <v>388</v>
      </c>
      <c r="K163" s="32">
        <f t="shared" ref="K163:K166" si="88">IF(ISNUMBER(J163), (J163 - $B163) / $B163, "")</f>
        <v>-5.1282051282051282E-3</v>
      </c>
      <c r="L163" s="18">
        <f>IF(ISNUMBER(J163), $B172 * K163, "")</f>
        <v>-769.23076923076928</v>
      </c>
      <c r="M163" s="31">
        <v>389</v>
      </c>
      <c r="N163" s="32">
        <f t="shared" ref="N163:N166" si="89">IF(ISNUMBER(M163), (M163 - $B163) / $B163, "")</f>
        <v>-2.5641025641025641E-3</v>
      </c>
      <c r="O163" s="18">
        <f>IF(ISNUMBER(M163), $B172 * N163, "")</f>
        <v>-384.61538461538464</v>
      </c>
      <c r="Q163" s="216"/>
      <c r="R163" s="217"/>
      <c r="S163" s="218"/>
    </row>
    <row r="164" spans="1:19" ht="17.25" thickBot="1">
      <c r="A164" s="125" t="s">
        <v>249</v>
      </c>
      <c r="B164" s="126">
        <v>236</v>
      </c>
      <c r="C164" s="77">
        <v>-2.4793388400000001E-2</v>
      </c>
      <c r="D164" s="15">
        <v>231</v>
      </c>
      <c r="E164" s="32">
        <f t="shared" si="86"/>
        <v>-2.1186440677966101E-2</v>
      </c>
      <c r="F164" s="18">
        <f>IF(ISNUMBER(D164), $B172 * E164, "")</f>
        <v>-3177.9661016949153</v>
      </c>
      <c r="G164" s="31">
        <v>236</v>
      </c>
      <c r="H164" s="32">
        <f t="shared" si="87"/>
        <v>0</v>
      </c>
      <c r="I164" s="101">
        <f>IF(ISNUMBER(G164), $B172 * H164, "")</f>
        <v>0</v>
      </c>
      <c r="J164" s="15">
        <v>231</v>
      </c>
      <c r="K164" s="32">
        <f t="shared" si="88"/>
        <v>-2.1186440677966101E-2</v>
      </c>
      <c r="L164" s="18">
        <f>IF(ISNUMBER(J164), $B172 * K164, "")</f>
        <v>-3177.9661016949153</v>
      </c>
      <c r="M164" s="31">
        <v>233</v>
      </c>
      <c r="N164" s="32">
        <f t="shared" si="89"/>
        <v>-1.2711864406779662E-2</v>
      </c>
      <c r="O164" s="18">
        <f>IF(ISNUMBER(M164), $B172 * N164, "")</f>
        <v>-1906.7796610169494</v>
      </c>
      <c r="Q164" s="209"/>
      <c r="R164" s="209"/>
      <c r="S164" s="209"/>
    </row>
    <row r="165" spans="1:19" ht="17.25" thickBot="1">
      <c r="A165" s="125" t="s">
        <v>195</v>
      </c>
      <c r="B165" s="126">
        <v>117</v>
      </c>
      <c r="C165" s="77">
        <v>-2.5000000000000001E-2</v>
      </c>
      <c r="D165" s="15">
        <v>115</v>
      </c>
      <c r="E165" s="32">
        <f t="shared" si="86"/>
        <v>-1.7094017094017096E-2</v>
      </c>
      <c r="F165" s="18">
        <f>IF(ISNUMBER(D165), $B172 * E165, "")</f>
        <v>-2564.1025641025644</v>
      </c>
      <c r="G165" s="31">
        <v>117</v>
      </c>
      <c r="H165" s="32">
        <f t="shared" si="87"/>
        <v>0</v>
      </c>
      <c r="I165" s="101">
        <f>IF(ISNUMBER(G165), $B172 * H165, "")</f>
        <v>0</v>
      </c>
      <c r="J165" s="15">
        <v>116</v>
      </c>
      <c r="K165" s="32">
        <f t="shared" si="88"/>
        <v>-8.5470085470085479E-3</v>
      </c>
      <c r="L165" s="18">
        <f>IF(ISNUMBER(J165), $B172 * K165, "")</f>
        <v>-1282.0512820512822</v>
      </c>
      <c r="M165" s="31">
        <v>118</v>
      </c>
      <c r="N165" s="32">
        <f t="shared" si="89"/>
        <v>8.5470085470085479E-3</v>
      </c>
      <c r="O165" s="18">
        <f>IF(ISNUMBER(M165), $B172 * N165, "")</f>
        <v>1282.0512820512822</v>
      </c>
      <c r="Q165" s="219"/>
      <c r="R165" s="219"/>
      <c r="S165" s="219"/>
    </row>
    <row r="166" spans="1:19" ht="17.25" thickBot="1">
      <c r="A166" s="127" t="s">
        <v>107</v>
      </c>
      <c r="B166" s="128">
        <v>111</v>
      </c>
      <c r="C166" s="78">
        <v>-2.6315789499999999E-2</v>
      </c>
      <c r="D166" s="20">
        <v>109</v>
      </c>
      <c r="E166" s="21">
        <f t="shared" si="86"/>
        <v>-1.8018018018018018E-2</v>
      </c>
      <c r="F166" s="22">
        <f>IF(ISNUMBER(D166), $B172 * E166, "")</f>
        <v>-2702.7027027027025</v>
      </c>
      <c r="G166" s="30">
        <v>110</v>
      </c>
      <c r="H166" s="21">
        <f t="shared" si="87"/>
        <v>-9.0090090090090089E-3</v>
      </c>
      <c r="I166" s="105">
        <f>IF(ISNUMBER(G166), $B172 * H166, "")</f>
        <v>-1351.3513513513512</v>
      </c>
      <c r="J166" s="20">
        <v>110</v>
      </c>
      <c r="K166" s="21">
        <f t="shared" si="88"/>
        <v>-9.0090090090090089E-3</v>
      </c>
      <c r="L166" s="22">
        <f>IF(ISNUMBER(J166), $B172 * K166, "")</f>
        <v>-1351.3513513513512</v>
      </c>
      <c r="M166" s="30">
        <v>111</v>
      </c>
      <c r="N166" s="21">
        <f t="shared" si="89"/>
        <v>0</v>
      </c>
      <c r="O166" s="22">
        <f>IF(ISNUMBER(M166), $B172 * N166, "")</f>
        <v>0</v>
      </c>
      <c r="Q166" s="219"/>
      <c r="R166" s="219"/>
      <c r="S166" s="219"/>
    </row>
    <row r="167" spans="1:19" ht="17.25" thickBot="1">
      <c r="A167" s="125" t="s">
        <v>223</v>
      </c>
      <c r="B167" s="129">
        <v>923</v>
      </c>
      <c r="C167" s="80">
        <v>-2.73972603E-2</v>
      </c>
      <c r="D167" s="106">
        <v>907</v>
      </c>
      <c r="E167" s="107">
        <f>IF(ISNUMBER(D167), (D167 - $B167) / $B167, "")</f>
        <v>-1.7334777898158179E-2</v>
      </c>
      <c r="F167" s="108">
        <f>IF(ISNUMBER(D167), $B172 * E167, "")</f>
        <v>-2600.2166847237268</v>
      </c>
      <c r="G167" s="109">
        <v>918</v>
      </c>
      <c r="H167" s="107">
        <f>IF(ISNUMBER(G167), (G167 - $B167) / $B167, "")</f>
        <v>-5.4171180931744311E-3</v>
      </c>
      <c r="I167" s="110">
        <f>IF(ISNUMBER(G167), $B172 * H167, "")</f>
        <v>-812.56771397616467</v>
      </c>
      <c r="J167" s="106">
        <v>909</v>
      </c>
      <c r="K167" s="107">
        <f>IF(ISNUMBER(J167), (J167 - $B167) / $B167, "")</f>
        <v>-1.5167930660888408E-2</v>
      </c>
      <c r="L167" s="108">
        <f>IF(ISNUMBER(J167), $B172 * K167, "")</f>
        <v>-2275.1895991332613</v>
      </c>
      <c r="M167" s="109">
        <v>911</v>
      </c>
      <c r="N167" s="107">
        <f>IF(ISNUMBER(M167), (M167 - $B167) / $B167, "")</f>
        <v>-1.3001083423618635E-2</v>
      </c>
      <c r="O167" s="108">
        <f>IF(ISNUMBER(M167), $B172 * N167, "")</f>
        <v>-1950.1625135427953</v>
      </c>
      <c r="Q167" s="209"/>
      <c r="R167" s="209"/>
      <c r="S167" s="209"/>
    </row>
    <row r="168" spans="1:19" ht="17.25" thickBot="1">
      <c r="A168" s="125" t="s">
        <v>213</v>
      </c>
      <c r="B168" s="126">
        <v>294</v>
      </c>
      <c r="C168" s="77">
        <v>-2.9702970299999999E-2</v>
      </c>
      <c r="D168" s="15">
        <v>296</v>
      </c>
      <c r="E168" s="32">
        <f t="shared" ref="E168:E171" si="90">IF(ISNUMBER(D168), (D168 - $B168) / $B168, "")</f>
        <v>6.8027210884353739E-3</v>
      </c>
      <c r="F168" s="18">
        <f>IF(ISNUMBER(D168), $B172 * E168, "")</f>
        <v>1020.408163265306</v>
      </c>
      <c r="G168" s="31">
        <v>302</v>
      </c>
      <c r="H168" s="32">
        <f t="shared" ref="H168:H171" si="91">IF(ISNUMBER(G168), (G168 - $B168) / $B168, "")</f>
        <v>2.7210884353741496E-2</v>
      </c>
      <c r="I168" s="101">
        <f>IF(ISNUMBER(G168), $B172 * H168, "")</f>
        <v>4081.6326530612241</v>
      </c>
      <c r="J168" s="15">
        <v>302</v>
      </c>
      <c r="K168" s="32">
        <f t="shared" ref="K168:K171" si="92">IF(ISNUMBER(J168), (J168 - $B168) / $B168, "")</f>
        <v>2.7210884353741496E-2</v>
      </c>
      <c r="L168" s="18">
        <f>IF(ISNUMBER(J168), $B172 * K168, "")</f>
        <v>4081.6326530612241</v>
      </c>
      <c r="M168" s="31">
        <v>296</v>
      </c>
      <c r="N168" s="32">
        <f t="shared" ref="N168:N171" si="93">IF(ISNUMBER(M168), (M168 - $B168) / $B168, "")</f>
        <v>6.8027210884353739E-3</v>
      </c>
      <c r="O168" s="18">
        <f>IF(ISNUMBER(M168), $B172 * N168, "")</f>
        <v>1020.408163265306</v>
      </c>
      <c r="Q168" s="209"/>
      <c r="R168" s="209"/>
      <c r="S168" s="209"/>
    </row>
    <row r="169" spans="1:19" ht="17.25" thickBot="1">
      <c r="A169" s="125" t="s">
        <v>348</v>
      </c>
      <c r="B169" s="126">
        <v>149</v>
      </c>
      <c r="C169" s="77">
        <v>-3.24675325E-2</v>
      </c>
      <c r="D169" s="15">
        <v>159</v>
      </c>
      <c r="E169" s="32">
        <f t="shared" si="90"/>
        <v>6.7114093959731544E-2</v>
      </c>
      <c r="F169" s="18">
        <f>IF(ISNUMBER(D169), $B172 * E169, "")</f>
        <v>10067.114093959732</v>
      </c>
      <c r="G169" s="31">
        <v>154</v>
      </c>
      <c r="H169" s="32">
        <f t="shared" si="91"/>
        <v>3.3557046979865772E-2</v>
      </c>
      <c r="I169" s="101">
        <f>IF(ISNUMBER(G169), $B172 * H169, "")</f>
        <v>5033.5570469798658</v>
      </c>
      <c r="J169" s="15">
        <v>155</v>
      </c>
      <c r="K169" s="32">
        <f t="shared" si="92"/>
        <v>4.0268456375838924E-2</v>
      </c>
      <c r="L169" s="18">
        <f>IF(ISNUMBER(J169), $B172 * K169, "")</f>
        <v>6040.2684563758385</v>
      </c>
      <c r="M169" s="31">
        <v>152</v>
      </c>
      <c r="N169" s="32">
        <f t="shared" si="93"/>
        <v>2.0134228187919462E-2</v>
      </c>
      <c r="O169" s="18">
        <f>IF(ISNUMBER(M169), $B172 * N169, "")</f>
        <v>3020.1342281879192</v>
      </c>
      <c r="Q169" s="209"/>
      <c r="R169" s="209"/>
      <c r="S169" s="209"/>
    </row>
    <row r="170" spans="1:19">
      <c r="A170" s="125" t="s">
        <v>187</v>
      </c>
      <c r="B170" s="126">
        <v>259</v>
      </c>
      <c r="C170" s="77">
        <v>-3.7174721199999997E-2</v>
      </c>
      <c r="D170" s="15">
        <v>259</v>
      </c>
      <c r="E170" s="32">
        <f t="shared" si="90"/>
        <v>0</v>
      </c>
      <c r="F170" s="18">
        <f>IF(ISNUMBER(D170), $B172 * E170, "")</f>
        <v>0</v>
      </c>
      <c r="G170" s="31">
        <v>270</v>
      </c>
      <c r="H170" s="32">
        <f t="shared" si="91"/>
        <v>4.2471042471042469E-2</v>
      </c>
      <c r="I170" s="101">
        <f>IF(ISNUMBER(G170), $B172 * H170, "")</f>
        <v>6370.6563706563702</v>
      </c>
      <c r="J170" s="15">
        <v>272</v>
      </c>
      <c r="K170" s="32">
        <f t="shared" si="92"/>
        <v>5.019305019305019E-2</v>
      </c>
      <c r="L170" s="18">
        <f>IF(ISNUMBER(J170), $B172 * K170, "")</f>
        <v>7528.9575289575287</v>
      </c>
      <c r="M170" s="31">
        <v>270</v>
      </c>
      <c r="N170" s="32">
        <f t="shared" si="93"/>
        <v>4.2471042471042469E-2</v>
      </c>
      <c r="O170" s="18">
        <f>IF(ISNUMBER(M170), $B172 * N170, "")</f>
        <v>6370.6563706563702</v>
      </c>
      <c r="Q170" s="198"/>
      <c r="R170" s="199"/>
      <c r="S170" s="200"/>
    </row>
    <row r="171" spans="1:19" ht="17.25" thickBot="1">
      <c r="A171" s="130" t="s">
        <v>237</v>
      </c>
      <c r="B171" s="131">
        <v>586</v>
      </c>
      <c r="C171" s="79">
        <v>-4.4045676999999998E-2</v>
      </c>
      <c r="D171" s="24">
        <v>570</v>
      </c>
      <c r="E171" s="25">
        <f t="shared" si="90"/>
        <v>-2.7303754266211604E-2</v>
      </c>
      <c r="F171" s="104">
        <f>IF(ISNUMBER(D171), $B172 * E171, "")</f>
        <v>-4095.5631399317408</v>
      </c>
      <c r="G171" s="102">
        <v>588</v>
      </c>
      <c r="H171" s="25">
        <f t="shared" si="91"/>
        <v>3.4129692832764505E-3</v>
      </c>
      <c r="I171" s="103">
        <f>IF(ISNUMBER(G171), $B172 * H171, "")</f>
        <v>511.9453924914676</v>
      </c>
      <c r="J171" s="24">
        <v>581</v>
      </c>
      <c r="K171" s="25">
        <f t="shared" si="92"/>
        <v>-8.5324232081911266E-3</v>
      </c>
      <c r="L171" s="104">
        <f>IF(ISNUMBER(J171), $B172 * K171, "")</f>
        <v>-1279.8634812286689</v>
      </c>
      <c r="M171" s="102">
        <v>575</v>
      </c>
      <c r="N171" s="25">
        <f t="shared" si="93"/>
        <v>-1.877133105802048E-2</v>
      </c>
      <c r="O171" s="104">
        <f>IF(ISNUMBER(M171), $B172 * N171, "")</f>
        <v>-2815.6996587030721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-8.5587017780430173E-3</v>
      </c>
      <c r="F172" s="28">
        <f>SUM(F152:F171)</f>
        <v>-25676.105334129046</v>
      </c>
      <c r="G172" s="26" t="s">
        <v>266</v>
      </c>
      <c r="H172" s="27">
        <f>IF(COUNT(H152:H171), SUM(H152:H171) / COUNT(H152:H171), 0)</f>
        <v>2.1493107846184121E-3</v>
      </c>
      <c r="I172" s="28">
        <f>SUM(I152:I171)</f>
        <v>6447.9323538552371</v>
      </c>
      <c r="J172" s="26" t="s">
        <v>266</v>
      </c>
      <c r="K172" s="27">
        <f>IF(COUNT(K152:K171), SUM(K152:K171) / COUNT(K152:K171), 0)</f>
        <v>-4.1651704171490446E-3</v>
      </c>
      <c r="L172" s="28">
        <f>SUM(L152:L171)</f>
        <v>-12495.511251447133</v>
      </c>
      <c r="M172" s="26" t="s">
        <v>266</v>
      </c>
      <c r="N172" s="27">
        <f>IF(COUNT(N152:N171), SUM(N152:N171) / COUNT(N152:N171), 0)</f>
        <v>-3.5949786746597538E-3</v>
      </c>
      <c r="O172" s="28">
        <f>SUM(O152:O171)</f>
        <v>-10784.936023979259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74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2022-03-14(월) 오전 00:00</v>
      </c>
      <c r="C177" s="261"/>
      <c r="D177" s="233" t="str">
        <f>TEXT($G$1, "[$-ko-KR]yyyy-mm-dd(ddd) ") &amp; "오후 14:00"</f>
        <v>2022-03-14(월) 오후 14:00</v>
      </c>
      <c r="E177" s="234"/>
      <c r="F177" s="235"/>
      <c r="G177" s="233" t="str">
        <f>TEXT($G$1, "[$-ko-KR]yyyy-mm-dd(ddd) ") &amp; "오후 19:00"</f>
        <v>2022-03-14(월) 오후 19:00</v>
      </c>
      <c r="H177" s="234"/>
      <c r="I177" s="235"/>
      <c r="J177" s="233" t="str">
        <f>TEXT($G$1, "[$-ko-KR]yyyy-mm-dd(ddd) ") &amp; "오후 21:00"</f>
        <v>2022-03-14(월) 오후 21:00</v>
      </c>
      <c r="K177" s="234"/>
      <c r="L177" s="235"/>
      <c r="M177" s="233" t="str">
        <f>TEXT($G$1+1, "[$-ko-KR]yyyy-mm-dd(ddd) ") &amp; "오전 00:00"</f>
        <v>2022-03-15(화)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249</v>
      </c>
      <c r="B179" s="124">
        <v>236</v>
      </c>
      <c r="C179" s="76">
        <v>-2.4793388400000001E-2</v>
      </c>
      <c r="D179" s="13">
        <v>231</v>
      </c>
      <c r="E179" s="14">
        <f>IF(ISNUMBER(D179), (D179 - $B179) / $B179, "")</f>
        <v>-2.1186440677966101E-2</v>
      </c>
      <c r="F179" s="16">
        <f>IF(ISNUMBER(D179), $B199 * E179, "")</f>
        <v>-3177.9661016949153</v>
      </c>
      <c r="G179" s="29">
        <v>236</v>
      </c>
      <c r="H179" s="14">
        <f>IF(ISNUMBER(G179), (G179 - $B179) / $B179, "")</f>
        <v>0</v>
      </c>
      <c r="I179" s="100">
        <f>IF(ISNUMBER(G179), $B199 * H179, "")</f>
        <v>0</v>
      </c>
      <c r="J179" s="13">
        <v>231</v>
      </c>
      <c r="K179" s="14">
        <f>IF(ISNUMBER(J179), (J179 - $B179) / $B179, "")</f>
        <v>-2.1186440677966101E-2</v>
      </c>
      <c r="L179" s="16">
        <f>IF(ISNUMBER(J179), $B199 * K179, "")</f>
        <v>-3177.9661016949153</v>
      </c>
      <c r="M179" s="29">
        <v>233</v>
      </c>
      <c r="N179" s="14">
        <f>IF(ISNUMBER(M179), (M179 - $B179) / $B179, "")</f>
        <v>-1.2711864406779662E-2</v>
      </c>
      <c r="O179" s="16">
        <f>IF(ISNUMBER(M179), $B199 * N179, "")</f>
        <v>-1906.7796610169494</v>
      </c>
      <c r="Q179" s="219"/>
      <c r="R179" s="219"/>
      <c r="S179" s="219"/>
    </row>
    <row r="180" spans="1:19" ht="17.25" thickBot="1">
      <c r="A180" s="125" t="s">
        <v>195</v>
      </c>
      <c r="B180" s="126">
        <v>117</v>
      </c>
      <c r="C180" s="77">
        <v>-2.5000000000000001E-2</v>
      </c>
      <c r="D180" s="15">
        <v>115</v>
      </c>
      <c r="E180" s="32">
        <f t="shared" ref="E180:E183" si="94">IF(ISNUMBER(D180), (D180 - $B180) / $B180, "")</f>
        <v>-1.7094017094017096E-2</v>
      </c>
      <c r="F180" s="18">
        <f>IF(ISNUMBER(D180), $B199 * E180, "")</f>
        <v>-2564.1025641025644</v>
      </c>
      <c r="G180" s="31">
        <v>117</v>
      </c>
      <c r="H180" s="32">
        <f t="shared" ref="H180:H183" si="95">IF(ISNUMBER(G180), (G180 - $B180) / $B180, "")</f>
        <v>0</v>
      </c>
      <c r="I180" s="101">
        <f>IF(ISNUMBER(G180), $B199 * H180, "")</f>
        <v>0</v>
      </c>
      <c r="J180" s="15">
        <v>116</v>
      </c>
      <c r="K180" s="32">
        <f t="shared" ref="K180:K183" si="96">IF(ISNUMBER(J180), (J180 - $B180) / $B180, "")</f>
        <v>-8.5470085470085479E-3</v>
      </c>
      <c r="L180" s="18">
        <f>IF(ISNUMBER(J180), $B199 * K180, "")</f>
        <v>-1282.0512820512822</v>
      </c>
      <c r="M180" s="31">
        <v>118</v>
      </c>
      <c r="N180" s="32">
        <f t="shared" ref="N180:N183" si="97">IF(ISNUMBER(M180), (M180 - $B180) / $B180, "")</f>
        <v>8.5470085470085479E-3</v>
      </c>
      <c r="O180" s="18">
        <f>IF(ISNUMBER(M180), $B199 * N180, "")</f>
        <v>1282.0512820512822</v>
      </c>
      <c r="Q180" s="219"/>
      <c r="R180" s="219"/>
      <c r="S180" s="219"/>
    </row>
    <row r="181" spans="1:19" ht="17.25" thickBot="1">
      <c r="A181" s="125" t="s">
        <v>205</v>
      </c>
      <c r="B181" s="126">
        <v>11.4</v>
      </c>
      <c r="C181" s="77">
        <v>-2.5641025599999999E-2</v>
      </c>
      <c r="D181" s="15">
        <v>11.3</v>
      </c>
      <c r="E181" s="32">
        <f t="shared" si="94"/>
        <v>-8.7719298245613718E-3</v>
      </c>
      <c r="F181" s="18">
        <f>IF(ISNUMBER(D181), $B199 * E181, "")</f>
        <v>-1315.7894736842059</v>
      </c>
      <c r="G181" s="31">
        <v>11.6</v>
      </c>
      <c r="H181" s="32">
        <f t="shared" si="95"/>
        <v>1.7543859649122744E-2</v>
      </c>
      <c r="I181" s="101">
        <f>IF(ISNUMBER(G181), $B199 * H181, "")</f>
        <v>2631.5789473684117</v>
      </c>
      <c r="J181" s="15">
        <v>11.4</v>
      </c>
      <c r="K181" s="32">
        <f t="shared" si="96"/>
        <v>0</v>
      </c>
      <c r="L181" s="18">
        <f>IF(ISNUMBER(J181), $B199 * K181, "")</f>
        <v>0</v>
      </c>
      <c r="M181" s="31">
        <v>11.8</v>
      </c>
      <c r="N181" s="32">
        <f t="shared" si="97"/>
        <v>3.5087719298245647E-2</v>
      </c>
      <c r="O181" s="18">
        <f>IF(ISNUMBER(M181), $B199 * N181, "")</f>
        <v>5263.1578947368471</v>
      </c>
      <c r="Q181" s="209"/>
      <c r="R181" s="209"/>
      <c r="S181" s="209"/>
    </row>
    <row r="182" spans="1:19" ht="17.25" thickBot="1">
      <c r="A182" s="125" t="s">
        <v>199</v>
      </c>
      <c r="B182" s="126">
        <v>11.3</v>
      </c>
      <c r="C182" s="77">
        <v>-2.5862069000000001E-2</v>
      </c>
      <c r="D182" s="15">
        <v>11</v>
      </c>
      <c r="E182" s="32">
        <f t="shared" si="94"/>
        <v>-2.6548672566371743E-2</v>
      </c>
      <c r="F182" s="18">
        <f>IF(ISNUMBER(D182), $B199 * E182, "")</f>
        <v>-3982.3008849557614</v>
      </c>
      <c r="G182" s="31">
        <v>11.4</v>
      </c>
      <c r="H182" s="32">
        <f t="shared" si="95"/>
        <v>8.8495575221238625E-3</v>
      </c>
      <c r="I182" s="101">
        <f>IF(ISNUMBER(G182), $B199 * H182, "")</f>
        <v>1327.4336283185794</v>
      </c>
      <c r="J182" s="15">
        <v>11.4</v>
      </c>
      <c r="K182" s="32">
        <f t="shared" si="96"/>
        <v>8.8495575221238625E-3</v>
      </c>
      <c r="L182" s="18">
        <f>IF(ISNUMBER(J182), $B199 * K182, "")</f>
        <v>1327.4336283185794</v>
      </c>
      <c r="M182" s="31">
        <v>11.7</v>
      </c>
      <c r="N182" s="32">
        <f t="shared" si="97"/>
        <v>3.539823008849545E-2</v>
      </c>
      <c r="O182" s="18">
        <f>IF(ISNUMBER(M182), $B199 * N182, "")</f>
        <v>5309.7345132743176</v>
      </c>
      <c r="Q182" s="209"/>
      <c r="R182" s="209"/>
      <c r="S182" s="209"/>
    </row>
    <row r="183" spans="1:19" ht="17.25" thickBot="1">
      <c r="A183" s="127" t="s">
        <v>71</v>
      </c>
      <c r="B183" s="128">
        <v>18.7</v>
      </c>
      <c r="C183" s="78">
        <v>-2.60416667E-2</v>
      </c>
      <c r="D183" s="20">
        <v>18.600000000000001</v>
      </c>
      <c r="E183" s="21">
        <f t="shared" si="94"/>
        <v>-5.3475935828875866E-3</v>
      </c>
      <c r="F183" s="22">
        <f>IF(ISNUMBER(D183), $B199 * E183, "")</f>
        <v>-802.13903743313801</v>
      </c>
      <c r="G183" s="30">
        <v>18.8</v>
      </c>
      <c r="H183" s="21">
        <f t="shared" si="95"/>
        <v>5.3475935828877766E-3</v>
      </c>
      <c r="I183" s="105">
        <f>IF(ISNUMBER(G183), $B199 * H183, "")</f>
        <v>802.13903743316644</v>
      </c>
      <c r="J183" s="20">
        <v>18.600000000000001</v>
      </c>
      <c r="K183" s="21">
        <f t="shared" si="96"/>
        <v>-5.3475935828875866E-3</v>
      </c>
      <c r="L183" s="22">
        <f>IF(ISNUMBER(J183), $B199 * K183, "")</f>
        <v>-802.13903743313801</v>
      </c>
      <c r="M183" s="30">
        <v>19.3</v>
      </c>
      <c r="N183" s="21">
        <f t="shared" si="97"/>
        <v>3.2085561497326283E-2</v>
      </c>
      <c r="O183" s="22">
        <f>IF(ISNUMBER(M183), $B199 * N183, "")</f>
        <v>4812.8342245989425</v>
      </c>
      <c r="Q183" s="209"/>
      <c r="R183" s="209"/>
      <c r="S183" s="209"/>
    </row>
    <row r="184" spans="1:19" ht="17.25" thickBot="1">
      <c r="A184" s="125" t="s">
        <v>219</v>
      </c>
      <c r="B184" s="129">
        <v>2595</v>
      </c>
      <c r="C184" s="80">
        <v>-2.6266416500000001E-2</v>
      </c>
      <c r="D184" s="106">
        <v>2495</v>
      </c>
      <c r="E184" s="107">
        <f>IF(ISNUMBER(D184), (D184 - $B184) / $B184, "")</f>
        <v>-3.8535645472061654E-2</v>
      </c>
      <c r="F184" s="108">
        <f>IF(ISNUMBER(D184), $B199 * E184, "")</f>
        <v>-5780.3468208092481</v>
      </c>
      <c r="G184" s="109">
        <v>2525</v>
      </c>
      <c r="H184" s="107">
        <f>IF(ISNUMBER(G184), (G184 - $B184) / $B184, "")</f>
        <v>-2.6974951830443159E-2</v>
      </c>
      <c r="I184" s="110">
        <f>IF(ISNUMBER(G184), $B199 * H184, "")</f>
        <v>-4046.2427745664741</v>
      </c>
      <c r="J184" s="106">
        <v>2500</v>
      </c>
      <c r="K184" s="107">
        <f>IF(ISNUMBER(J184), (J184 - $B184) / $B184, "")</f>
        <v>-3.6608863198458574E-2</v>
      </c>
      <c r="L184" s="108">
        <f>IF(ISNUMBER(J184), $B199 * K184, "")</f>
        <v>-5491.3294797687859</v>
      </c>
      <c r="M184" s="109">
        <v>2505</v>
      </c>
      <c r="N184" s="107">
        <f>IF(ISNUMBER(M184), (M184 - $B184) / $B184, "")</f>
        <v>-3.4682080924855488E-2</v>
      </c>
      <c r="O184" s="108">
        <f>IF(ISNUMBER(M184), $B199 * N184, "")</f>
        <v>-5202.3121387283236</v>
      </c>
      <c r="Q184" s="209"/>
      <c r="R184" s="209"/>
      <c r="S184" s="209"/>
    </row>
    <row r="185" spans="1:19" ht="17.25" thickBot="1">
      <c r="A185" s="125" t="s">
        <v>107</v>
      </c>
      <c r="B185" s="126">
        <v>111</v>
      </c>
      <c r="C185" s="77">
        <v>-2.6315789499999999E-2</v>
      </c>
      <c r="D185" s="15">
        <v>109</v>
      </c>
      <c r="E185" s="32">
        <f t="shared" ref="E185:E188" si="98">IF(ISNUMBER(D185), (D185 - $B185) / $B185, "")</f>
        <v>-1.8018018018018018E-2</v>
      </c>
      <c r="F185" s="18">
        <f>IF(ISNUMBER(D185), $B199 * E185, "")</f>
        <v>-2702.7027027027025</v>
      </c>
      <c r="G185" s="31">
        <v>110</v>
      </c>
      <c r="H185" s="32">
        <f t="shared" ref="H185:H188" si="99">IF(ISNUMBER(G185), (G185 - $B185) / $B185, "")</f>
        <v>-9.0090090090090089E-3</v>
      </c>
      <c r="I185" s="101">
        <f>IF(ISNUMBER(G185), $B199 * H185, "")</f>
        <v>-1351.3513513513512</v>
      </c>
      <c r="J185" s="15">
        <v>110</v>
      </c>
      <c r="K185" s="32">
        <f t="shared" ref="K185:K188" si="100">IF(ISNUMBER(J185), (J185 - $B185) / $B185, "")</f>
        <v>-9.0090090090090089E-3</v>
      </c>
      <c r="L185" s="18">
        <f>IF(ISNUMBER(J185), $B199 * K185, "")</f>
        <v>-1351.3513513513512</v>
      </c>
      <c r="M185" s="31">
        <v>111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09"/>
      <c r="R185" s="209"/>
      <c r="S185" s="209"/>
    </row>
    <row r="186" spans="1:19" ht="17.25" thickBot="1">
      <c r="A186" s="125" t="s">
        <v>144</v>
      </c>
      <c r="B186" s="126">
        <v>10.7</v>
      </c>
      <c r="C186" s="77">
        <v>-2.7272727300000001E-2</v>
      </c>
      <c r="D186" s="15">
        <v>10.5</v>
      </c>
      <c r="E186" s="32">
        <f t="shared" si="98"/>
        <v>-1.8691588785046665E-2</v>
      </c>
      <c r="F186" s="18">
        <f>IF(ISNUMBER(D186), $B199 * E186, "")</f>
        <v>-2803.7383177569995</v>
      </c>
      <c r="G186" s="31">
        <v>10.7</v>
      </c>
      <c r="H186" s="32">
        <f t="shared" si="99"/>
        <v>0</v>
      </c>
      <c r="I186" s="101">
        <f>IF(ISNUMBER(G186), $B199 * H186, "")</f>
        <v>0</v>
      </c>
      <c r="J186" s="15">
        <v>10.6</v>
      </c>
      <c r="K186" s="32">
        <f t="shared" si="100"/>
        <v>-9.3457943925233326E-3</v>
      </c>
      <c r="L186" s="18">
        <f>IF(ISNUMBER(J186), $B199 * K186, "")</f>
        <v>-1401.8691588784998</v>
      </c>
      <c r="M186" s="31">
        <v>10.7</v>
      </c>
      <c r="N186" s="32">
        <f t="shared" si="101"/>
        <v>0</v>
      </c>
      <c r="O186" s="18">
        <f>IF(ISNUMBER(M186), $B199 * N186, "")</f>
        <v>0</v>
      </c>
      <c r="Q186" s="209"/>
      <c r="R186" s="209"/>
      <c r="S186" s="209"/>
    </row>
    <row r="187" spans="1:19" ht="17.25" thickBot="1">
      <c r="A187" s="125" t="s">
        <v>223</v>
      </c>
      <c r="B187" s="126">
        <v>923</v>
      </c>
      <c r="C187" s="77">
        <v>-2.73972603E-2</v>
      </c>
      <c r="D187" s="15">
        <v>907</v>
      </c>
      <c r="E187" s="32">
        <f t="shared" si="98"/>
        <v>-1.7334777898158179E-2</v>
      </c>
      <c r="F187" s="18">
        <f>IF(ISNUMBER(D187), $B199 * E187, "")</f>
        <v>-2600.2166847237268</v>
      </c>
      <c r="G187" s="31">
        <v>918</v>
      </c>
      <c r="H187" s="32">
        <f t="shared" si="99"/>
        <v>-5.4171180931744311E-3</v>
      </c>
      <c r="I187" s="101">
        <f>IF(ISNUMBER(G187), $B199 * H187, "")</f>
        <v>-812.56771397616467</v>
      </c>
      <c r="J187" s="15">
        <v>909</v>
      </c>
      <c r="K187" s="32">
        <f t="shared" si="100"/>
        <v>-1.5167930660888408E-2</v>
      </c>
      <c r="L187" s="18">
        <f>IF(ISNUMBER(J187), $B199 * K187, "")</f>
        <v>-2275.1895991332613</v>
      </c>
      <c r="M187" s="31">
        <v>911</v>
      </c>
      <c r="N187" s="32">
        <f t="shared" si="101"/>
        <v>-1.3001083423618635E-2</v>
      </c>
      <c r="O187" s="18">
        <f>IF(ISNUMBER(M187), $B199 * N187, "")</f>
        <v>-1950.1625135427953</v>
      </c>
      <c r="Q187" s="33"/>
      <c r="R187" s="33"/>
    </row>
    <row r="188" spans="1:19" ht="17.25" thickBot="1">
      <c r="A188" s="130" t="s">
        <v>174</v>
      </c>
      <c r="B188" s="131">
        <v>10.3</v>
      </c>
      <c r="C188" s="79">
        <v>-2.8301886799999999E-2</v>
      </c>
      <c r="D188" s="24">
        <v>10.3</v>
      </c>
      <c r="E188" s="25">
        <f t="shared" si="98"/>
        <v>0</v>
      </c>
      <c r="F188" s="104">
        <f>IF(ISNUMBER(D188), $B199 * E188, "")</f>
        <v>0</v>
      </c>
      <c r="G188" s="102">
        <v>10.6</v>
      </c>
      <c r="H188" s="25">
        <f t="shared" si="99"/>
        <v>2.9126213592232903E-2</v>
      </c>
      <c r="I188" s="103">
        <f>IF(ISNUMBER(G188), $B199 * H188, "")</f>
        <v>4368.9320388349352</v>
      </c>
      <c r="J188" s="24">
        <v>10.5</v>
      </c>
      <c r="K188" s="25">
        <f t="shared" si="100"/>
        <v>1.9417475728155269E-2</v>
      </c>
      <c r="L188" s="104">
        <f>IF(ISNUMBER(J188), $B199 * K188, "")</f>
        <v>2912.6213592232903</v>
      </c>
      <c r="M188" s="102">
        <v>10.9</v>
      </c>
      <c r="N188" s="25">
        <f t="shared" si="101"/>
        <v>5.825242718446598E-2</v>
      </c>
      <c r="O188" s="104">
        <f>IF(ISNUMBER(M188), $B199 * N188, "")</f>
        <v>8737.8640776698976</v>
      </c>
      <c r="Q188" s="210"/>
      <c r="R188" s="211"/>
      <c r="S188" s="212"/>
    </row>
    <row r="189" spans="1:19">
      <c r="A189" s="123" t="s">
        <v>213</v>
      </c>
      <c r="B189" s="124">
        <v>294</v>
      </c>
      <c r="C189" s="76">
        <v>-2.9702970299999999E-2</v>
      </c>
      <c r="D189" s="13">
        <v>296</v>
      </c>
      <c r="E189" s="14">
        <f>IF(ISNUMBER(D189), (D189 - $B189) / $B189, "")</f>
        <v>6.8027210884353739E-3</v>
      </c>
      <c r="F189" s="16">
        <f>IF(ISNUMBER(D189), $B199 * E189, "")</f>
        <v>1020.408163265306</v>
      </c>
      <c r="G189" s="29">
        <v>302</v>
      </c>
      <c r="H189" s="14">
        <f>IF(ISNUMBER(G189), (G189 - $B189) / $B189, "")</f>
        <v>2.7210884353741496E-2</v>
      </c>
      <c r="I189" s="100">
        <f>IF(ISNUMBER(G189), $B199 * H189, "")</f>
        <v>4081.6326530612241</v>
      </c>
      <c r="J189" s="13">
        <v>302</v>
      </c>
      <c r="K189" s="14">
        <f>IF(ISNUMBER(J189), (J189 - $B189) / $B189, "")</f>
        <v>2.7210884353741496E-2</v>
      </c>
      <c r="L189" s="16">
        <f>IF(ISNUMBER(J189), $B199 * K189, "")</f>
        <v>4081.6326530612241</v>
      </c>
      <c r="M189" s="29">
        <v>296</v>
      </c>
      <c r="N189" s="14">
        <f>IF(ISNUMBER(M189), (M189 - $B189) / $B189, "")</f>
        <v>6.8027210884353739E-3</v>
      </c>
      <c r="O189" s="16">
        <f>IF(ISNUMBER(M189), $B199 * N189, "")</f>
        <v>1020.408163265306</v>
      </c>
      <c r="Q189" s="213"/>
      <c r="R189" s="214"/>
      <c r="S189" s="215"/>
    </row>
    <row r="190" spans="1:19" ht="17.25" thickBot="1">
      <c r="A190" s="125" t="s">
        <v>348</v>
      </c>
      <c r="B190" s="126">
        <v>149</v>
      </c>
      <c r="C190" s="77">
        <v>-3.24675325E-2</v>
      </c>
      <c r="D190" s="15">
        <v>159</v>
      </c>
      <c r="E190" s="32">
        <f t="shared" ref="E190:E193" si="102">IF(ISNUMBER(D190), (D190 - $B190) / $B190, "")</f>
        <v>6.7114093959731544E-2</v>
      </c>
      <c r="F190" s="18">
        <f>IF(ISNUMBER(D190), $B199 * E190, "")</f>
        <v>10067.114093959732</v>
      </c>
      <c r="G190" s="31">
        <v>154</v>
      </c>
      <c r="H190" s="32">
        <f t="shared" ref="H190:H193" si="103">IF(ISNUMBER(G190), (G190 - $B190) / $B190, "")</f>
        <v>3.3557046979865772E-2</v>
      </c>
      <c r="I190" s="101">
        <f>IF(ISNUMBER(G190), $B199 * H190, "")</f>
        <v>5033.5570469798658</v>
      </c>
      <c r="J190" s="15">
        <v>155</v>
      </c>
      <c r="K190" s="32">
        <f t="shared" ref="K190:K193" si="104">IF(ISNUMBER(J190), (J190 - $B190) / $B190, "")</f>
        <v>4.0268456375838924E-2</v>
      </c>
      <c r="L190" s="18">
        <f>IF(ISNUMBER(J190), $B199 * K190, "")</f>
        <v>6040.2684563758385</v>
      </c>
      <c r="M190" s="31">
        <v>152</v>
      </c>
      <c r="N190" s="32">
        <f t="shared" ref="N190:N193" si="105">IF(ISNUMBER(M190), (M190 - $B190) / $B190, "")</f>
        <v>2.0134228187919462E-2</v>
      </c>
      <c r="O190" s="18">
        <f>IF(ISNUMBER(M190), $B199 * N190, "")</f>
        <v>3020.1342281879192</v>
      </c>
      <c r="Q190" s="216"/>
      <c r="R190" s="217"/>
      <c r="S190" s="218"/>
    </row>
    <row r="191" spans="1:19" ht="17.25" thickBot="1">
      <c r="A191" s="125" t="s">
        <v>81</v>
      </c>
      <c r="B191" s="126">
        <v>1015</v>
      </c>
      <c r="C191" s="77">
        <v>-3.3333333299999997E-2</v>
      </c>
      <c r="D191" s="15">
        <v>1010</v>
      </c>
      <c r="E191" s="32">
        <f t="shared" si="102"/>
        <v>-4.9261083743842365E-3</v>
      </c>
      <c r="F191" s="18">
        <f>IF(ISNUMBER(D191), $B199 * E191, "")</f>
        <v>-738.91625615763553</v>
      </c>
      <c r="G191" s="31">
        <v>1005</v>
      </c>
      <c r="H191" s="32">
        <f t="shared" si="103"/>
        <v>-9.852216748768473E-3</v>
      </c>
      <c r="I191" s="101">
        <f>IF(ISNUMBER(G191), $B199 * H191, "")</f>
        <v>-1477.8325123152711</v>
      </c>
      <c r="J191" s="15">
        <v>995</v>
      </c>
      <c r="K191" s="32">
        <f t="shared" si="104"/>
        <v>-1.9704433497536946E-2</v>
      </c>
      <c r="L191" s="18">
        <f>IF(ISNUMBER(J191), $B199 * K191, "")</f>
        <v>-2955.6650246305421</v>
      </c>
      <c r="M191" s="31">
        <v>994</v>
      </c>
      <c r="N191" s="32">
        <f t="shared" si="105"/>
        <v>-2.0689655172413793E-2</v>
      </c>
      <c r="O191" s="18">
        <f>IF(ISNUMBER(M191), $B199 * N191, "")</f>
        <v>-3103.4482758620688</v>
      </c>
      <c r="Q191" s="209"/>
      <c r="R191" s="209"/>
      <c r="S191" s="209"/>
    </row>
    <row r="192" spans="1:19" ht="17.25" thickBot="1">
      <c r="A192" s="125" t="s">
        <v>187</v>
      </c>
      <c r="B192" s="126">
        <v>259</v>
      </c>
      <c r="C192" s="77">
        <v>-3.7174721199999997E-2</v>
      </c>
      <c r="D192" s="15">
        <v>259</v>
      </c>
      <c r="E192" s="32">
        <f t="shared" si="102"/>
        <v>0</v>
      </c>
      <c r="F192" s="18">
        <f>IF(ISNUMBER(D192), $B199 * E192, "")</f>
        <v>0</v>
      </c>
      <c r="G192" s="31">
        <v>270</v>
      </c>
      <c r="H192" s="32">
        <f t="shared" si="103"/>
        <v>4.2471042471042469E-2</v>
      </c>
      <c r="I192" s="101">
        <f>IF(ISNUMBER(G192), $B199 * H192, "")</f>
        <v>6370.6563706563702</v>
      </c>
      <c r="J192" s="15">
        <v>272</v>
      </c>
      <c r="K192" s="32">
        <f t="shared" si="104"/>
        <v>5.019305019305019E-2</v>
      </c>
      <c r="L192" s="18">
        <f>IF(ISNUMBER(J192), $B199 * K192, "")</f>
        <v>7528.9575289575287</v>
      </c>
      <c r="M192" s="31">
        <v>270</v>
      </c>
      <c r="N192" s="32">
        <f t="shared" si="105"/>
        <v>4.2471042471042469E-2</v>
      </c>
      <c r="O192" s="18">
        <f>IF(ISNUMBER(M192), $B199 * N192, "")</f>
        <v>6370.6563706563702</v>
      </c>
      <c r="Q192" s="219"/>
      <c r="R192" s="219"/>
      <c r="S192" s="219"/>
    </row>
    <row r="193" spans="1:19" ht="17.25" thickBot="1">
      <c r="A193" s="127" t="s">
        <v>132</v>
      </c>
      <c r="B193" s="128">
        <v>3305</v>
      </c>
      <c r="C193" s="78">
        <v>-4.0638606700000003E-2</v>
      </c>
      <c r="D193" s="20">
        <v>3225</v>
      </c>
      <c r="E193" s="21">
        <f t="shared" si="102"/>
        <v>-2.4205748865355523E-2</v>
      </c>
      <c r="F193" s="22">
        <f>IF(ISNUMBER(D193), $B199 * E193, "")</f>
        <v>-3630.8623298033285</v>
      </c>
      <c r="G193" s="30">
        <v>3365</v>
      </c>
      <c r="H193" s="21">
        <f t="shared" si="103"/>
        <v>1.8154311649016642E-2</v>
      </c>
      <c r="I193" s="105">
        <f>IF(ISNUMBER(G193), $B199 * H193, "")</f>
        <v>2723.1467473524963</v>
      </c>
      <c r="J193" s="20">
        <v>3300</v>
      </c>
      <c r="K193" s="21">
        <f t="shared" si="104"/>
        <v>-1.5128593040847202E-3</v>
      </c>
      <c r="L193" s="22">
        <f>IF(ISNUMBER(J193), $B199 * K193, "")</f>
        <v>-226.92889561270803</v>
      </c>
      <c r="M193" s="30">
        <v>3290</v>
      </c>
      <c r="N193" s="21">
        <f t="shared" si="105"/>
        <v>-4.5385779122541605E-3</v>
      </c>
      <c r="O193" s="22">
        <f>IF(ISNUMBER(M193), $B199 * N193, "")</f>
        <v>-680.78668683812407</v>
      </c>
      <c r="Q193" s="219"/>
      <c r="R193" s="219"/>
      <c r="S193" s="219"/>
    </row>
    <row r="194" spans="1:19" ht="17.25" thickBot="1">
      <c r="A194" s="125" t="s">
        <v>97</v>
      </c>
      <c r="B194" s="129">
        <v>2.2000000000000001E-3</v>
      </c>
      <c r="C194" s="80">
        <v>-4.3478260900000003E-2</v>
      </c>
      <c r="D194" s="106">
        <v>2.0999999999999999E-3</v>
      </c>
      <c r="E194" s="107">
        <f>IF(ISNUMBER(D194), (D194 - $B194) / $B194, "")</f>
        <v>-4.5454545454545574E-2</v>
      </c>
      <c r="F194" s="108">
        <f>IF(ISNUMBER(D194), $B199 * E194, "")</f>
        <v>-6818.1818181818362</v>
      </c>
      <c r="G194" s="109">
        <v>2.2000000000000001E-3</v>
      </c>
      <c r="H194" s="107">
        <f>IF(ISNUMBER(G194), (G194 - $B194) / $B194, "")</f>
        <v>0</v>
      </c>
      <c r="I194" s="110">
        <f>IF(ISNUMBER(G194), $B199 * H194, "")</f>
        <v>0</v>
      </c>
      <c r="J194" s="106">
        <v>2.2000000000000001E-3</v>
      </c>
      <c r="K194" s="107">
        <f>IF(ISNUMBER(J194), (J194 - $B194) / $B194, "")</f>
        <v>0</v>
      </c>
      <c r="L194" s="108">
        <f>IF(ISNUMBER(J194), $B199 * K194, "")</f>
        <v>0</v>
      </c>
      <c r="M194" s="109">
        <v>2.2000000000000001E-3</v>
      </c>
      <c r="N194" s="107">
        <f>IF(ISNUMBER(M194), (M194 - $B194) / $B194, "")</f>
        <v>0</v>
      </c>
      <c r="O194" s="108">
        <f>IF(ISNUMBER(M194), $B199 * N194, "")</f>
        <v>0</v>
      </c>
      <c r="Q194" s="209"/>
      <c r="R194" s="209"/>
      <c r="S194" s="209"/>
    </row>
    <row r="195" spans="1:19" ht="17.25" thickBot="1">
      <c r="A195" s="125" t="s">
        <v>237</v>
      </c>
      <c r="B195" s="126">
        <v>586</v>
      </c>
      <c r="C195" s="77">
        <v>-4.4045676999999998E-2</v>
      </c>
      <c r="D195" s="15">
        <v>570</v>
      </c>
      <c r="E195" s="32">
        <f t="shared" ref="E195:E198" si="106">IF(ISNUMBER(D195), (D195 - $B195) / $B195, "")</f>
        <v>-2.7303754266211604E-2</v>
      </c>
      <c r="F195" s="18">
        <f>IF(ISNUMBER(D195), $B199 * E195, "")</f>
        <v>-4095.5631399317408</v>
      </c>
      <c r="G195" s="31">
        <v>588</v>
      </c>
      <c r="H195" s="32">
        <f t="shared" ref="H195:H198" si="107">IF(ISNUMBER(G195), (G195 - $B195) / $B195, "")</f>
        <v>3.4129692832764505E-3</v>
      </c>
      <c r="I195" s="101">
        <f>IF(ISNUMBER(G195), $B199 * H195, "")</f>
        <v>511.9453924914676</v>
      </c>
      <c r="J195" s="15">
        <v>581</v>
      </c>
      <c r="K195" s="32">
        <f t="shared" ref="K195:K198" si="108">IF(ISNUMBER(J195), (J195 - $B195) / $B195, "")</f>
        <v>-8.5324232081911266E-3</v>
      </c>
      <c r="L195" s="18">
        <f>IF(ISNUMBER(J195), $B199 * K195, "")</f>
        <v>-1279.8634812286689</v>
      </c>
      <c r="M195" s="31">
        <v>575</v>
      </c>
      <c r="N195" s="32">
        <f t="shared" ref="N195:N198" si="109">IF(ISNUMBER(M195), (M195 - $B195) / $B195, "")</f>
        <v>-1.877133105802048E-2</v>
      </c>
      <c r="O195" s="18">
        <f>IF(ISNUMBER(M195), $B199 * N195, "")</f>
        <v>-2815.6996587030721</v>
      </c>
      <c r="Q195" s="209"/>
      <c r="R195" s="209"/>
      <c r="S195" s="209"/>
    </row>
    <row r="196" spans="1:19" ht="17.25" thickBot="1">
      <c r="A196" s="125" t="s">
        <v>164</v>
      </c>
      <c r="B196" s="126">
        <v>1570</v>
      </c>
      <c r="C196" s="77">
        <v>-5.4216867500000002E-2</v>
      </c>
      <c r="D196" s="15">
        <v>1565</v>
      </c>
      <c r="E196" s="32">
        <f t="shared" si="106"/>
        <v>-3.1847133757961785E-3</v>
      </c>
      <c r="F196" s="18">
        <f>IF(ISNUMBER(D196), $B199 * E196, "")</f>
        <v>-477.70700636942678</v>
      </c>
      <c r="G196" s="31">
        <v>1565</v>
      </c>
      <c r="H196" s="32">
        <f t="shared" si="107"/>
        <v>-3.1847133757961785E-3</v>
      </c>
      <c r="I196" s="101">
        <f>IF(ISNUMBER(G196), $B199 * H196, "")</f>
        <v>-477.70700636942678</v>
      </c>
      <c r="J196" s="15">
        <v>1550</v>
      </c>
      <c r="K196" s="32">
        <f t="shared" si="108"/>
        <v>-1.2738853503184714E-2</v>
      </c>
      <c r="L196" s="18">
        <f>IF(ISNUMBER(J196), $B199 * K196, "")</f>
        <v>-1910.8280254777071</v>
      </c>
      <c r="M196" s="31">
        <v>1540</v>
      </c>
      <c r="N196" s="32">
        <f t="shared" si="109"/>
        <v>-1.9108280254777069E-2</v>
      </c>
      <c r="O196" s="18">
        <f>IF(ISNUMBER(M196), $B199 * N196, "")</f>
        <v>-2866.2420382165606</v>
      </c>
      <c r="Q196" s="209"/>
      <c r="R196" s="209"/>
      <c r="S196" s="209"/>
    </row>
    <row r="197" spans="1:19">
      <c r="A197" s="125" t="s">
        <v>191</v>
      </c>
      <c r="B197" s="126">
        <v>2065</v>
      </c>
      <c r="C197" s="77">
        <v>-5.4919908500000003E-2</v>
      </c>
      <c r="D197" s="15">
        <v>2050</v>
      </c>
      <c r="E197" s="32">
        <f t="shared" si="106"/>
        <v>-7.2639225181598066E-3</v>
      </c>
      <c r="F197" s="18">
        <f>IF(ISNUMBER(D197), $B199 * E197, "")</f>
        <v>-1089.588377723971</v>
      </c>
      <c r="G197" s="31">
        <v>2065</v>
      </c>
      <c r="H197" s="32">
        <f t="shared" si="107"/>
        <v>0</v>
      </c>
      <c r="I197" s="101">
        <f>IF(ISNUMBER(G197), $B199 * H197, "")</f>
        <v>0</v>
      </c>
      <c r="J197" s="15">
        <v>2035</v>
      </c>
      <c r="K197" s="32">
        <f t="shared" si="108"/>
        <v>-1.4527845036319613E-2</v>
      </c>
      <c r="L197" s="18">
        <f>IF(ISNUMBER(J197), $B199 * K197, "")</f>
        <v>-2179.176755447942</v>
      </c>
      <c r="M197" s="31">
        <v>2055</v>
      </c>
      <c r="N197" s="32">
        <f t="shared" si="109"/>
        <v>-4.8426150121065378E-3</v>
      </c>
      <c r="O197" s="18">
        <f>IF(ISNUMBER(M197), $B199 * N197, "")</f>
        <v>-726.39225181598067</v>
      </c>
      <c r="Q197" s="198"/>
      <c r="R197" s="199"/>
      <c r="S197" s="200"/>
    </row>
    <row r="198" spans="1:19" ht="17.25" thickBot="1">
      <c r="A198" s="130" t="s">
        <v>158</v>
      </c>
      <c r="B198" s="131">
        <v>70.8</v>
      </c>
      <c r="C198" s="79">
        <v>-5.8510638300000001E-2</v>
      </c>
      <c r="D198" s="24">
        <v>68.3</v>
      </c>
      <c r="E198" s="25">
        <f t="shared" si="106"/>
        <v>-3.5310734463276837E-2</v>
      </c>
      <c r="F198" s="104">
        <f>IF(ISNUMBER(D198), $B199 * E198, "")</f>
        <v>-5296.6101694915251</v>
      </c>
      <c r="G198" s="102">
        <v>69.400000000000006</v>
      </c>
      <c r="H198" s="25">
        <f t="shared" si="107"/>
        <v>-1.9774011299434908E-2</v>
      </c>
      <c r="I198" s="103">
        <f>IF(ISNUMBER(G198), $B199 * H198, "")</f>
        <v>-2966.1016949152363</v>
      </c>
      <c r="J198" s="24">
        <v>68.599999999999994</v>
      </c>
      <c r="K198" s="25">
        <f t="shared" si="108"/>
        <v>-3.1073446327683656E-2</v>
      </c>
      <c r="L198" s="104">
        <f>IF(ISNUMBER(J198), $B199 * K198, "")</f>
        <v>-4661.0169491525485</v>
      </c>
      <c r="M198" s="102">
        <v>69.099999999999994</v>
      </c>
      <c r="N198" s="25">
        <f t="shared" si="109"/>
        <v>-2.4011299435028291E-2</v>
      </c>
      <c r="O198" s="104">
        <f>IF(ISNUMBER(M198), $B199 * N198, "")</f>
        <v>-3601.6949152542438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-1.2263069809432562E-2</v>
      </c>
      <c r="F199" s="28">
        <f>SUM(F179:F198)</f>
        <v>-36789.209428297698</v>
      </c>
      <c r="G199" s="26" t="s">
        <v>266</v>
      </c>
      <c r="H199" s="27">
        <f>IF(COUNT(H179:H198), SUM(H179:H198) / COUNT(H179:H198), 0)</f>
        <v>5.5730729363341978E-3</v>
      </c>
      <c r="I199" s="28">
        <f>SUM(I179:I198)</f>
        <v>16719.218809002596</v>
      </c>
      <c r="J199" s="26" t="s">
        <v>266</v>
      </c>
      <c r="K199" s="27">
        <f>IF(COUNT(K179:K198), SUM(K179:K198) / COUNT(K179:K198), 0)</f>
        <v>-2.3681538386416301E-3</v>
      </c>
      <c r="L199" s="28">
        <f>SUM(L179:L198)</f>
        <v>-7104.4615159248915</v>
      </c>
      <c r="M199" s="26" t="s">
        <v>266</v>
      </c>
      <c r="N199" s="27">
        <f>IF(COUNT(N179:N198), SUM(N179:N198) / COUNT(N179:N198), 0)</f>
        <v>4.3211075381542558E-3</v>
      </c>
      <c r="O199" s="28">
        <f>SUM(O179:O198)</f>
        <v>12963.322614462759</v>
      </c>
      <c r="Q199" s="204"/>
      <c r="R199" s="205"/>
      <c r="S199" s="20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5B82A-AF38-47EB-B864-2E45B96E6019}">
  <sheetPr codeName="Sheet21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44635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-71,849 KRW (-2.39%)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-73,691 KRW (-2.46%)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-7,303 KRW (-0.24%)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2,749 KRW (0.09%)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78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2022-03-15(화) 오전 00:00</v>
      </c>
      <c r="C15" s="259"/>
      <c r="D15" s="233" t="str">
        <f>TEXT($G$1, "[$-ko-KR]yyyy-mm-dd(ddd) ") &amp; "오후 14:00"</f>
        <v>2022-03-15(화) 오후 14:00</v>
      </c>
      <c r="E15" s="234"/>
      <c r="F15" s="235"/>
      <c r="G15" s="233" t="str">
        <f>TEXT($G$1, "[$-ko-KR]yyyy-mm-dd(ddd) ") &amp; "오후 19:00"</f>
        <v>2022-03-15(화) 오후 19:00</v>
      </c>
      <c r="H15" s="234"/>
      <c r="I15" s="235"/>
      <c r="J15" s="233" t="str">
        <f>TEXT($G$1, "[$-ko-KR]yyyy-mm-dd(ddd) ") &amp; "오후 21:00"</f>
        <v>2022-03-15(화) 오후 21:00</v>
      </c>
      <c r="K15" s="234"/>
      <c r="L15" s="235"/>
      <c r="M15" s="233" t="str">
        <f>TEXT($G$1+1, "[$-ko-KR]yyyy-mm-dd(ddd) ") &amp; "오전 00:00"</f>
        <v>2022-03-16(수)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9" t="s">
        <v>37</v>
      </c>
      <c r="H16" s="180" t="s">
        <v>40</v>
      </c>
      <c r="I16" s="18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78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2022-03-15(화) 오전 00:00</v>
      </c>
      <c r="C42" s="261"/>
      <c r="D42" s="233" t="str">
        <f>TEXT($G$1, "[$-ko-KR]yyyy-mm-dd(ddd) ") &amp; "오후 14:00"</f>
        <v>2022-03-15(화) 오후 14:00</v>
      </c>
      <c r="E42" s="234"/>
      <c r="F42" s="235"/>
      <c r="G42" s="233" t="str">
        <f>TEXT($G$1, "[$-ko-KR]yyyy-mm-dd(ddd) ") &amp; "오후 19:00"</f>
        <v>2022-03-15(화) 오후 19:00</v>
      </c>
      <c r="H42" s="234"/>
      <c r="I42" s="235"/>
      <c r="J42" s="233" t="str">
        <f>TEXT($G$1, "[$-ko-KR]yyyy-mm-dd(ddd) ") &amp; "오후 21:00"</f>
        <v>2022-03-15(화) 오후 21:00</v>
      </c>
      <c r="K42" s="234"/>
      <c r="L42" s="235"/>
      <c r="M42" s="233" t="str">
        <f>TEXT($G$1+1, "[$-ko-KR]yyyy-mm-dd(ddd) ") &amp; "오전 00:00"</f>
        <v>2022-03-16(수)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9" t="s">
        <v>57</v>
      </c>
      <c r="H43" s="180" t="s">
        <v>263</v>
      </c>
      <c r="I43" s="181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211</v>
      </c>
      <c r="B44" s="124">
        <v>14.6</v>
      </c>
      <c r="C44" s="76">
        <v>0.31531531530000001</v>
      </c>
      <c r="D44" s="13">
        <v>12.9</v>
      </c>
      <c r="E44" s="14">
        <f>IF(ISNUMBER(D44), (D44 - $B44) / $B44, "")</f>
        <v>-0.11643835616438351</v>
      </c>
      <c r="F44" s="16">
        <f>IF(ISNUMBER(D44), $B64 * E44, "")</f>
        <v>-17465.753424657527</v>
      </c>
      <c r="G44" s="29">
        <v>12.6</v>
      </c>
      <c r="H44" s="14">
        <f>IF(ISNUMBER(G44), (G44 - $B44) / $B44, "")</f>
        <v>-0.13698630136986301</v>
      </c>
      <c r="I44" s="100">
        <f>IF(ISNUMBER(G44), $B64 * H44, "")</f>
        <v>-20547.945205479449</v>
      </c>
      <c r="J44" s="13">
        <v>12.5</v>
      </c>
      <c r="K44" s="14">
        <f>IF(ISNUMBER(J44), (J44 - $B44) / $B44, "")</f>
        <v>-0.14383561643835616</v>
      </c>
      <c r="L44" s="16">
        <f>IF(ISNUMBER(J44), $B64 * K44, "")</f>
        <v>-21575.342465753423</v>
      </c>
      <c r="M44" s="29">
        <v>11.2</v>
      </c>
      <c r="N44" s="14">
        <f>IF(ISNUMBER(M44), (M44 - $B44) / $B44, "")</f>
        <v>-0.23287671232876717</v>
      </c>
      <c r="O44" s="16">
        <f>IF(ISNUMBER(M44), $B64 * N44, "")</f>
        <v>-34931.506849315076</v>
      </c>
      <c r="Q44" s="219"/>
      <c r="R44" s="219"/>
      <c r="S44" s="219"/>
    </row>
    <row r="45" spans="1:19" ht="17.25" customHeight="1" thickBot="1">
      <c r="A45" s="125" t="s">
        <v>203</v>
      </c>
      <c r="B45" s="126">
        <v>10.5</v>
      </c>
      <c r="C45" s="77">
        <v>0.21387283239999999</v>
      </c>
      <c r="D45" s="15">
        <v>11</v>
      </c>
      <c r="E45" s="32">
        <f t="shared" ref="E45:E48" si="14">IF(ISNUMBER(D45), (D45 - $B45) / $B45, "")</f>
        <v>4.7619047619047616E-2</v>
      </c>
      <c r="F45" s="18">
        <f>IF(ISNUMBER(D45), $B64 * E45, "")</f>
        <v>7142.8571428571422</v>
      </c>
      <c r="G45" s="31">
        <v>11.5</v>
      </c>
      <c r="H45" s="32">
        <f t="shared" ref="H45:H48" si="15">IF(ISNUMBER(G45), (G45 - $B45) / $B45, "")</f>
        <v>9.5238095238095233E-2</v>
      </c>
      <c r="I45" s="101">
        <f>IF(ISNUMBER(G45), $B64 * H45, "")</f>
        <v>14285.714285714284</v>
      </c>
      <c r="J45" s="15">
        <v>11.4</v>
      </c>
      <c r="K45" s="32">
        <f t="shared" ref="K45:K48" si="16">IF(ISNUMBER(J45), (J45 - $B45) / $B45, "")</f>
        <v>8.5714285714285743E-2</v>
      </c>
      <c r="L45" s="18">
        <f>IF(ISNUMBER(J45), $B64 * K45, "")</f>
        <v>12857.142857142861</v>
      </c>
      <c r="M45" s="31">
        <v>9.77</v>
      </c>
      <c r="N45" s="32">
        <f t="shared" ref="N45:N48" si="17">IF(ISNUMBER(M45), (M45 - $B45) / $B45, "")</f>
        <v>-6.9523809523809571E-2</v>
      </c>
      <c r="O45" s="18">
        <f>IF(ISNUMBER(M45), $B64 * N45, "")</f>
        <v>-10428.571428571435</v>
      </c>
      <c r="Q45" s="219"/>
      <c r="R45" s="219"/>
      <c r="S45" s="219"/>
    </row>
    <row r="46" spans="1:19" ht="17.25" customHeight="1" thickBot="1">
      <c r="A46" s="125" t="s">
        <v>146</v>
      </c>
      <c r="B46" s="126">
        <v>9.83</v>
      </c>
      <c r="C46" s="77">
        <v>8.1408140800000001E-2</v>
      </c>
      <c r="D46" s="15">
        <v>9.9600000000000009</v>
      </c>
      <c r="E46" s="32">
        <f t="shared" si="14"/>
        <v>1.3224821973550436E-2</v>
      </c>
      <c r="F46" s="18">
        <f>IF(ISNUMBER(D46), $B64 * E46, "")</f>
        <v>1983.7232960325655</v>
      </c>
      <c r="G46" s="31">
        <v>10.199999999999999</v>
      </c>
      <c r="H46" s="32">
        <f t="shared" si="15"/>
        <v>3.7639877924720164E-2</v>
      </c>
      <c r="I46" s="101">
        <f>IF(ISNUMBER(G46), $B64 * H46, "")</f>
        <v>5645.9816887080242</v>
      </c>
      <c r="J46" s="15">
        <v>9.98</v>
      </c>
      <c r="K46" s="32">
        <f t="shared" si="16"/>
        <v>1.5259409969481216E-2</v>
      </c>
      <c r="L46" s="18">
        <f>IF(ISNUMBER(J46), $B64 * K46, "")</f>
        <v>2288.9114954221823</v>
      </c>
      <c r="M46" s="31">
        <v>9.32</v>
      </c>
      <c r="N46" s="32">
        <f t="shared" si="17"/>
        <v>-5.1881993896235989E-2</v>
      </c>
      <c r="O46" s="18">
        <f>IF(ISNUMBER(M46), $B64 * N46, "")</f>
        <v>-7782.2990844353981</v>
      </c>
      <c r="Q46" s="209"/>
      <c r="R46" s="209"/>
      <c r="S46" s="209"/>
    </row>
    <row r="47" spans="1:19" ht="17.25" customHeight="1" thickBot="1">
      <c r="A47" s="125" t="s">
        <v>346</v>
      </c>
      <c r="B47" s="126">
        <v>9.85</v>
      </c>
      <c r="C47" s="77">
        <v>5.3475935799999999E-2</v>
      </c>
      <c r="D47" s="15">
        <v>9.91</v>
      </c>
      <c r="E47" s="32">
        <f t="shared" si="14"/>
        <v>6.0913705583756856E-3</v>
      </c>
      <c r="F47" s="18">
        <f>IF(ISNUMBER(D47), $B64 * E47, "")</f>
        <v>913.70558375635278</v>
      </c>
      <c r="G47" s="31">
        <v>10.1</v>
      </c>
      <c r="H47" s="32">
        <f t="shared" si="15"/>
        <v>2.5380710659898477E-2</v>
      </c>
      <c r="I47" s="101">
        <f>IF(ISNUMBER(G47), $B64 * H47, "")</f>
        <v>3807.1065989847716</v>
      </c>
      <c r="J47" s="15">
        <v>9.9</v>
      </c>
      <c r="K47" s="32">
        <f t="shared" si="16"/>
        <v>5.0761421319797679E-3</v>
      </c>
      <c r="L47" s="18">
        <f>IF(ISNUMBER(J47), $B64 * K47, "")</f>
        <v>761.42131979696524</v>
      </c>
      <c r="M47" s="31">
        <v>9.6300000000000008</v>
      </c>
      <c r="N47" s="32">
        <f t="shared" si="17"/>
        <v>-2.2335025380710544E-2</v>
      </c>
      <c r="O47" s="18">
        <f>IF(ISNUMBER(M47), $B64 * N47, "")</f>
        <v>-3350.2538071065815</v>
      </c>
      <c r="Q47" s="209"/>
      <c r="R47" s="209"/>
      <c r="S47" s="209"/>
    </row>
    <row r="48" spans="1:19" ht="17.25" customHeight="1" thickBot="1">
      <c r="A48" s="127" t="s">
        <v>174</v>
      </c>
      <c r="B48" s="128">
        <v>10.9</v>
      </c>
      <c r="C48" s="78">
        <v>4.8076923100000002E-2</v>
      </c>
      <c r="D48" s="20">
        <v>11</v>
      </c>
      <c r="E48" s="21">
        <f t="shared" si="14"/>
        <v>9.1743119266054721E-3</v>
      </c>
      <c r="F48" s="22">
        <f>IF(ISNUMBER(D48), $B64 * E48, "")</f>
        <v>1376.1467889908208</v>
      </c>
      <c r="G48" s="30">
        <v>10.8</v>
      </c>
      <c r="H48" s="21">
        <f t="shared" si="15"/>
        <v>-9.1743119266054721E-3</v>
      </c>
      <c r="I48" s="105">
        <f>IF(ISNUMBER(G48), $B64 * H48, "")</f>
        <v>-1376.1467889908208</v>
      </c>
      <c r="J48" s="20">
        <v>10.7</v>
      </c>
      <c r="K48" s="21">
        <f t="shared" si="16"/>
        <v>-1.8348623853211107E-2</v>
      </c>
      <c r="L48" s="22">
        <f>IF(ISNUMBER(J48), $B64 * K48, "")</f>
        <v>-2752.2935779816662</v>
      </c>
      <c r="M48" s="30">
        <v>10.7</v>
      </c>
      <c r="N48" s="21">
        <f t="shared" si="17"/>
        <v>-1.8348623853211107E-2</v>
      </c>
      <c r="O48" s="22">
        <f>IF(ISNUMBER(M48), $B64 * N48, "")</f>
        <v>-2752.2935779816662</v>
      </c>
      <c r="Q48" s="209"/>
      <c r="R48" s="209"/>
      <c r="S48" s="209"/>
    </row>
    <row r="49" spans="1:19" ht="17.25" customHeight="1" thickBot="1">
      <c r="A49" s="125" t="s">
        <v>97</v>
      </c>
      <c r="B49" s="129">
        <v>2.2000000000000001E-3</v>
      </c>
      <c r="C49" s="80">
        <v>4.7619047599999999E-2</v>
      </c>
      <c r="D49" s="106">
        <v>2.0999999999999999E-3</v>
      </c>
      <c r="E49" s="107">
        <f>IF(ISNUMBER(D49), (D49 - $B49) / $B49, "")</f>
        <v>-4.5454545454545574E-2</v>
      </c>
      <c r="F49" s="108">
        <f>IF(ISNUMBER(D49), $B64 * E49, "")</f>
        <v>-6818.1818181818362</v>
      </c>
      <c r="G49" s="109">
        <v>2.0999999999999999E-3</v>
      </c>
      <c r="H49" s="107">
        <f>IF(ISNUMBER(G49), (G49 - $B49) / $B49, "")</f>
        <v>-4.5454545454545574E-2</v>
      </c>
      <c r="I49" s="110">
        <f>IF(ISNUMBER(G49), $B64 * H49, "")</f>
        <v>-6818.1818181818362</v>
      </c>
      <c r="J49" s="106">
        <v>2.2000000000000001E-3</v>
      </c>
      <c r="K49" s="107">
        <f>IF(ISNUMBER(J49), (J49 - $B49) / $B49, "")</f>
        <v>0</v>
      </c>
      <c r="L49" s="108">
        <f>IF(ISNUMBER(J49), $B64 * K49, "")</f>
        <v>0</v>
      </c>
      <c r="M49" s="109">
        <v>2.2000000000000001E-3</v>
      </c>
      <c r="N49" s="107">
        <f>IF(ISNUMBER(M49), (M49 - $B49) / $B49, "")</f>
        <v>0</v>
      </c>
      <c r="O49" s="108">
        <f>IF(ISNUMBER(M49), $B64 * N49, "")</f>
        <v>0</v>
      </c>
      <c r="Q49" s="209"/>
      <c r="R49" s="209"/>
      <c r="S49" s="209"/>
    </row>
    <row r="50" spans="1:19" ht="17.25" customHeight="1" thickBot="1">
      <c r="A50" s="125" t="s">
        <v>185</v>
      </c>
      <c r="B50" s="126">
        <v>10.5</v>
      </c>
      <c r="C50" s="77">
        <v>3.9603960399999999E-2</v>
      </c>
      <c r="D50" s="15">
        <v>10.199999999999999</v>
      </c>
      <c r="E50" s="32">
        <f t="shared" ref="E50:E53" si="18">IF(ISNUMBER(D50), (D50 - $B50) / $B50, "")</f>
        <v>-2.857142857142864E-2</v>
      </c>
      <c r="F50" s="18">
        <f>IF(ISNUMBER(D50), $B64 * E50, "")</f>
        <v>-4285.7142857142962</v>
      </c>
      <c r="G50" s="31">
        <v>10.1</v>
      </c>
      <c r="H50" s="32">
        <f t="shared" ref="H50:H53" si="19">IF(ISNUMBER(G50), (G50 - $B50) / $B50, "")</f>
        <v>-3.8095238095238126E-2</v>
      </c>
      <c r="I50" s="101">
        <f>IF(ISNUMBER(G50), $B64 * H50, "")</f>
        <v>-5714.2857142857192</v>
      </c>
      <c r="J50" s="15">
        <v>10.199999999999999</v>
      </c>
      <c r="K50" s="32">
        <f t="shared" ref="K50:K53" si="20">IF(ISNUMBER(J50), (J50 - $B50) / $B50, "")</f>
        <v>-2.857142857142864E-2</v>
      </c>
      <c r="L50" s="18">
        <f>IF(ISNUMBER(J50), $B64 * K50, "")</f>
        <v>-4285.7142857142962</v>
      </c>
      <c r="M50" s="31">
        <v>10</v>
      </c>
      <c r="N50" s="32">
        <f t="shared" ref="N50:N53" si="21">IF(ISNUMBER(M50), (M50 - $B50) / $B50, "")</f>
        <v>-4.7619047619047616E-2</v>
      </c>
      <c r="O50" s="18">
        <f>IF(ISNUMBER(M50), $B64 * N50, "")</f>
        <v>-7142.8571428571422</v>
      </c>
      <c r="Q50" s="209"/>
      <c r="R50" s="209"/>
      <c r="S50" s="209"/>
    </row>
    <row r="51" spans="1:19" ht="17.25" customHeight="1" thickBot="1">
      <c r="A51" s="125" t="s">
        <v>71</v>
      </c>
      <c r="B51" s="126">
        <v>19.3</v>
      </c>
      <c r="C51" s="77">
        <v>3.7634408600000002E-2</v>
      </c>
      <c r="D51" s="15">
        <v>19</v>
      </c>
      <c r="E51" s="32">
        <f t="shared" si="18"/>
        <v>-1.5544041450777238E-2</v>
      </c>
      <c r="F51" s="18">
        <f>IF(ISNUMBER(D51), $B64 * E51, "")</f>
        <v>-2331.6062176165856</v>
      </c>
      <c r="G51" s="31">
        <v>18.899999999999999</v>
      </c>
      <c r="H51" s="32">
        <f t="shared" si="19"/>
        <v>-2.0725388601036378E-2</v>
      </c>
      <c r="I51" s="101">
        <f>IF(ISNUMBER(G51), $B64 * H51, "")</f>
        <v>-3108.8082901554567</v>
      </c>
      <c r="J51" s="15">
        <v>18.899999999999999</v>
      </c>
      <c r="K51" s="32">
        <f t="shared" si="20"/>
        <v>-2.0725388601036378E-2</v>
      </c>
      <c r="L51" s="18">
        <f>IF(ISNUMBER(J51), $B64 * K51, "")</f>
        <v>-3108.8082901554567</v>
      </c>
      <c r="M51" s="31">
        <v>18.899999999999999</v>
      </c>
      <c r="N51" s="32">
        <f t="shared" si="21"/>
        <v>-2.0725388601036378E-2</v>
      </c>
      <c r="O51" s="18">
        <f>IF(ISNUMBER(M51), $B64 * N51, "")</f>
        <v>-3108.8082901554567</v>
      </c>
      <c r="Q51" s="209"/>
      <c r="R51" s="209"/>
      <c r="S51" s="209"/>
    </row>
    <row r="52" spans="1:19" ht="17.25" customHeight="1" thickBot="1">
      <c r="A52" s="125" t="s">
        <v>245</v>
      </c>
      <c r="B52" s="126">
        <v>61.3</v>
      </c>
      <c r="C52" s="77">
        <v>3.5472972999999998E-2</v>
      </c>
      <c r="D52" s="15">
        <v>59.9</v>
      </c>
      <c r="E52" s="32">
        <f t="shared" si="18"/>
        <v>-2.2838499184339292E-2</v>
      </c>
      <c r="F52" s="18">
        <f>IF(ISNUMBER(D52), $B64 * E52, "")</f>
        <v>-3425.7748776508938</v>
      </c>
      <c r="G52" s="31">
        <v>59.7</v>
      </c>
      <c r="H52" s="32">
        <f t="shared" si="19"/>
        <v>-2.6101141924959124E-2</v>
      </c>
      <c r="I52" s="101">
        <f>IF(ISNUMBER(G52), $B64 * H52, "")</f>
        <v>-3915.1712887438689</v>
      </c>
      <c r="J52" s="15">
        <v>60</v>
      </c>
      <c r="K52" s="32">
        <f t="shared" si="20"/>
        <v>-2.1207177814029317E-2</v>
      </c>
      <c r="L52" s="18">
        <f>IF(ISNUMBER(J52), $B64 * K52, "")</f>
        <v>-3181.0766721043974</v>
      </c>
      <c r="M52" s="31">
        <v>59.3</v>
      </c>
      <c r="N52" s="32">
        <f t="shared" si="21"/>
        <v>-3.2626427406199025E-2</v>
      </c>
      <c r="O52" s="18">
        <f>IF(ISNUMBER(M52), $B64 * N52, "")</f>
        <v>-4893.9641109298536</v>
      </c>
      <c r="Q52" s="33"/>
      <c r="R52" s="33"/>
    </row>
    <row r="53" spans="1:19" ht="17.25" customHeight="1" thickBot="1">
      <c r="A53" s="130" t="s">
        <v>205</v>
      </c>
      <c r="B53" s="131">
        <v>11.8</v>
      </c>
      <c r="C53" s="79">
        <v>3.50877193E-2</v>
      </c>
      <c r="D53" s="24">
        <v>12.2</v>
      </c>
      <c r="E53" s="25">
        <f t="shared" si="18"/>
        <v>3.3898305084745638E-2</v>
      </c>
      <c r="F53" s="104">
        <f>IF(ISNUMBER(D53), $B64 * E53, "")</f>
        <v>5084.7457627118456</v>
      </c>
      <c r="G53" s="102">
        <v>12.1</v>
      </c>
      <c r="H53" s="25">
        <f t="shared" si="19"/>
        <v>2.542372881355923E-2</v>
      </c>
      <c r="I53" s="103">
        <f>IF(ISNUMBER(G53), $B64 * H53, "")</f>
        <v>3813.5593220338847</v>
      </c>
      <c r="J53" s="24">
        <v>12.2</v>
      </c>
      <c r="K53" s="25">
        <f t="shared" si="20"/>
        <v>3.3898305084745638E-2</v>
      </c>
      <c r="L53" s="104">
        <f>IF(ISNUMBER(J53), $B64 * K53, "")</f>
        <v>5084.7457627118456</v>
      </c>
      <c r="M53" s="102">
        <v>12.1</v>
      </c>
      <c r="N53" s="25">
        <f t="shared" si="21"/>
        <v>2.542372881355923E-2</v>
      </c>
      <c r="O53" s="104">
        <f>IF(ISNUMBER(M53), $B64 * N53, "")</f>
        <v>3813.5593220338847</v>
      </c>
      <c r="Q53" s="210"/>
      <c r="R53" s="211"/>
      <c r="S53" s="212"/>
    </row>
    <row r="54" spans="1:19" ht="17.25" customHeight="1">
      <c r="A54" s="123" t="s">
        <v>197</v>
      </c>
      <c r="B54" s="124">
        <v>48.5</v>
      </c>
      <c r="C54" s="76">
        <v>2.9723991500000001E-2</v>
      </c>
      <c r="D54" s="13">
        <v>47.8</v>
      </c>
      <c r="E54" s="14">
        <f>IF(ISNUMBER(D54), (D54 - $B54) / $B54, "")</f>
        <v>-1.4432989690721707E-2</v>
      </c>
      <c r="F54" s="16">
        <f>IF(ISNUMBER(D54), $B64 * E54, "")</f>
        <v>-2164.9484536082559</v>
      </c>
      <c r="G54" s="29">
        <v>47.3</v>
      </c>
      <c r="H54" s="14">
        <f>IF(ISNUMBER(G54), (G54 - $B54) / $B54, "")</f>
        <v>-2.4742268041237171E-2</v>
      </c>
      <c r="I54" s="100">
        <f>IF(ISNUMBER(G54), $B64 * H54, "")</f>
        <v>-3711.3402061855759</v>
      </c>
      <c r="J54" s="13">
        <v>47.4</v>
      </c>
      <c r="K54" s="14">
        <f>IF(ISNUMBER(J54), (J54 - $B54) / $B54, "")</f>
        <v>-2.2680412371134051E-2</v>
      </c>
      <c r="L54" s="16">
        <f>IF(ISNUMBER(J54), $B64 * K54, "")</f>
        <v>-3402.0618556701074</v>
      </c>
      <c r="M54" s="29">
        <v>48.1</v>
      </c>
      <c r="N54" s="14">
        <f>IF(ISNUMBER(M54), (M54 - $B54) / $B54, "")</f>
        <v>-8.2474226804123418E-3</v>
      </c>
      <c r="O54" s="16">
        <f>IF(ISNUMBER(M54), $B64 * N54, "")</f>
        <v>-1237.1134020618513</v>
      </c>
      <c r="Q54" s="213"/>
      <c r="R54" s="214"/>
      <c r="S54" s="215"/>
    </row>
    <row r="55" spans="1:19" ht="17.25" customHeight="1" thickBot="1">
      <c r="A55" s="125" t="s">
        <v>199</v>
      </c>
      <c r="B55" s="126">
        <v>11.7</v>
      </c>
      <c r="C55" s="77">
        <v>2.6315789499999999E-2</v>
      </c>
      <c r="D55" s="15">
        <v>11.7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11.6</v>
      </c>
      <c r="H55" s="32">
        <f t="shared" ref="H55:H58" si="23">IF(ISNUMBER(G55), (G55 - $B55) / $B55, "")</f>
        <v>-8.5470085470085166E-3</v>
      </c>
      <c r="I55" s="101">
        <f>IF(ISNUMBER(G55), $B64 * H55, "")</f>
        <v>-1282.0512820512774</v>
      </c>
      <c r="J55" s="15">
        <v>11.4</v>
      </c>
      <c r="K55" s="32">
        <f t="shared" ref="K55:K58" si="24">IF(ISNUMBER(J55), (J55 - $B55) / $B55, "")</f>
        <v>-2.564102564102555E-2</v>
      </c>
      <c r="L55" s="18">
        <f>IF(ISNUMBER(J55), $B64 * K55, "")</f>
        <v>-3846.1538461538325</v>
      </c>
      <c r="M55" s="31">
        <v>11.4</v>
      </c>
      <c r="N55" s="32">
        <f t="shared" ref="N55:N58" si="25">IF(ISNUMBER(M55), (M55 - $B55) / $B55, "")</f>
        <v>-2.564102564102555E-2</v>
      </c>
      <c r="O55" s="18">
        <f>IF(ISNUMBER(M55), $B64 * N55, "")</f>
        <v>-3846.1538461538325</v>
      </c>
      <c r="Q55" s="216"/>
      <c r="R55" s="217"/>
      <c r="S55" s="218"/>
    </row>
    <row r="56" spans="1:19" ht="17.25" customHeight="1" thickBot="1">
      <c r="A56" s="125" t="s">
        <v>118</v>
      </c>
      <c r="B56" s="126">
        <v>16.8</v>
      </c>
      <c r="C56" s="77">
        <v>2.4390243900000001E-2</v>
      </c>
      <c r="D56" s="15">
        <v>16.5</v>
      </c>
      <c r="E56" s="32">
        <f t="shared" si="22"/>
        <v>-1.7857142857142898E-2</v>
      </c>
      <c r="F56" s="18">
        <f>IF(ISNUMBER(D56), $B64 * E56, "")</f>
        <v>-2678.5714285714348</v>
      </c>
      <c r="G56" s="31">
        <v>16.5</v>
      </c>
      <c r="H56" s="32">
        <f t="shared" si="23"/>
        <v>-1.7857142857142898E-2</v>
      </c>
      <c r="I56" s="101">
        <f>IF(ISNUMBER(G56), $B64 * H56, "")</f>
        <v>-2678.5714285714348</v>
      </c>
      <c r="J56" s="15">
        <v>16.5</v>
      </c>
      <c r="K56" s="32">
        <f t="shared" si="24"/>
        <v>-1.7857142857142898E-2</v>
      </c>
      <c r="L56" s="18">
        <f>IF(ISNUMBER(J56), $B64 * K56, "")</f>
        <v>-2678.5714285714348</v>
      </c>
      <c r="M56" s="31">
        <v>16.7</v>
      </c>
      <c r="N56" s="32">
        <f t="shared" si="25"/>
        <v>-5.9523809523810371E-3</v>
      </c>
      <c r="O56" s="18">
        <f>IF(ISNUMBER(M56), $B64 * N56, "")</f>
        <v>-892.85714285715551</v>
      </c>
      <c r="Q56" s="209"/>
      <c r="R56" s="209"/>
      <c r="S56" s="209"/>
    </row>
    <row r="57" spans="1:19" ht="17.25" customHeight="1" thickBot="1">
      <c r="A57" s="125" t="s">
        <v>64</v>
      </c>
      <c r="B57" s="126">
        <v>27.3</v>
      </c>
      <c r="C57" s="77">
        <v>2.2471910099999999E-2</v>
      </c>
      <c r="D57" s="15">
        <v>27.2</v>
      </c>
      <c r="E57" s="32">
        <f t="shared" si="22"/>
        <v>-3.663003663003715E-3</v>
      </c>
      <c r="F57" s="18">
        <f>IF(ISNUMBER(D57), $B64 * E57, "")</f>
        <v>-549.45054945055722</v>
      </c>
      <c r="G57" s="31">
        <v>27</v>
      </c>
      <c r="H57" s="32">
        <f t="shared" si="23"/>
        <v>-1.0989010989011014E-2</v>
      </c>
      <c r="I57" s="101">
        <f>IF(ISNUMBER(G57), $B64 * H57, "")</f>
        <v>-1648.3516483516521</v>
      </c>
      <c r="J57" s="15">
        <v>27</v>
      </c>
      <c r="K57" s="32">
        <f t="shared" si="24"/>
        <v>-1.0989010989011014E-2</v>
      </c>
      <c r="L57" s="18">
        <f>IF(ISNUMBER(J57), $B64 * K57, "")</f>
        <v>-1648.3516483516521</v>
      </c>
      <c r="M57" s="31">
        <v>27.2</v>
      </c>
      <c r="N57" s="32">
        <f t="shared" si="25"/>
        <v>-3.663003663003715E-3</v>
      </c>
      <c r="O57" s="18">
        <f>IF(ISNUMBER(M57), $B64 * N57, "")</f>
        <v>-549.45054945055722</v>
      </c>
      <c r="Q57" s="219"/>
      <c r="R57" s="219"/>
      <c r="S57" s="219"/>
    </row>
    <row r="58" spans="1:19" ht="17.25" customHeight="1" thickBot="1">
      <c r="A58" s="127" t="s">
        <v>144</v>
      </c>
      <c r="B58" s="128">
        <v>10.7</v>
      </c>
      <c r="C58" s="78">
        <v>1.9047618999999998E-2</v>
      </c>
      <c r="D58" s="20">
        <v>10.7</v>
      </c>
      <c r="E58" s="21">
        <f t="shared" si="22"/>
        <v>0</v>
      </c>
      <c r="F58" s="22">
        <f>IF(ISNUMBER(D58), $B64 * E58, "")</f>
        <v>0</v>
      </c>
      <c r="G58" s="30">
        <v>10.6</v>
      </c>
      <c r="H58" s="21">
        <f t="shared" si="23"/>
        <v>-9.3457943925233326E-3</v>
      </c>
      <c r="I58" s="105">
        <f>IF(ISNUMBER(G58), $B64 * H58, "")</f>
        <v>-1401.8691588784998</v>
      </c>
      <c r="J58" s="20">
        <v>10.7</v>
      </c>
      <c r="K58" s="21">
        <f t="shared" si="24"/>
        <v>0</v>
      </c>
      <c r="L58" s="22">
        <f>IF(ISNUMBER(J58), $B64 * K58, "")</f>
        <v>0</v>
      </c>
      <c r="M58" s="30">
        <v>10.7</v>
      </c>
      <c r="N58" s="21">
        <f t="shared" si="25"/>
        <v>0</v>
      </c>
      <c r="O58" s="22">
        <f>IF(ISNUMBER(M58), $B64 * N58, "")</f>
        <v>0</v>
      </c>
      <c r="Q58" s="219"/>
      <c r="R58" s="219"/>
      <c r="S58" s="219"/>
    </row>
    <row r="59" spans="1:19" ht="17.25" customHeight="1" thickBot="1">
      <c r="A59" s="125" t="s">
        <v>341</v>
      </c>
      <c r="B59" s="129">
        <v>9.4299999999999995E-2</v>
      </c>
      <c r="C59" s="80">
        <v>1.8358531300000001E-2</v>
      </c>
      <c r="D59" s="106">
        <v>0.105</v>
      </c>
      <c r="E59" s="107">
        <f>IF(ISNUMBER(D59), (D59 - $B59) / $B59, "")</f>
        <v>0.1134676564156946</v>
      </c>
      <c r="F59" s="108">
        <f>IF(ISNUMBER(D59), $B64 * E59, "")</f>
        <v>17020.148462354191</v>
      </c>
      <c r="G59" s="109">
        <v>9.8199999999999996E-2</v>
      </c>
      <c r="H59" s="107">
        <f>IF(ISNUMBER(G59), (G59 - $B59) / $B59, "")</f>
        <v>4.1357370095440098E-2</v>
      </c>
      <c r="I59" s="110">
        <f>IF(ISNUMBER(G59), $B64 * H59, "")</f>
        <v>6203.6055143160147</v>
      </c>
      <c r="J59" s="106">
        <v>9.9000000000000005E-2</v>
      </c>
      <c r="K59" s="107">
        <f>IF(ISNUMBER(J59), (J59 - $B59) / $B59, "")</f>
        <v>4.9840933191940724E-2</v>
      </c>
      <c r="L59" s="108">
        <f>IF(ISNUMBER(J59), $B64 * K59, "")</f>
        <v>7476.1399787911087</v>
      </c>
      <c r="M59" s="109">
        <v>9.6600000000000005E-2</v>
      </c>
      <c r="N59" s="107">
        <f>IF(ISNUMBER(M59), (M59 - $B59) / $B59, "")</f>
        <v>2.4390243902439136E-2</v>
      </c>
      <c r="O59" s="108">
        <f>IF(ISNUMBER(M59), $B64 * N59, "")</f>
        <v>3658.5365853658705</v>
      </c>
      <c r="Q59" s="209"/>
      <c r="R59" s="209"/>
      <c r="S59" s="209"/>
    </row>
    <row r="60" spans="1:19" ht="17.25" customHeight="1" thickBot="1">
      <c r="A60" s="125" t="s">
        <v>124</v>
      </c>
      <c r="B60" s="126">
        <v>56.6</v>
      </c>
      <c r="C60" s="77">
        <v>1.2522361399999999E-2</v>
      </c>
      <c r="D60" s="15">
        <v>56.1</v>
      </c>
      <c r="E60" s="32">
        <f t="shared" ref="E60:E63" si="26">IF(ISNUMBER(D60), (D60 - $B60) / $B60, "")</f>
        <v>-8.8339222614840993E-3</v>
      </c>
      <c r="F60" s="18">
        <f>IF(ISNUMBER(D60), $B64 * E60, "")</f>
        <v>-1325.0883392226149</v>
      </c>
      <c r="G60" s="31">
        <v>55.7</v>
      </c>
      <c r="H60" s="32">
        <f t="shared" ref="H60:H63" si="27">IF(ISNUMBER(G60), (G60 - $B60) / $B60, "")</f>
        <v>-1.5901060070671352E-2</v>
      </c>
      <c r="I60" s="101">
        <f>IF(ISNUMBER(G60), $B64 * H60, "")</f>
        <v>-2385.1590106007029</v>
      </c>
      <c r="J60" s="15">
        <v>56.2</v>
      </c>
      <c r="K60" s="32">
        <f t="shared" ref="K60:K63" si="28">IF(ISNUMBER(J60), (J60 - $B60) / $B60, "")</f>
        <v>-7.0671378091872539E-3</v>
      </c>
      <c r="L60" s="18">
        <f>IF(ISNUMBER(J60), $B64 * K60, "")</f>
        <v>-1060.070671378088</v>
      </c>
      <c r="M60" s="31">
        <v>56.7</v>
      </c>
      <c r="N60" s="32">
        <f t="shared" ref="N60:N63" si="29">IF(ISNUMBER(M60), (M60 - $B60) / $B60, "")</f>
        <v>1.7667844522968449E-3</v>
      </c>
      <c r="O60" s="18">
        <f>IF(ISNUMBER(M60), $B64 * N60, "")</f>
        <v>265.01766784452673</v>
      </c>
      <c r="Q60" s="209"/>
      <c r="R60" s="209"/>
      <c r="S60" s="209"/>
    </row>
    <row r="61" spans="1:19" ht="17.25" customHeight="1" thickBot="1">
      <c r="A61" s="125" t="s">
        <v>229</v>
      </c>
      <c r="B61" s="126">
        <v>51.2</v>
      </c>
      <c r="C61" s="77">
        <v>1.18577075E-2</v>
      </c>
      <c r="D61" s="15">
        <v>50.6</v>
      </c>
      <c r="E61" s="32">
        <f t="shared" si="26"/>
        <v>-1.1718750000000028E-2</v>
      </c>
      <c r="F61" s="18">
        <f>IF(ISNUMBER(D61), $B64 * E61, "")</f>
        <v>-1757.8125000000041</v>
      </c>
      <c r="G61" s="31">
        <v>50.2</v>
      </c>
      <c r="H61" s="32">
        <f t="shared" si="27"/>
        <v>-1.953125E-2</v>
      </c>
      <c r="I61" s="101">
        <f>IF(ISNUMBER(G61), $B64 * H61, "")</f>
        <v>-2929.6875</v>
      </c>
      <c r="J61" s="15">
        <v>50.2</v>
      </c>
      <c r="K61" s="32">
        <f t="shared" si="28"/>
        <v>-1.953125E-2</v>
      </c>
      <c r="L61" s="18">
        <f>IF(ISNUMBER(J61), $B64 * K61, "")</f>
        <v>-2929.6875</v>
      </c>
      <c r="M61" s="31">
        <v>50.3</v>
      </c>
      <c r="N61" s="32">
        <f t="shared" si="29"/>
        <v>-1.7578125000000111E-2</v>
      </c>
      <c r="O61" s="18">
        <f>IF(ISNUMBER(M61), $B64 * N61, "")</f>
        <v>-2636.7187500000168</v>
      </c>
      <c r="Q61" s="209"/>
      <c r="R61" s="209"/>
      <c r="S61" s="209"/>
    </row>
    <row r="62" spans="1:19" ht="17.25" customHeight="1">
      <c r="A62" s="125" t="s">
        <v>140</v>
      </c>
      <c r="B62" s="126">
        <v>85.5</v>
      </c>
      <c r="C62" s="77">
        <v>9.4451003999999998E-3</v>
      </c>
      <c r="D62" s="15">
        <v>86</v>
      </c>
      <c r="E62" s="32">
        <f t="shared" si="26"/>
        <v>5.8479532163742687E-3</v>
      </c>
      <c r="F62" s="18">
        <f>IF(ISNUMBER(D62), $B64 * E62, "")</f>
        <v>877.19298245614027</v>
      </c>
      <c r="G62" s="31">
        <v>84.2</v>
      </c>
      <c r="H62" s="32">
        <f t="shared" si="27"/>
        <v>-1.5204678362573066E-2</v>
      </c>
      <c r="I62" s="101">
        <f>IF(ISNUMBER(G62), $B64 * H62, "")</f>
        <v>-2280.7017543859602</v>
      </c>
      <c r="J62" s="15">
        <v>84.7</v>
      </c>
      <c r="K62" s="32">
        <f t="shared" si="28"/>
        <v>-9.3567251461987976E-3</v>
      </c>
      <c r="L62" s="18">
        <f>IF(ISNUMBER(J62), $B64 * K62, "")</f>
        <v>-1403.5087719298197</v>
      </c>
      <c r="M62" s="31">
        <v>86.9</v>
      </c>
      <c r="N62" s="32">
        <f t="shared" si="29"/>
        <v>1.637426900584802E-2</v>
      </c>
      <c r="O62" s="18">
        <f>IF(ISNUMBER(M62), $B64 * N62, "")</f>
        <v>2456.1403508772032</v>
      </c>
      <c r="Q62" s="198"/>
      <c r="R62" s="199"/>
      <c r="S62" s="200"/>
    </row>
    <row r="63" spans="1:19" ht="17.25" customHeight="1" thickBot="1">
      <c r="A63" s="130" t="s">
        <v>233</v>
      </c>
      <c r="B63" s="131">
        <v>90.6</v>
      </c>
      <c r="C63" s="79">
        <v>6.6666666999999997E-3</v>
      </c>
      <c r="D63" s="24">
        <v>89</v>
      </c>
      <c r="E63" s="25">
        <f t="shared" si="26"/>
        <v>-1.7660044150110313E-2</v>
      </c>
      <c r="F63" s="104">
        <f>IF(ISNUMBER(D63), $B64 * E63, "")</f>
        <v>-2649.0066225165469</v>
      </c>
      <c r="G63" s="102">
        <v>88.3</v>
      </c>
      <c r="H63" s="25">
        <f t="shared" si="27"/>
        <v>-2.5386313465783635E-2</v>
      </c>
      <c r="I63" s="103">
        <f>IF(ISNUMBER(G63), $B64 * H63, "")</f>
        <v>-3807.9470198675454</v>
      </c>
      <c r="J63" s="24">
        <v>88.8</v>
      </c>
      <c r="K63" s="25">
        <f t="shared" si="28"/>
        <v>-1.9867549668874142E-2</v>
      </c>
      <c r="L63" s="104">
        <f>IF(ISNUMBER(J63), $B64 * K63, "")</f>
        <v>-2980.1324503311212</v>
      </c>
      <c r="M63" s="102">
        <v>90.4</v>
      </c>
      <c r="N63" s="25">
        <f t="shared" si="29"/>
        <v>-2.2075055187636716E-3</v>
      </c>
      <c r="O63" s="104">
        <f>IF(ISNUMBER(M63), $B64 * N63, "")</f>
        <v>-331.12582781455075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-3.6844628326771641E-3</v>
      </c>
      <c r="F64" s="28">
        <f>SUM(F44:F63)</f>
        <v>-11053.388498031498</v>
      </c>
      <c r="G64" s="26" t="s">
        <v>266</v>
      </c>
      <c r="H64" s="27">
        <f>IF(COUNT(H44:H63), SUM(H44:H63) / COUNT(H44:H63), 0)</f>
        <v>-9.9500835683242715E-3</v>
      </c>
      <c r="I64" s="28">
        <f>SUM(I44:I63)</f>
        <v>-29850.250704972812</v>
      </c>
      <c r="J64" s="26" t="s">
        <v>266</v>
      </c>
      <c r="K64" s="27">
        <f>IF(COUNT(K44:K63), SUM(K44:K63) / COUNT(K44:K63), 0)</f>
        <v>-8.7944706834101084E-3</v>
      </c>
      <c r="L64" s="28">
        <f>SUM(L44:L63)</f>
        <v>-26383.412050230334</v>
      </c>
      <c r="M64" s="26" t="s">
        <v>266</v>
      </c>
      <c r="N64" s="27">
        <f>IF(COUNT(N44:N63), SUM(N44:N63) / COUNT(N44:N63), 0)</f>
        <v>-2.4563573294523033E-2</v>
      </c>
      <c r="O64" s="28">
        <f>SUM(O44:O63)</f>
        <v>-73690.719883569094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78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2022-03-15(화) 오전 00:00</v>
      </c>
      <c r="C69" s="261"/>
      <c r="D69" s="233" t="str">
        <f>TEXT($G$1, "[$-ko-KR]yyyy-mm-dd(ddd) ") &amp; "오후 14:00"</f>
        <v>2022-03-15(화) 오후 14:00</v>
      </c>
      <c r="E69" s="234"/>
      <c r="F69" s="235"/>
      <c r="G69" s="233" t="str">
        <f>TEXT($G$1, "[$-ko-KR]yyyy-mm-dd(ddd) ") &amp; "오후 19:00"</f>
        <v>2022-03-15(화) 오후 19:00</v>
      </c>
      <c r="H69" s="234"/>
      <c r="I69" s="235"/>
      <c r="J69" s="233" t="str">
        <f>TEXT($G$1, "[$-ko-KR]yyyy-mm-dd(ddd) ") &amp; "오후 21:00"</f>
        <v>2022-03-15(화) 오후 21:00</v>
      </c>
      <c r="K69" s="234"/>
      <c r="L69" s="235"/>
      <c r="M69" s="233" t="str">
        <f>TEXT($G$1+1, "[$-ko-KR]yyyy-mm-dd(ddd) ") &amp; "오전 00:00"</f>
        <v>2022-03-16(수)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9" t="s">
        <v>57</v>
      </c>
      <c r="H70" s="180" t="s">
        <v>263</v>
      </c>
      <c r="I70" s="181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187</v>
      </c>
      <c r="B71" s="124">
        <v>270</v>
      </c>
      <c r="C71" s="76">
        <v>5.46875E-2</v>
      </c>
      <c r="D71" s="13">
        <v>270</v>
      </c>
      <c r="E71" s="14">
        <f>IF(ISNUMBER(D71), (D71 - $B71) / $B71, "")</f>
        <v>0</v>
      </c>
      <c r="F71" s="16">
        <f>IF(ISNUMBER(D71), $B91 * E71, "")</f>
        <v>0</v>
      </c>
      <c r="G71" s="29">
        <v>267</v>
      </c>
      <c r="H71" s="14">
        <f>IF(ISNUMBER(G71), (G71 - $B71) / $B71, "")</f>
        <v>-1.1111111111111112E-2</v>
      </c>
      <c r="I71" s="100">
        <f>IF(ISNUMBER(G71), $B91 * H71, "")</f>
        <v>-1666.6666666666667</v>
      </c>
      <c r="J71" s="13">
        <v>268</v>
      </c>
      <c r="K71" s="14">
        <f>IF(ISNUMBER(J71), (J71 - $B71) / $B71, "")</f>
        <v>-7.4074074074074077E-3</v>
      </c>
      <c r="L71" s="16">
        <f>IF(ISNUMBER(J71), $B91 * K71, "")</f>
        <v>-1111.1111111111111</v>
      </c>
      <c r="M71" s="29">
        <v>260</v>
      </c>
      <c r="N71" s="14">
        <f>IF(ISNUMBER(M71), (M71 - $B71) / $B71, "")</f>
        <v>-3.7037037037037035E-2</v>
      </c>
      <c r="O71" s="16">
        <f>IF(ISNUMBER(M71), $B91 * N71, "")</f>
        <v>-5555.5555555555557</v>
      </c>
      <c r="Q71" s="219"/>
      <c r="R71" s="219"/>
      <c r="S71" s="219"/>
    </row>
    <row r="72" spans="1:19" ht="17.25" thickBot="1">
      <c r="A72" s="125" t="s">
        <v>213</v>
      </c>
      <c r="B72" s="126">
        <v>296</v>
      </c>
      <c r="C72" s="77">
        <v>3.8596491199999999E-2</v>
      </c>
      <c r="D72" s="15">
        <v>302</v>
      </c>
      <c r="E72" s="32">
        <f t="shared" ref="E72:E75" si="30">IF(ISNUMBER(D72), (D72 - $B72) / $B72, "")</f>
        <v>2.0270270270270271E-2</v>
      </c>
      <c r="F72" s="18">
        <f>IF(ISNUMBER(D72), $B91 * E72, "")</f>
        <v>3040.5405405405409</v>
      </c>
      <c r="G72" s="31">
        <v>303</v>
      </c>
      <c r="H72" s="32">
        <f t="shared" ref="H72:H75" si="31">IF(ISNUMBER(G72), (G72 - $B72) / $B72, "")</f>
        <v>2.364864864864865E-2</v>
      </c>
      <c r="I72" s="101">
        <f>IF(ISNUMBER(G72), $B91 * H72, "")</f>
        <v>3547.2972972972975</v>
      </c>
      <c r="J72" s="15">
        <v>300</v>
      </c>
      <c r="K72" s="32">
        <f t="shared" ref="K72:K75" si="32">IF(ISNUMBER(J72), (J72 - $B72) / $B72, "")</f>
        <v>1.3513513513513514E-2</v>
      </c>
      <c r="L72" s="18">
        <f>IF(ISNUMBER(J72), $B91 * K72, "")</f>
        <v>2027.0270270270271</v>
      </c>
      <c r="M72" s="31">
        <v>294</v>
      </c>
      <c r="N72" s="32">
        <f t="shared" ref="N72:N75" si="33">IF(ISNUMBER(M72), (M72 - $B72) / $B72, "")</f>
        <v>-6.7567567567567571E-3</v>
      </c>
      <c r="O72" s="18">
        <f>IF(ISNUMBER(M72), $B91 * N72, "")</f>
        <v>-1013.5135135135135</v>
      </c>
      <c r="Q72" s="219"/>
      <c r="R72" s="219"/>
      <c r="S72" s="219"/>
    </row>
    <row r="73" spans="1:19" ht="17.25" thickBot="1">
      <c r="A73" s="125" t="s">
        <v>105</v>
      </c>
      <c r="B73" s="126">
        <v>964</v>
      </c>
      <c r="C73" s="77">
        <v>3.6559139800000001E-2</v>
      </c>
      <c r="D73" s="15">
        <v>944</v>
      </c>
      <c r="E73" s="32">
        <f t="shared" si="30"/>
        <v>-2.0746887966804978E-2</v>
      </c>
      <c r="F73" s="18">
        <f>IF(ISNUMBER(D73), $B91 * E73, "")</f>
        <v>-3112.0331950207469</v>
      </c>
      <c r="G73" s="31">
        <v>925</v>
      </c>
      <c r="H73" s="32">
        <f t="shared" si="31"/>
        <v>-4.0456431535269712E-2</v>
      </c>
      <c r="I73" s="101">
        <f>IF(ISNUMBER(G73), $B91 * H73, "")</f>
        <v>-6068.4647302904568</v>
      </c>
      <c r="J73" s="15">
        <v>924</v>
      </c>
      <c r="K73" s="32">
        <f t="shared" si="32"/>
        <v>-4.1493775933609957E-2</v>
      </c>
      <c r="L73" s="18">
        <f>IF(ISNUMBER(J73), $B91 * K73, "")</f>
        <v>-6224.0663900414938</v>
      </c>
      <c r="M73" s="31">
        <v>912</v>
      </c>
      <c r="N73" s="32">
        <f t="shared" si="33"/>
        <v>-5.3941908713692949E-2</v>
      </c>
      <c r="O73" s="18">
        <f>IF(ISNUMBER(M73), $B91 * N73, "")</f>
        <v>-8091.2863070539424</v>
      </c>
      <c r="Q73" s="209"/>
      <c r="R73" s="209"/>
      <c r="S73" s="209"/>
    </row>
    <row r="74" spans="1:19" ht="17.25" thickBot="1">
      <c r="A74" s="125" t="s">
        <v>79</v>
      </c>
      <c r="B74" s="126">
        <v>878</v>
      </c>
      <c r="C74" s="77">
        <v>3.5377358499999997E-2</v>
      </c>
      <c r="D74" s="15">
        <v>897</v>
      </c>
      <c r="E74" s="32">
        <f t="shared" si="30"/>
        <v>2.164009111617312E-2</v>
      </c>
      <c r="F74" s="18">
        <f>IF(ISNUMBER(D74), $B91 * E74, "")</f>
        <v>3246.0136674259679</v>
      </c>
      <c r="G74" s="31">
        <v>919</v>
      </c>
      <c r="H74" s="32">
        <f t="shared" si="31"/>
        <v>4.6697038724373578E-2</v>
      </c>
      <c r="I74" s="101">
        <f>IF(ISNUMBER(G74), $B91 * H74, "")</f>
        <v>7004.5558086560368</v>
      </c>
      <c r="J74" s="15">
        <v>940</v>
      </c>
      <c r="K74" s="32">
        <f t="shared" si="32"/>
        <v>7.0615034168564919E-2</v>
      </c>
      <c r="L74" s="18">
        <f>IF(ISNUMBER(J74), $B91 * K74, "")</f>
        <v>10592.255125284737</v>
      </c>
      <c r="M74" s="31">
        <v>1005</v>
      </c>
      <c r="N74" s="32">
        <f t="shared" si="33"/>
        <v>0.14464692482915717</v>
      </c>
      <c r="O74" s="18">
        <f>IF(ISNUMBER(M74), $B91 * N74, "")</f>
        <v>21697.038724373575</v>
      </c>
      <c r="Q74" s="209"/>
      <c r="R74" s="209"/>
      <c r="S74" s="209"/>
    </row>
    <row r="75" spans="1:19" ht="17.25" thickBot="1">
      <c r="A75" s="127" t="s">
        <v>348</v>
      </c>
      <c r="B75" s="128">
        <v>152</v>
      </c>
      <c r="C75" s="78">
        <v>3.4013605400000001E-2</v>
      </c>
      <c r="D75" s="20">
        <v>149</v>
      </c>
      <c r="E75" s="21">
        <f t="shared" si="30"/>
        <v>-1.9736842105263157E-2</v>
      </c>
      <c r="F75" s="22">
        <f>IF(ISNUMBER(D75), $B91 * E75, "")</f>
        <v>-2960.5263157894733</v>
      </c>
      <c r="G75" s="30">
        <v>148</v>
      </c>
      <c r="H75" s="21">
        <f t="shared" si="31"/>
        <v>-2.6315789473684209E-2</v>
      </c>
      <c r="I75" s="105">
        <f>IF(ISNUMBER(G75), $B91 * H75, "")</f>
        <v>-3947.3684210526312</v>
      </c>
      <c r="J75" s="20">
        <v>148</v>
      </c>
      <c r="K75" s="21">
        <f t="shared" si="32"/>
        <v>-2.6315789473684209E-2</v>
      </c>
      <c r="L75" s="22">
        <f>IF(ISNUMBER(J75), $B91 * K75, "")</f>
        <v>-3947.3684210526312</v>
      </c>
      <c r="M75" s="30">
        <v>145</v>
      </c>
      <c r="N75" s="21">
        <f t="shared" si="33"/>
        <v>-4.6052631578947366E-2</v>
      </c>
      <c r="O75" s="22">
        <f>IF(ISNUMBER(M75), $B91 * N75, "")</f>
        <v>-6907.894736842105</v>
      </c>
      <c r="Q75" s="209"/>
      <c r="R75" s="209"/>
      <c r="S75" s="209"/>
    </row>
    <row r="76" spans="1:19" ht="17.25" thickBot="1">
      <c r="A76" s="125" t="s">
        <v>231</v>
      </c>
      <c r="B76" s="129">
        <v>389</v>
      </c>
      <c r="C76" s="80">
        <v>1.83246073E-2</v>
      </c>
      <c r="D76" s="106">
        <v>385</v>
      </c>
      <c r="E76" s="107">
        <f>IF(ISNUMBER(D76), (D76 - $B76) / $B76, "")</f>
        <v>-1.0282776349614395E-2</v>
      </c>
      <c r="F76" s="108">
        <f>IF(ISNUMBER(D76), $B91 * E76, "")</f>
        <v>-1542.4164524421592</v>
      </c>
      <c r="G76" s="109">
        <v>381</v>
      </c>
      <c r="H76" s="107">
        <f>IF(ISNUMBER(G76), (G76 - $B76) / $B76, "")</f>
        <v>-2.056555269922879E-2</v>
      </c>
      <c r="I76" s="110">
        <f>IF(ISNUMBER(G76), $B91 * H76, "")</f>
        <v>-3084.8329048843184</v>
      </c>
      <c r="J76" s="106">
        <v>383</v>
      </c>
      <c r="K76" s="107">
        <f>IF(ISNUMBER(J76), (J76 - $B76) / $B76, "")</f>
        <v>-1.5424164524421594E-2</v>
      </c>
      <c r="L76" s="108">
        <f>IF(ISNUMBER(J76), $B91 * K76, "")</f>
        <v>-2313.6246786632391</v>
      </c>
      <c r="M76" s="109">
        <v>385</v>
      </c>
      <c r="N76" s="107">
        <f>IF(ISNUMBER(M76), (M76 - $B76) / $B76, "")</f>
        <v>-1.0282776349614395E-2</v>
      </c>
      <c r="O76" s="108">
        <f>IF(ISNUMBER(M76), $B91 * N76, "")</f>
        <v>-1542.4164524421592</v>
      </c>
      <c r="Q76" s="209"/>
      <c r="R76" s="209"/>
      <c r="S76" s="209"/>
    </row>
    <row r="77" spans="1:19" ht="17.25" thickBot="1">
      <c r="A77" s="125" t="s">
        <v>195</v>
      </c>
      <c r="B77" s="126">
        <v>118</v>
      </c>
      <c r="C77" s="77">
        <v>1.7241379300000002E-2</v>
      </c>
      <c r="D77" s="15">
        <v>116</v>
      </c>
      <c r="E77" s="32">
        <f t="shared" ref="E77:E80" si="34">IF(ISNUMBER(D77), (D77 - $B77) / $B77, "")</f>
        <v>-1.6949152542372881E-2</v>
      </c>
      <c r="F77" s="18">
        <f>IF(ISNUMBER(D77), $B91 * E77, "")</f>
        <v>-2542.3728813559323</v>
      </c>
      <c r="G77" s="31">
        <v>114</v>
      </c>
      <c r="H77" s="32">
        <f t="shared" ref="H77:H80" si="35">IF(ISNUMBER(G77), (G77 - $B77) / $B77, "")</f>
        <v>-3.3898305084745763E-2</v>
      </c>
      <c r="I77" s="101">
        <f>IF(ISNUMBER(G77), $B91 * H77, "")</f>
        <v>-5084.7457627118647</v>
      </c>
      <c r="J77" s="15">
        <v>115</v>
      </c>
      <c r="K77" s="32">
        <f t="shared" ref="K77:K80" si="36">IF(ISNUMBER(J77), (J77 - $B77) / $B77, "")</f>
        <v>-2.5423728813559324E-2</v>
      </c>
      <c r="L77" s="18">
        <f>IF(ISNUMBER(J77), $B91 * K77, "")</f>
        <v>-3813.5593220338988</v>
      </c>
      <c r="M77" s="31">
        <v>118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09"/>
      <c r="R77" s="209"/>
      <c r="S77" s="209"/>
    </row>
    <row r="78" spans="1:19" ht="17.25" thickBot="1">
      <c r="A78" s="125" t="s">
        <v>134</v>
      </c>
      <c r="B78" s="126">
        <v>200</v>
      </c>
      <c r="C78" s="77">
        <v>1.52284264E-2</v>
      </c>
      <c r="D78" s="15">
        <v>196</v>
      </c>
      <c r="E78" s="32">
        <f t="shared" si="34"/>
        <v>-0.02</v>
      </c>
      <c r="F78" s="18">
        <f>IF(ISNUMBER(D78), $B91 * E78, "")</f>
        <v>-3000</v>
      </c>
      <c r="G78" s="31">
        <v>194</v>
      </c>
      <c r="H78" s="32">
        <f t="shared" si="35"/>
        <v>-0.03</v>
      </c>
      <c r="I78" s="101">
        <f>IF(ISNUMBER(G78), $B91 * H78, "")</f>
        <v>-4500</v>
      </c>
      <c r="J78" s="15">
        <v>194</v>
      </c>
      <c r="K78" s="32">
        <f t="shared" si="36"/>
        <v>-0.03</v>
      </c>
      <c r="L78" s="18">
        <f>IF(ISNUMBER(J78), $B91 * K78, "")</f>
        <v>-4500</v>
      </c>
      <c r="M78" s="31">
        <v>197</v>
      </c>
      <c r="N78" s="32">
        <f t="shared" si="37"/>
        <v>-1.4999999999999999E-2</v>
      </c>
      <c r="O78" s="18">
        <f>IF(ISNUMBER(M78), $B91 * N78, "")</f>
        <v>-2250</v>
      </c>
      <c r="Q78" s="209"/>
      <c r="R78" s="209"/>
      <c r="S78" s="209"/>
    </row>
    <row r="79" spans="1:19" ht="17.25" thickBot="1">
      <c r="A79" s="125" t="s">
        <v>215</v>
      </c>
      <c r="B79" s="126">
        <v>136</v>
      </c>
      <c r="C79" s="77">
        <v>1.49253731E-2</v>
      </c>
      <c r="D79" s="15">
        <v>138</v>
      </c>
      <c r="E79" s="32">
        <f t="shared" si="34"/>
        <v>1.4705882352941176E-2</v>
      </c>
      <c r="F79" s="18">
        <f>IF(ISNUMBER(D79), $B91 * E79, "")</f>
        <v>2205.8823529411766</v>
      </c>
      <c r="G79" s="31">
        <v>136</v>
      </c>
      <c r="H79" s="32">
        <f t="shared" si="35"/>
        <v>0</v>
      </c>
      <c r="I79" s="101">
        <f>IF(ISNUMBER(G79), $B91 * H79, "")</f>
        <v>0</v>
      </c>
      <c r="J79" s="15">
        <v>137</v>
      </c>
      <c r="K79" s="32">
        <f t="shared" si="36"/>
        <v>7.3529411764705881E-3</v>
      </c>
      <c r="L79" s="18">
        <f>IF(ISNUMBER(J79), $B91 * K79, "")</f>
        <v>1102.9411764705883</v>
      </c>
      <c r="M79" s="31">
        <v>139</v>
      </c>
      <c r="N79" s="32">
        <f t="shared" si="37"/>
        <v>2.2058823529411766E-2</v>
      </c>
      <c r="O79" s="18">
        <f>IF(ISNUMBER(M79), $B91 * N79, "")</f>
        <v>3308.8235294117649</v>
      </c>
      <c r="Q79" s="33"/>
      <c r="R79" s="33"/>
    </row>
    <row r="80" spans="1:19" ht="17.25" thickBot="1">
      <c r="A80" s="130" t="s">
        <v>331</v>
      </c>
      <c r="B80" s="131">
        <v>884</v>
      </c>
      <c r="C80" s="79">
        <v>1.3761467899999999E-2</v>
      </c>
      <c r="D80" s="24">
        <v>873</v>
      </c>
      <c r="E80" s="25">
        <f t="shared" si="34"/>
        <v>-1.2443438914027148E-2</v>
      </c>
      <c r="F80" s="104">
        <f>IF(ISNUMBER(D80), $B91 * E80, "")</f>
        <v>-1866.5158371040723</v>
      </c>
      <c r="G80" s="102">
        <v>858</v>
      </c>
      <c r="H80" s="25">
        <f t="shared" si="35"/>
        <v>-2.9411764705882353E-2</v>
      </c>
      <c r="I80" s="103">
        <f>IF(ISNUMBER(G80), $B91 * H80, "")</f>
        <v>-4411.7647058823532</v>
      </c>
      <c r="J80" s="24">
        <v>858</v>
      </c>
      <c r="K80" s="25">
        <f t="shared" si="36"/>
        <v>-2.9411764705882353E-2</v>
      </c>
      <c r="L80" s="104">
        <f>IF(ISNUMBER(J80), $B91 * K80, "")</f>
        <v>-4411.7647058823532</v>
      </c>
      <c r="M80" s="102">
        <v>875</v>
      </c>
      <c r="N80" s="25">
        <f t="shared" si="37"/>
        <v>-1.0180995475113122E-2</v>
      </c>
      <c r="O80" s="104">
        <f>IF(ISNUMBER(M80), $B91 * N80, "")</f>
        <v>-1527.1493212669684</v>
      </c>
      <c r="Q80" s="210"/>
      <c r="R80" s="211"/>
      <c r="S80" s="212"/>
    </row>
    <row r="81" spans="1:19">
      <c r="A81" s="123" t="s">
        <v>120</v>
      </c>
      <c r="B81" s="124">
        <v>314</v>
      </c>
      <c r="C81" s="76">
        <v>1.2903225799999999E-2</v>
      </c>
      <c r="D81" s="13">
        <v>314</v>
      </c>
      <c r="E81" s="14">
        <f>IF(ISNUMBER(D81), (D81 - $B81) / $B81, "")</f>
        <v>0</v>
      </c>
      <c r="F81" s="16">
        <f>IF(ISNUMBER(D81), $B91 * E81, "")</f>
        <v>0</v>
      </c>
      <c r="G81" s="29">
        <v>310</v>
      </c>
      <c r="H81" s="14">
        <f>IF(ISNUMBER(G81), (G81 - $B81) / $B81, "")</f>
        <v>-1.2738853503184714E-2</v>
      </c>
      <c r="I81" s="100">
        <f>IF(ISNUMBER(G81), $B91 * H81, "")</f>
        <v>-1910.8280254777071</v>
      </c>
      <c r="J81" s="13">
        <v>311</v>
      </c>
      <c r="K81" s="14">
        <f>IF(ISNUMBER(J81), (J81 - $B81) / $B81, "")</f>
        <v>-9.5541401273885346E-3</v>
      </c>
      <c r="L81" s="16">
        <f>IF(ISNUMBER(J81), $B91 * K81, "")</f>
        <v>-1433.1210191082803</v>
      </c>
      <c r="M81" s="29">
        <v>309</v>
      </c>
      <c r="N81" s="14">
        <f>IF(ISNUMBER(M81), (M81 - $B81) / $B81, "")</f>
        <v>-1.5923566878980892E-2</v>
      </c>
      <c r="O81" s="16">
        <f>IF(ISNUMBER(M81), $B91 * N81, "")</f>
        <v>-2388.5350318471337</v>
      </c>
      <c r="Q81" s="213"/>
      <c r="R81" s="214"/>
      <c r="S81" s="215"/>
    </row>
    <row r="82" spans="1:19" ht="17.25" thickBot="1">
      <c r="A82" s="125" t="s">
        <v>101</v>
      </c>
      <c r="B82" s="126">
        <v>598</v>
      </c>
      <c r="C82" s="77">
        <v>1.1844331600000001E-2</v>
      </c>
      <c r="D82" s="15">
        <v>590</v>
      </c>
      <c r="E82" s="32">
        <f t="shared" ref="E82:E85" si="38">IF(ISNUMBER(D82), (D82 - $B82) / $B82, "")</f>
        <v>-1.3377926421404682E-2</v>
      </c>
      <c r="F82" s="18">
        <f>IF(ISNUMBER(D82), $B91 * E82, "")</f>
        <v>-2006.6889632107022</v>
      </c>
      <c r="G82" s="31">
        <v>587</v>
      </c>
      <c r="H82" s="32">
        <f t="shared" ref="H82:H85" si="39">IF(ISNUMBER(G82), (G82 - $B82) / $B82, "")</f>
        <v>-1.839464882943144E-2</v>
      </c>
      <c r="I82" s="101">
        <f>IF(ISNUMBER(G82), $B91 * H82, "")</f>
        <v>-2759.1973244147161</v>
      </c>
      <c r="J82" s="15">
        <v>589</v>
      </c>
      <c r="K82" s="32">
        <f t="shared" ref="K82:K85" si="40">IF(ISNUMBER(J82), (J82 - $B82) / $B82, "")</f>
        <v>-1.5050167224080268E-2</v>
      </c>
      <c r="L82" s="18">
        <f>IF(ISNUMBER(J82), $B91 * K82, "")</f>
        <v>-2257.5250836120404</v>
      </c>
      <c r="M82" s="31">
        <v>596</v>
      </c>
      <c r="N82" s="32">
        <f t="shared" ref="N82:N85" si="41">IF(ISNUMBER(M82), (M82 - $B82) / $B82, "")</f>
        <v>-3.3444816053511705E-3</v>
      </c>
      <c r="O82" s="18">
        <f>IF(ISNUMBER(M82), $B91 * N82, "")</f>
        <v>-501.67224080267556</v>
      </c>
      <c r="Q82" s="216"/>
      <c r="R82" s="217"/>
      <c r="S82" s="218"/>
    </row>
    <row r="83" spans="1:19" ht="17.25" thickBot="1">
      <c r="A83" s="125" t="s">
        <v>103</v>
      </c>
      <c r="B83" s="126">
        <v>602</v>
      </c>
      <c r="C83" s="77">
        <v>1.17647059E-2</v>
      </c>
      <c r="D83" s="15">
        <v>595</v>
      </c>
      <c r="E83" s="32">
        <f t="shared" si="38"/>
        <v>-1.1627906976744186E-2</v>
      </c>
      <c r="F83" s="18">
        <f>IF(ISNUMBER(D83), $B91 * E83, "")</f>
        <v>-1744.1860465116279</v>
      </c>
      <c r="G83" s="31">
        <v>593</v>
      </c>
      <c r="H83" s="32">
        <f t="shared" si="39"/>
        <v>-1.4950166112956811E-2</v>
      </c>
      <c r="I83" s="101">
        <f>IF(ISNUMBER(G83), $B91 * H83, "")</f>
        <v>-2242.5249169435219</v>
      </c>
      <c r="J83" s="15">
        <v>595</v>
      </c>
      <c r="K83" s="32">
        <f t="shared" si="40"/>
        <v>-1.1627906976744186E-2</v>
      </c>
      <c r="L83" s="18">
        <f>IF(ISNUMBER(J83), $B91 * K83, "")</f>
        <v>-1744.1860465116279</v>
      </c>
      <c r="M83" s="31">
        <v>609</v>
      </c>
      <c r="N83" s="32">
        <f t="shared" si="41"/>
        <v>1.1627906976744186E-2</v>
      </c>
      <c r="O83" s="18">
        <f>IF(ISNUMBER(M83), $B91 * N83, "")</f>
        <v>1744.1860465116279</v>
      </c>
      <c r="Q83" s="209"/>
      <c r="R83" s="209"/>
      <c r="S83" s="209"/>
    </row>
    <row r="84" spans="1:19" ht="17.25" thickBot="1">
      <c r="A84" s="125" t="s">
        <v>172</v>
      </c>
      <c r="B84" s="126">
        <v>864</v>
      </c>
      <c r="C84" s="77">
        <v>1.05263158E-2</v>
      </c>
      <c r="D84" s="15">
        <v>878</v>
      </c>
      <c r="E84" s="32">
        <f t="shared" si="38"/>
        <v>1.6203703703703703E-2</v>
      </c>
      <c r="F84" s="18">
        <f>IF(ISNUMBER(D84), $B91 * E84, "")</f>
        <v>2430.5555555555552</v>
      </c>
      <c r="G84" s="31">
        <v>862</v>
      </c>
      <c r="H84" s="32">
        <f t="shared" si="39"/>
        <v>-2.3148148148148147E-3</v>
      </c>
      <c r="I84" s="101">
        <f>IF(ISNUMBER(G84), $B91 * H84, "")</f>
        <v>-347.22222222222223</v>
      </c>
      <c r="J84" s="15">
        <v>859</v>
      </c>
      <c r="K84" s="32">
        <f t="shared" si="40"/>
        <v>-5.7870370370370367E-3</v>
      </c>
      <c r="L84" s="18">
        <f>IF(ISNUMBER(J84), $B91 * K84, "")</f>
        <v>-868.05555555555554</v>
      </c>
      <c r="M84" s="31">
        <v>875</v>
      </c>
      <c r="N84" s="32">
        <f t="shared" si="41"/>
        <v>1.2731481481481481E-2</v>
      </c>
      <c r="O84" s="18">
        <f>IF(ISNUMBER(M84), $B91 * N84, "")</f>
        <v>1909.7222222222222</v>
      </c>
      <c r="Q84" s="219"/>
      <c r="R84" s="219"/>
      <c r="S84" s="219"/>
    </row>
    <row r="85" spans="1:19" ht="17.25" thickBot="1">
      <c r="A85" s="127" t="s">
        <v>235</v>
      </c>
      <c r="B85" s="128">
        <v>106</v>
      </c>
      <c r="C85" s="78">
        <v>9.5238094999999991E-3</v>
      </c>
      <c r="D85" s="20">
        <v>105</v>
      </c>
      <c r="E85" s="21">
        <f t="shared" si="38"/>
        <v>-9.433962264150943E-3</v>
      </c>
      <c r="F85" s="22">
        <f>IF(ISNUMBER(D85), $B91 * E85, "")</f>
        <v>-1415.0943396226414</v>
      </c>
      <c r="G85" s="30">
        <v>103</v>
      </c>
      <c r="H85" s="21">
        <f t="shared" si="39"/>
        <v>-2.8301886792452831E-2</v>
      </c>
      <c r="I85" s="105">
        <f>IF(ISNUMBER(G85), $B91 * H85, "")</f>
        <v>-4245.2830188679245</v>
      </c>
      <c r="J85" s="20">
        <v>104</v>
      </c>
      <c r="K85" s="21">
        <f t="shared" si="40"/>
        <v>-1.8867924528301886E-2</v>
      </c>
      <c r="L85" s="22">
        <f>IF(ISNUMBER(J85), $B91 * K85, "")</f>
        <v>-2830.1886792452829</v>
      </c>
      <c r="M85" s="30">
        <v>104</v>
      </c>
      <c r="N85" s="21">
        <f t="shared" si="41"/>
        <v>-1.8867924528301886E-2</v>
      </c>
      <c r="O85" s="22">
        <f>IF(ISNUMBER(M85), $B91 * N85, "")</f>
        <v>-2830.1886792452829</v>
      </c>
      <c r="Q85" s="219"/>
      <c r="R85" s="219"/>
      <c r="S85" s="219"/>
    </row>
    <row r="86" spans="1:19" ht="17.25" thickBot="1">
      <c r="A86" s="125" t="s">
        <v>107</v>
      </c>
      <c r="B86" s="129">
        <v>111</v>
      </c>
      <c r="C86" s="80">
        <v>9.0909091000000008E-3</v>
      </c>
      <c r="D86" s="106">
        <v>110</v>
      </c>
      <c r="E86" s="107">
        <f>IF(ISNUMBER(D86), (D86 - $B86) / $B86, "")</f>
        <v>-9.0090090090090089E-3</v>
      </c>
      <c r="F86" s="108">
        <f>IF(ISNUMBER(D86), $B91 * E86, "")</f>
        <v>-1351.3513513513512</v>
      </c>
      <c r="G86" s="109">
        <v>109</v>
      </c>
      <c r="H86" s="107">
        <f>IF(ISNUMBER(G86), (G86 - $B86) / $B86, "")</f>
        <v>-1.8018018018018018E-2</v>
      </c>
      <c r="I86" s="110">
        <f>IF(ISNUMBER(G86), $B91 * H86, "")</f>
        <v>-2702.7027027027025</v>
      </c>
      <c r="J86" s="106">
        <v>109</v>
      </c>
      <c r="K86" s="107">
        <f>IF(ISNUMBER(J86), (J86 - $B86) / $B86, "")</f>
        <v>-1.8018018018018018E-2</v>
      </c>
      <c r="L86" s="108">
        <f>IF(ISNUMBER(J86), $B91 * K86, "")</f>
        <v>-2702.7027027027025</v>
      </c>
      <c r="M86" s="109">
        <v>111</v>
      </c>
      <c r="N86" s="107">
        <f>IF(ISNUMBER(M86), (M86 - $B86) / $B86, "")</f>
        <v>0</v>
      </c>
      <c r="O86" s="108">
        <f>IF(ISNUMBER(M86), $B91 * N86, "")</f>
        <v>0</v>
      </c>
      <c r="Q86" s="209"/>
      <c r="R86" s="209"/>
      <c r="S86" s="209"/>
    </row>
    <row r="87" spans="1:19" ht="17.25" thickBot="1">
      <c r="A87" s="125" t="s">
        <v>56</v>
      </c>
      <c r="B87" s="126">
        <v>116</v>
      </c>
      <c r="C87" s="77">
        <v>8.6956522000000008E-3</v>
      </c>
      <c r="D87" s="15">
        <v>116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114</v>
      </c>
      <c r="H87" s="32">
        <f t="shared" ref="H87:H90" si="43">IF(ISNUMBER(G87), (G87 - $B87) / $B87, "")</f>
        <v>-1.7241379310344827E-2</v>
      </c>
      <c r="I87" s="101">
        <f>IF(ISNUMBER(G87), $B91 * H87, "")</f>
        <v>-2586.2068965517242</v>
      </c>
      <c r="J87" s="15">
        <v>116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116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09"/>
      <c r="R87" s="209"/>
      <c r="S87" s="209"/>
    </row>
    <row r="88" spans="1:19" ht="17.25" thickBot="1">
      <c r="A88" s="125" t="s">
        <v>249</v>
      </c>
      <c r="B88" s="126">
        <v>233</v>
      </c>
      <c r="C88" s="77">
        <v>8.6580087000000007E-3</v>
      </c>
      <c r="D88" s="15">
        <v>235</v>
      </c>
      <c r="E88" s="32">
        <f t="shared" si="42"/>
        <v>8.5836909871244635E-3</v>
      </c>
      <c r="F88" s="18">
        <f>IF(ISNUMBER(D88), $B91 * E88, "")</f>
        <v>1287.5536480686694</v>
      </c>
      <c r="G88" s="31">
        <v>230</v>
      </c>
      <c r="H88" s="32">
        <f t="shared" si="43"/>
        <v>-1.2875536480686695E-2</v>
      </c>
      <c r="I88" s="101">
        <f>IF(ISNUMBER(G88), $B91 * H88, "")</f>
        <v>-1931.3304721030042</v>
      </c>
      <c r="J88" s="15">
        <v>231</v>
      </c>
      <c r="K88" s="32">
        <f t="shared" si="44"/>
        <v>-8.5836909871244635E-3</v>
      </c>
      <c r="L88" s="18">
        <f>IF(ISNUMBER(J88), $B91 * K88, "")</f>
        <v>-1287.5536480686694</v>
      </c>
      <c r="M88" s="31">
        <v>231</v>
      </c>
      <c r="N88" s="32">
        <f t="shared" si="45"/>
        <v>-8.5836909871244635E-3</v>
      </c>
      <c r="O88" s="18">
        <f>IF(ISNUMBER(M88), $B91 * N88, "")</f>
        <v>-1287.5536480686694</v>
      </c>
      <c r="Q88" s="209"/>
      <c r="R88" s="209"/>
      <c r="S88" s="209"/>
    </row>
    <row r="89" spans="1:19">
      <c r="A89" s="125" t="s">
        <v>338</v>
      </c>
      <c r="B89" s="126">
        <v>253</v>
      </c>
      <c r="C89" s="77">
        <v>7.9681274999999999E-3</v>
      </c>
      <c r="D89" s="15">
        <v>248</v>
      </c>
      <c r="E89" s="32">
        <f t="shared" si="42"/>
        <v>-1.9762845849802372E-2</v>
      </c>
      <c r="F89" s="18">
        <f>IF(ISNUMBER(D89), $B91 * E89, "")</f>
        <v>-2964.426877470356</v>
      </c>
      <c r="G89" s="31">
        <v>249</v>
      </c>
      <c r="H89" s="32">
        <f t="shared" si="43"/>
        <v>-1.5810276679841896E-2</v>
      </c>
      <c r="I89" s="101">
        <f>IF(ISNUMBER(G89), $B91 * H89, "")</f>
        <v>-2371.5415019762845</v>
      </c>
      <c r="J89" s="15">
        <v>249</v>
      </c>
      <c r="K89" s="32">
        <f t="shared" si="44"/>
        <v>-1.5810276679841896E-2</v>
      </c>
      <c r="L89" s="18">
        <f>IF(ISNUMBER(J89), $B91 * K89, "")</f>
        <v>-2371.5415019762845</v>
      </c>
      <c r="M89" s="31">
        <v>247</v>
      </c>
      <c r="N89" s="32">
        <f t="shared" si="45"/>
        <v>-2.3715415019762844E-2</v>
      </c>
      <c r="O89" s="18">
        <f>IF(ISNUMBER(M89), $B91 * N89, "")</f>
        <v>-3557.3122529644265</v>
      </c>
      <c r="Q89" s="198"/>
      <c r="R89" s="199"/>
      <c r="S89" s="200"/>
    </row>
    <row r="90" spans="1:19" ht="17.25" thickBot="1">
      <c r="A90" s="130" t="s">
        <v>170</v>
      </c>
      <c r="B90" s="131">
        <v>604</v>
      </c>
      <c r="C90" s="79">
        <v>6.6666666999999997E-3</v>
      </c>
      <c r="D90" s="24">
        <v>603</v>
      </c>
      <c r="E90" s="25">
        <f t="shared" si="42"/>
        <v>-1.6556291390728477E-3</v>
      </c>
      <c r="F90" s="104">
        <f>IF(ISNUMBER(D90), $B91 * E90, "")</f>
        <v>-248.34437086092714</v>
      </c>
      <c r="G90" s="102">
        <v>632</v>
      </c>
      <c r="H90" s="25">
        <f t="shared" si="43"/>
        <v>4.6357615894039736E-2</v>
      </c>
      <c r="I90" s="103">
        <f>IF(ISNUMBER(G90), $B91 * H90, "")</f>
        <v>6953.6423841059604</v>
      </c>
      <c r="J90" s="24">
        <v>624</v>
      </c>
      <c r="K90" s="25">
        <f t="shared" si="44"/>
        <v>3.3112582781456956E-2</v>
      </c>
      <c r="L90" s="104">
        <f>IF(ISNUMBER(J90), $B91 * K90, "")</f>
        <v>4966.8874172185433</v>
      </c>
      <c r="M90" s="102">
        <v>610</v>
      </c>
      <c r="N90" s="25">
        <f t="shared" si="45"/>
        <v>9.9337748344370865E-3</v>
      </c>
      <c r="O90" s="104">
        <f>IF(ISNUMBER(M90), $B91 * N90, "")</f>
        <v>1490.0662251655631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-4.1811369554026938E-3</v>
      </c>
      <c r="F91" s="28">
        <f>SUM(F71:F90)</f>
        <v>-12543.41086620808</v>
      </c>
      <c r="G91" s="26" t="s">
        <v>266</v>
      </c>
      <c r="H91" s="27">
        <f>IF(COUNT(H71:H90), SUM(H71:H90) / COUNT(H71:H90), 0)</f>
        <v>-1.07850615942296E-2</v>
      </c>
      <c r="I91" s="28">
        <f>SUM(I71:I90)</f>
        <v>-32355.184782688812</v>
      </c>
      <c r="J91" s="26" t="s">
        <v>266</v>
      </c>
      <c r="K91" s="27">
        <f>IF(COUNT(K71:K90), SUM(K71:K90) / COUNT(K71:K90), 0)</f>
        <v>-7.7090860398547579E-3</v>
      </c>
      <c r="L91" s="28">
        <f>SUM(L71:L90)</f>
        <v>-23127.258119564274</v>
      </c>
      <c r="M91" s="26" t="s">
        <v>266</v>
      </c>
      <c r="N91" s="27">
        <f>IF(COUNT(N71:N90), SUM(N71:N90) / COUNT(N71:N90), 0)</f>
        <v>-2.4344136639725591E-3</v>
      </c>
      <c r="O91" s="28">
        <f>SUM(O71:O90)</f>
        <v>-7303.2409919176789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78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2022-03-15(화) 오전 00:00</v>
      </c>
      <c r="C96" s="261"/>
      <c r="D96" s="233" t="str">
        <f>TEXT($G$1, "[$-ko-KR]yyyy-mm-dd(ddd) ") &amp; "오후 14:00"</f>
        <v>2022-03-15(화) 오후 14:00</v>
      </c>
      <c r="E96" s="234"/>
      <c r="F96" s="235"/>
      <c r="G96" s="233" t="str">
        <f>TEXT($G$1, "[$-ko-KR]yyyy-mm-dd(ddd) ") &amp; "오후 19:00"</f>
        <v>2022-03-15(화) 오후 19:00</v>
      </c>
      <c r="H96" s="234"/>
      <c r="I96" s="235"/>
      <c r="J96" s="233" t="str">
        <f>TEXT($G$1, "[$-ko-KR]yyyy-mm-dd(ddd) ") &amp; "오후 21:00"</f>
        <v>2022-03-15(화) 오후 21:00</v>
      </c>
      <c r="K96" s="234"/>
      <c r="L96" s="235"/>
      <c r="M96" s="233" t="str">
        <f>TEXT($G$1+1, "[$-ko-KR]yyyy-mm-dd(ddd) ") &amp; "오전 00:00"</f>
        <v>2022-03-16(수)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9" t="s">
        <v>57</v>
      </c>
      <c r="H97" s="180" t="s">
        <v>263</v>
      </c>
      <c r="I97" s="181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211</v>
      </c>
      <c r="B98" s="124">
        <v>14.6</v>
      </c>
      <c r="C98" s="76">
        <v>0.31531531530000001</v>
      </c>
      <c r="D98" s="13">
        <v>12.9</v>
      </c>
      <c r="E98" s="14">
        <f>IF(ISNUMBER(D98), (D98 - $B98) / $B98, "")</f>
        <v>-0.11643835616438351</v>
      </c>
      <c r="F98" s="16">
        <f>IF(ISNUMBER(D98), $B118 * E98, "")</f>
        <v>-17465.753424657527</v>
      </c>
      <c r="G98" s="29">
        <v>12.6</v>
      </c>
      <c r="H98" s="14">
        <f>IF(ISNUMBER(G98), (G98 - $B98) / $B98, "")</f>
        <v>-0.13698630136986301</v>
      </c>
      <c r="I98" s="100">
        <f>IF(ISNUMBER(G98), $B118 * H98, "")</f>
        <v>-20547.945205479449</v>
      </c>
      <c r="J98" s="13">
        <v>12.5</v>
      </c>
      <c r="K98" s="14">
        <f>IF(ISNUMBER(J98), (J98 - $B98) / $B98, "")</f>
        <v>-0.14383561643835616</v>
      </c>
      <c r="L98" s="16">
        <f>IF(ISNUMBER(J98), $B118 * K98, "")</f>
        <v>-21575.342465753423</v>
      </c>
      <c r="M98" s="29">
        <v>11.2</v>
      </c>
      <c r="N98" s="14">
        <f>IF(ISNUMBER(M98), (M98 - $B98) / $B98, "")</f>
        <v>-0.23287671232876717</v>
      </c>
      <c r="O98" s="16">
        <f>IF(ISNUMBER(M98), $B118 * N98, "")</f>
        <v>-34931.506849315076</v>
      </c>
      <c r="Q98" s="219"/>
      <c r="R98" s="219"/>
      <c r="S98" s="219"/>
    </row>
    <row r="99" spans="1:19" ht="17.25" thickBot="1">
      <c r="A99" s="125" t="s">
        <v>203</v>
      </c>
      <c r="B99" s="126">
        <v>10.5</v>
      </c>
      <c r="C99" s="77">
        <v>0.21387283239999999</v>
      </c>
      <c r="D99" s="15">
        <v>11</v>
      </c>
      <c r="E99" s="32">
        <f t="shared" ref="E99:E102" si="46">IF(ISNUMBER(D99), (D99 - $B99) / $B99, "")</f>
        <v>4.7619047619047616E-2</v>
      </c>
      <c r="F99" s="18">
        <f>IF(ISNUMBER(D99), $B118 * E99, "")</f>
        <v>7142.8571428571422</v>
      </c>
      <c r="G99" s="31">
        <v>11.5</v>
      </c>
      <c r="H99" s="32">
        <f t="shared" ref="H99:H102" si="47">IF(ISNUMBER(G99), (G99 - $B99) / $B99, "")</f>
        <v>9.5238095238095233E-2</v>
      </c>
      <c r="I99" s="101">
        <f>IF(ISNUMBER(G99), $B118 * H99, "")</f>
        <v>14285.714285714284</v>
      </c>
      <c r="J99" s="15">
        <v>11.4</v>
      </c>
      <c r="K99" s="32">
        <f t="shared" ref="K99:K102" si="48">IF(ISNUMBER(J99), (J99 - $B99) / $B99, "")</f>
        <v>8.5714285714285743E-2</v>
      </c>
      <c r="L99" s="18">
        <f>IF(ISNUMBER(J99), $B118 * K99, "")</f>
        <v>12857.142857142861</v>
      </c>
      <c r="M99" s="31">
        <v>9.77</v>
      </c>
      <c r="N99" s="32">
        <f t="shared" ref="N99:N102" si="49">IF(ISNUMBER(M99), (M99 - $B99) / $B99, "")</f>
        <v>-6.9523809523809571E-2</v>
      </c>
      <c r="O99" s="18">
        <f>IF(ISNUMBER(M99), $B118 * N99, "")</f>
        <v>-10428.571428571435</v>
      </c>
      <c r="Q99" s="219"/>
      <c r="R99" s="219"/>
      <c r="S99" s="219"/>
    </row>
    <row r="100" spans="1:19" ht="17.25" thickBot="1">
      <c r="A100" s="125" t="s">
        <v>146</v>
      </c>
      <c r="B100" s="126">
        <v>9.83</v>
      </c>
      <c r="C100" s="77">
        <v>8.1408140800000001E-2</v>
      </c>
      <c r="D100" s="15">
        <v>9.9600000000000009</v>
      </c>
      <c r="E100" s="32">
        <f t="shared" si="46"/>
        <v>1.3224821973550436E-2</v>
      </c>
      <c r="F100" s="18">
        <f>IF(ISNUMBER(D100), $B118 * E100, "")</f>
        <v>1983.7232960325655</v>
      </c>
      <c r="G100" s="31">
        <v>10.199999999999999</v>
      </c>
      <c r="H100" s="32">
        <f t="shared" si="47"/>
        <v>3.7639877924720164E-2</v>
      </c>
      <c r="I100" s="101">
        <f>IF(ISNUMBER(G100), $B118 * H100, "")</f>
        <v>5645.9816887080242</v>
      </c>
      <c r="J100" s="15">
        <v>9.98</v>
      </c>
      <c r="K100" s="32">
        <f t="shared" si="48"/>
        <v>1.5259409969481216E-2</v>
      </c>
      <c r="L100" s="18">
        <f>IF(ISNUMBER(J100), $B118 * K100, "")</f>
        <v>2288.9114954221823</v>
      </c>
      <c r="M100" s="31">
        <v>9.32</v>
      </c>
      <c r="N100" s="32">
        <f t="shared" si="49"/>
        <v>-5.1881993896235989E-2</v>
      </c>
      <c r="O100" s="18">
        <f>IF(ISNUMBER(M100), $B118 * N100, "")</f>
        <v>-7782.2990844353981</v>
      </c>
      <c r="Q100" s="209"/>
      <c r="R100" s="209"/>
      <c r="S100" s="209"/>
    </row>
    <row r="101" spans="1:19" ht="17.25" thickBot="1">
      <c r="A101" s="125" t="s">
        <v>187</v>
      </c>
      <c r="B101" s="126">
        <v>270</v>
      </c>
      <c r="C101" s="77">
        <v>5.46875E-2</v>
      </c>
      <c r="D101" s="15">
        <v>270</v>
      </c>
      <c r="E101" s="32">
        <f t="shared" si="46"/>
        <v>0</v>
      </c>
      <c r="F101" s="18">
        <f>IF(ISNUMBER(D101), $B118 * E101, "")</f>
        <v>0</v>
      </c>
      <c r="G101" s="31">
        <v>267</v>
      </c>
      <c r="H101" s="32">
        <f t="shared" si="47"/>
        <v>-1.1111111111111112E-2</v>
      </c>
      <c r="I101" s="101">
        <f>IF(ISNUMBER(G101), $B118 * H101, "")</f>
        <v>-1666.6666666666667</v>
      </c>
      <c r="J101" s="15">
        <v>268</v>
      </c>
      <c r="K101" s="32">
        <f t="shared" si="48"/>
        <v>-7.4074074074074077E-3</v>
      </c>
      <c r="L101" s="18">
        <f>IF(ISNUMBER(J101), $B118 * K101, "")</f>
        <v>-1111.1111111111111</v>
      </c>
      <c r="M101" s="31">
        <v>260</v>
      </c>
      <c r="N101" s="32">
        <f t="shared" si="49"/>
        <v>-3.7037037037037035E-2</v>
      </c>
      <c r="O101" s="18">
        <f>IF(ISNUMBER(M101), $B118 * N101, "")</f>
        <v>-5555.5555555555557</v>
      </c>
      <c r="Q101" s="209"/>
      <c r="R101" s="209"/>
      <c r="S101" s="209"/>
    </row>
    <row r="102" spans="1:19" ht="17.25" thickBot="1">
      <c r="A102" s="127" t="s">
        <v>346</v>
      </c>
      <c r="B102" s="128">
        <v>9.85</v>
      </c>
      <c r="C102" s="78">
        <v>5.3475935799999999E-2</v>
      </c>
      <c r="D102" s="20">
        <v>9.91</v>
      </c>
      <c r="E102" s="21">
        <f t="shared" si="46"/>
        <v>6.0913705583756856E-3</v>
      </c>
      <c r="F102" s="22">
        <f>IF(ISNUMBER(D102), $B118 * E102, "")</f>
        <v>913.70558375635278</v>
      </c>
      <c r="G102" s="30">
        <v>10.1</v>
      </c>
      <c r="H102" s="21">
        <f t="shared" si="47"/>
        <v>2.5380710659898477E-2</v>
      </c>
      <c r="I102" s="105">
        <f>IF(ISNUMBER(G102), $B118 * H102, "")</f>
        <v>3807.1065989847716</v>
      </c>
      <c r="J102" s="20">
        <v>9.9</v>
      </c>
      <c r="K102" s="21">
        <f t="shared" si="48"/>
        <v>5.0761421319797679E-3</v>
      </c>
      <c r="L102" s="22">
        <f>IF(ISNUMBER(J102), $B118 * K102, "")</f>
        <v>761.42131979696524</v>
      </c>
      <c r="M102" s="30">
        <v>9.6300000000000008</v>
      </c>
      <c r="N102" s="21">
        <f t="shared" si="49"/>
        <v>-2.2335025380710544E-2</v>
      </c>
      <c r="O102" s="22">
        <f>IF(ISNUMBER(M102), $B118 * N102, "")</f>
        <v>-3350.2538071065815</v>
      </c>
      <c r="Q102" s="209"/>
      <c r="R102" s="209"/>
      <c r="S102" s="209"/>
    </row>
    <row r="103" spans="1:19" ht="17.25" thickBot="1">
      <c r="A103" s="125" t="s">
        <v>174</v>
      </c>
      <c r="B103" s="129">
        <v>10.9</v>
      </c>
      <c r="C103" s="80">
        <v>4.8076923100000002E-2</v>
      </c>
      <c r="D103" s="106">
        <v>11</v>
      </c>
      <c r="E103" s="107">
        <f>IF(ISNUMBER(D103), (D103 - $B103) / $B103, "")</f>
        <v>9.1743119266054721E-3</v>
      </c>
      <c r="F103" s="108">
        <f>IF(ISNUMBER(D103), $B118 * E103, "")</f>
        <v>1376.1467889908208</v>
      </c>
      <c r="G103" s="109">
        <v>10.8</v>
      </c>
      <c r="H103" s="107">
        <f>IF(ISNUMBER(G103), (G103 - $B103) / $B103, "")</f>
        <v>-9.1743119266054721E-3</v>
      </c>
      <c r="I103" s="110">
        <f>IF(ISNUMBER(G103), $B118 * H103, "")</f>
        <v>-1376.1467889908208</v>
      </c>
      <c r="J103" s="106">
        <v>10.7</v>
      </c>
      <c r="K103" s="107">
        <f>IF(ISNUMBER(J103), (J103 - $B103) / $B103, "")</f>
        <v>-1.8348623853211107E-2</v>
      </c>
      <c r="L103" s="108">
        <f>IF(ISNUMBER(J103), $B118 * K103, "")</f>
        <v>-2752.2935779816662</v>
      </c>
      <c r="M103" s="109">
        <v>10.7</v>
      </c>
      <c r="N103" s="107">
        <f>IF(ISNUMBER(M103), (M103 - $B103) / $B103, "")</f>
        <v>-1.8348623853211107E-2</v>
      </c>
      <c r="O103" s="108">
        <f>IF(ISNUMBER(M103), $B118 * N103, "")</f>
        <v>-2752.2935779816662</v>
      </c>
      <c r="Q103" s="209"/>
      <c r="R103" s="209"/>
      <c r="S103" s="209"/>
    </row>
    <row r="104" spans="1:19" ht="17.25" thickBot="1">
      <c r="A104" s="125" t="s">
        <v>97</v>
      </c>
      <c r="B104" s="126">
        <v>2.2000000000000001E-3</v>
      </c>
      <c r="C104" s="77">
        <v>4.7619047599999999E-2</v>
      </c>
      <c r="D104" s="15">
        <v>2.0999999999999999E-3</v>
      </c>
      <c r="E104" s="32">
        <f t="shared" ref="E104:E107" si="50">IF(ISNUMBER(D104), (D104 - $B104) / $B104, "")</f>
        <v>-4.5454545454545574E-2</v>
      </c>
      <c r="F104" s="18">
        <f>IF(ISNUMBER(D104), $B118 * E104, "")</f>
        <v>-6818.1818181818362</v>
      </c>
      <c r="G104" s="31">
        <v>2.0999999999999999E-3</v>
      </c>
      <c r="H104" s="32">
        <f t="shared" ref="H104:H107" si="51">IF(ISNUMBER(G104), (G104 - $B104) / $B104, "")</f>
        <v>-4.5454545454545574E-2</v>
      </c>
      <c r="I104" s="101">
        <f>IF(ISNUMBER(G104), $B118 * H104, "")</f>
        <v>-6818.1818181818362</v>
      </c>
      <c r="J104" s="15">
        <v>2.2000000000000001E-3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2.2000000000000001E-3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09"/>
      <c r="R104" s="209"/>
      <c r="S104" s="209"/>
    </row>
    <row r="105" spans="1:19" ht="17.25" thickBot="1">
      <c r="A105" s="125" t="s">
        <v>185</v>
      </c>
      <c r="B105" s="126">
        <v>10.5</v>
      </c>
      <c r="C105" s="77">
        <v>3.9603960399999999E-2</v>
      </c>
      <c r="D105" s="15">
        <v>10.199999999999999</v>
      </c>
      <c r="E105" s="32">
        <f t="shared" si="50"/>
        <v>-2.857142857142864E-2</v>
      </c>
      <c r="F105" s="18">
        <f>IF(ISNUMBER(D105), $B118 * E105, "")</f>
        <v>-4285.7142857142962</v>
      </c>
      <c r="G105" s="31">
        <v>10.1</v>
      </c>
      <c r="H105" s="32">
        <f t="shared" si="51"/>
        <v>-3.8095238095238126E-2</v>
      </c>
      <c r="I105" s="101">
        <f>IF(ISNUMBER(G105), $B118 * H105, "")</f>
        <v>-5714.2857142857192</v>
      </c>
      <c r="J105" s="15">
        <v>10.199999999999999</v>
      </c>
      <c r="K105" s="32">
        <f t="shared" si="52"/>
        <v>-2.857142857142864E-2</v>
      </c>
      <c r="L105" s="18">
        <f>IF(ISNUMBER(J105), $B118 * K105, "")</f>
        <v>-4285.7142857142962</v>
      </c>
      <c r="M105" s="31">
        <v>10</v>
      </c>
      <c r="N105" s="32">
        <f t="shared" si="53"/>
        <v>-4.7619047619047616E-2</v>
      </c>
      <c r="O105" s="18">
        <f>IF(ISNUMBER(M105), $B118 * N105, "")</f>
        <v>-7142.8571428571422</v>
      </c>
      <c r="Q105" s="209"/>
      <c r="R105" s="209"/>
      <c r="S105" s="209"/>
    </row>
    <row r="106" spans="1:19" ht="17.25" thickBot="1">
      <c r="A106" s="125" t="s">
        <v>213</v>
      </c>
      <c r="B106" s="126">
        <v>296</v>
      </c>
      <c r="C106" s="77">
        <v>3.8596491199999999E-2</v>
      </c>
      <c r="D106" s="15">
        <v>302</v>
      </c>
      <c r="E106" s="32">
        <f t="shared" si="50"/>
        <v>2.0270270270270271E-2</v>
      </c>
      <c r="F106" s="18">
        <f>IF(ISNUMBER(D106), $B118 * E106, "")</f>
        <v>3040.5405405405409</v>
      </c>
      <c r="G106" s="31">
        <v>303</v>
      </c>
      <c r="H106" s="32">
        <f t="shared" si="51"/>
        <v>2.364864864864865E-2</v>
      </c>
      <c r="I106" s="101">
        <f>IF(ISNUMBER(G106), $B118 * H106, "")</f>
        <v>3547.2972972972975</v>
      </c>
      <c r="J106" s="15">
        <v>300</v>
      </c>
      <c r="K106" s="32">
        <f t="shared" si="52"/>
        <v>1.3513513513513514E-2</v>
      </c>
      <c r="L106" s="18">
        <f>IF(ISNUMBER(J106), $B118 * K106, "")</f>
        <v>2027.0270270270271</v>
      </c>
      <c r="M106" s="31">
        <v>294</v>
      </c>
      <c r="N106" s="32">
        <f t="shared" si="53"/>
        <v>-6.7567567567567571E-3</v>
      </c>
      <c r="O106" s="18">
        <f>IF(ISNUMBER(M106), $B118 * N106, "")</f>
        <v>-1013.5135135135135</v>
      </c>
      <c r="Q106" s="33"/>
      <c r="R106" s="33"/>
    </row>
    <row r="107" spans="1:19" ht="17.25" thickBot="1">
      <c r="A107" s="130" t="s">
        <v>71</v>
      </c>
      <c r="B107" s="131">
        <v>19.3</v>
      </c>
      <c r="C107" s="79">
        <v>3.7634408600000002E-2</v>
      </c>
      <c r="D107" s="24">
        <v>19</v>
      </c>
      <c r="E107" s="25">
        <f t="shared" si="50"/>
        <v>-1.5544041450777238E-2</v>
      </c>
      <c r="F107" s="104">
        <f>IF(ISNUMBER(D107), $B118 * E107, "")</f>
        <v>-2331.6062176165856</v>
      </c>
      <c r="G107" s="102">
        <v>18.899999999999999</v>
      </c>
      <c r="H107" s="25">
        <f t="shared" si="51"/>
        <v>-2.0725388601036378E-2</v>
      </c>
      <c r="I107" s="103">
        <f>IF(ISNUMBER(G107), $B118 * H107, "")</f>
        <v>-3108.8082901554567</v>
      </c>
      <c r="J107" s="24">
        <v>18.899999999999999</v>
      </c>
      <c r="K107" s="25">
        <f t="shared" si="52"/>
        <v>-2.0725388601036378E-2</v>
      </c>
      <c r="L107" s="104">
        <f>IF(ISNUMBER(J107), $B118 * K107, "")</f>
        <v>-3108.8082901554567</v>
      </c>
      <c r="M107" s="102">
        <v>18.899999999999999</v>
      </c>
      <c r="N107" s="25">
        <f t="shared" si="53"/>
        <v>-2.0725388601036378E-2</v>
      </c>
      <c r="O107" s="104">
        <f>IF(ISNUMBER(M107), $B118 * N107, "")</f>
        <v>-3108.8082901554567</v>
      </c>
      <c r="Q107" s="210"/>
      <c r="R107" s="211"/>
      <c r="S107" s="212"/>
    </row>
    <row r="108" spans="1:19">
      <c r="A108" s="123" t="s">
        <v>105</v>
      </c>
      <c r="B108" s="124">
        <v>964</v>
      </c>
      <c r="C108" s="76">
        <v>3.6559139800000001E-2</v>
      </c>
      <c r="D108" s="13">
        <v>944</v>
      </c>
      <c r="E108" s="14">
        <f>IF(ISNUMBER(D108), (D108 - $B108) / $B108, "")</f>
        <v>-2.0746887966804978E-2</v>
      </c>
      <c r="F108" s="16">
        <f>IF(ISNUMBER(D108), $B118 * E108, "")</f>
        <v>-3112.0331950207469</v>
      </c>
      <c r="G108" s="29">
        <v>925</v>
      </c>
      <c r="H108" s="14">
        <f>IF(ISNUMBER(G108), (G108 - $B108) / $B108, "")</f>
        <v>-4.0456431535269712E-2</v>
      </c>
      <c r="I108" s="100">
        <f>IF(ISNUMBER(G108), $B118 * H108, "")</f>
        <v>-6068.4647302904568</v>
      </c>
      <c r="J108" s="13">
        <v>924</v>
      </c>
      <c r="K108" s="14">
        <f>IF(ISNUMBER(J108), (J108 - $B108) / $B108, "")</f>
        <v>-4.1493775933609957E-2</v>
      </c>
      <c r="L108" s="16">
        <f>IF(ISNUMBER(J108), $B118 * K108, "")</f>
        <v>-6224.0663900414938</v>
      </c>
      <c r="M108" s="29">
        <v>912</v>
      </c>
      <c r="N108" s="14">
        <f>IF(ISNUMBER(M108), (M108 - $B108) / $B108, "")</f>
        <v>-5.3941908713692949E-2</v>
      </c>
      <c r="O108" s="16">
        <f>IF(ISNUMBER(M108), $B118 * N108, "")</f>
        <v>-8091.2863070539424</v>
      </c>
      <c r="Q108" s="213"/>
      <c r="R108" s="214"/>
      <c r="S108" s="215"/>
    </row>
    <row r="109" spans="1:19" ht="17.25" thickBot="1">
      <c r="A109" s="125" t="s">
        <v>245</v>
      </c>
      <c r="B109" s="126">
        <v>61.3</v>
      </c>
      <c r="C109" s="77">
        <v>3.5472972999999998E-2</v>
      </c>
      <c r="D109" s="15">
        <v>59.9</v>
      </c>
      <c r="E109" s="32">
        <f t="shared" ref="E109:E112" si="54">IF(ISNUMBER(D109), (D109 - $B109) / $B109, "")</f>
        <v>-2.2838499184339292E-2</v>
      </c>
      <c r="F109" s="18">
        <f>IF(ISNUMBER(D109), $B118 * E109, "")</f>
        <v>-3425.7748776508938</v>
      </c>
      <c r="G109" s="31">
        <v>59.7</v>
      </c>
      <c r="H109" s="32">
        <f t="shared" ref="H109:H112" si="55">IF(ISNUMBER(G109), (G109 - $B109) / $B109, "")</f>
        <v>-2.6101141924959124E-2</v>
      </c>
      <c r="I109" s="101">
        <f>IF(ISNUMBER(G109), $B118 * H109, "")</f>
        <v>-3915.1712887438689</v>
      </c>
      <c r="J109" s="15">
        <v>60</v>
      </c>
      <c r="K109" s="32">
        <f t="shared" ref="K109:K112" si="56">IF(ISNUMBER(J109), (J109 - $B109) / $B109, "")</f>
        <v>-2.1207177814029317E-2</v>
      </c>
      <c r="L109" s="18">
        <f>IF(ISNUMBER(J109), $B118 * K109, "")</f>
        <v>-3181.0766721043974</v>
      </c>
      <c r="M109" s="31">
        <v>59.3</v>
      </c>
      <c r="N109" s="32">
        <f t="shared" ref="N109:N112" si="57">IF(ISNUMBER(M109), (M109 - $B109) / $B109, "")</f>
        <v>-3.2626427406199025E-2</v>
      </c>
      <c r="O109" s="18">
        <f>IF(ISNUMBER(M109), $B118 * N109, "")</f>
        <v>-4893.9641109298536</v>
      </c>
      <c r="Q109" s="216"/>
      <c r="R109" s="217"/>
      <c r="S109" s="218"/>
    </row>
    <row r="110" spans="1:19" ht="17.25" thickBot="1">
      <c r="A110" s="125" t="s">
        <v>79</v>
      </c>
      <c r="B110" s="126">
        <v>878</v>
      </c>
      <c r="C110" s="77">
        <v>3.5377358499999997E-2</v>
      </c>
      <c r="D110" s="15">
        <v>897</v>
      </c>
      <c r="E110" s="32">
        <f t="shared" si="54"/>
        <v>2.164009111617312E-2</v>
      </c>
      <c r="F110" s="18">
        <f>IF(ISNUMBER(D110), $B118 * E110, "")</f>
        <v>3246.0136674259679</v>
      </c>
      <c r="G110" s="31">
        <v>919</v>
      </c>
      <c r="H110" s="32">
        <f t="shared" si="55"/>
        <v>4.6697038724373578E-2</v>
      </c>
      <c r="I110" s="101">
        <f>IF(ISNUMBER(G110), $B118 * H110, "")</f>
        <v>7004.5558086560368</v>
      </c>
      <c r="J110" s="15">
        <v>940</v>
      </c>
      <c r="K110" s="32">
        <f t="shared" si="56"/>
        <v>7.0615034168564919E-2</v>
      </c>
      <c r="L110" s="18">
        <f>IF(ISNUMBER(J110), $B118 * K110, "")</f>
        <v>10592.255125284737</v>
      </c>
      <c r="M110" s="31">
        <v>1005</v>
      </c>
      <c r="N110" s="32">
        <f t="shared" si="57"/>
        <v>0.14464692482915717</v>
      </c>
      <c r="O110" s="18">
        <f>IF(ISNUMBER(M110), $B118 * N110, "")</f>
        <v>21697.038724373575</v>
      </c>
      <c r="Q110" s="209"/>
      <c r="R110" s="209"/>
      <c r="S110" s="209"/>
    </row>
    <row r="111" spans="1:19" ht="17.25" thickBot="1">
      <c r="A111" s="125" t="s">
        <v>205</v>
      </c>
      <c r="B111" s="126">
        <v>11.8</v>
      </c>
      <c r="C111" s="77">
        <v>3.50877193E-2</v>
      </c>
      <c r="D111" s="15">
        <v>12.2</v>
      </c>
      <c r="E111" s="32">
        <f t="shared" si="54"/>
        <v>3.3898305084745638E-2</v>
      </c>
      <c r="F111" s="18">
        <f>IF(ISNUMBER(D111), $B118 * E111, "")</f>
        <v>5084.7457627118456</v>
      </c>
      <c r="G111" s="31">
        <v>12.1</v>
      </c>
      <c r="H111" s="32">
        <f t="shared" si="55"/>
        <v>2.542372881355923E-2</v>
      </c>
      <c r="I111" s="101">
        <f>IF(ISNUMBER(G111), $B118 * H111, "")</f>
        <v>3813.5593220338847</v>
      </c>
      <c r="J111" s="15">
        <v>12.2</v>
      </c>
      <c r="K111" s="32">
        <f t="shared" si="56"/>
        <v>3.3898305084745638E-2</v>
      </c>
      <c r="L111" s="18">
        <f>IF(ISNUMBER(J111), $B118 * K111, "")</f>
        <v>5084.7457627118456</v>
      </c>
      <c r="M111" s="31">
        <v>12.1</v>
      </c>
      <c r="N111" s="32">
        <f t="shared" si="57"/>
        <v>2.542372881355923E-2</v>
      </c>
      <c r="O111" s="18">
        <f>IF(ISNUMBER(M111), $B118 * N111, "")</f>
        <v>3813.5593220338847</v>
      </c>
      <c r="Q111" s="219"/>
      <c r="R111" s="219"/>
      <c r="S111" s="219"/>
    </row>
    <row r="112" spans="1:19" ht="17.25" thickBot="1">
      <c r="A112" s="127" t="s">
        <v>348</v>
      </c>
      <c r="B112" s="128">
        <v>152</v>
      </c>
      <c r="C112" s="78">
        <v>3.4013605400000001E-2</v>
      </c>
      <c r="D112" s="20">
        <v>149</v>
      </c>
      <c r="E112" s="21">
        <f t="shared" si="54"/>
        <v>-1.9736842105263157E-2</v>
      </c>
      <c r="F112" s="22">
        <f>IF(ISNUMBER(D112), $B118 * E112, "")</f>
        <v>-2960.5263157894733</v>
      </c>
      <c r="G112" s="30">
        <v>148</v>
      </c>
      <c r="H112" s="21">
        <f t="shared" si="55"/>
        <v>-2.6315789473684209E-2</v>
      </c>
      <c r="I112" s="105">
        <f>IF(ISNUMBER(G112), $B118 * H112, "")</f>
        <v>-3947.3684210526312</v>
      </c>
      <c r="J112" s="20">
        <v>148</v>
      </c>
      <c r="K112" s="21">
        <f t="shared" si="56"/>
        <v>-2.6315789473684209E-2</v>
      </c>
      <c r="L112" s="22">
        <f>IF(ISNUMBER(J112), $B118 * K112, "")</f>
        <v>-3947.3684210526312</v>
      </c>
      <c r="M112" s="30">
        <v>145</v>
      </c>
      <c r="N112" s="21">
        <f t="shared" si="57"/>
        <v>-4.6052631578947366E-2</v>
      </c>
      <c r="O112" s="22">
        <f>IF(ISNUMBER(M112), $B118 * N112, "")</f>
        <v>-6907.894736842105</v>
      </c>
      <c r="Q112" s="219"/>
      <c r="R112" s="219"/>
      <c r="S112" s="219"/>
    </row>
    <row r="113" spans="1:19" ht="17.25" thickBot="1">
      <c r="A113" s="125" t="s">
        <v>197</v>
      </c>
      <c r="B113" s="129">
        <v>48.5</v>
      </c>
      <c r="C113" s="80">
        <v>2.9723991500000001E-2</v>
      </c>
      <c r="D113" s="106">
        <v>47.8</v>
      </c>
      <c r="E113" s="107">
        <f>IF(ISNUMBER(D113), (D113 - $B113) / $B113, "")</f>
        <v>-1.4432989690721707E-2</v>
      </c>
      <c r="F113" s="108">
        <f>IF(ISNUMBER(D113), $B118 * E113, "")</f>
        <v>-2164.9484536082559</v>
      </c>
      <c r="G113" s="109">
        <v>47.3</v>
      </c>
      <c r="H113" s="107">
        <f>IF(ISNUMBER(G113), (G113 - $B113) / $B113, "")</f>
        <v>-2.4742268041237171E-2</v>
      </c>
      <c r="I113" s="110">
        <f>IF(ISNUMBER(G113), $B118 * H113, "")</f>
        <v>-3711.3402061855759</v>
      </c>
      <c r="J113" s="106">
        <v>47.4</v>
      </c>
      <c r="K113" s="107">
        <f>IF(ISNUMBER(J113), (J113 - $B113) / $B113, "")</f>
        <v>-2.2680412371134051E-2</v>
      </c>
      <c r="L113" s="108">
        <f>IF(ISNUMBER(J113), $B118 * K113, "")</f>
        <v>-3402.0618556701074</v>
      </c>
      <c r="M113" s="109">
        <v>48.1</v>
      </c>
      <c r="N113" s="107">
        <f>IF(ISNUMBER(M113), (M113 - $B113) / $B113, "")</f>
        <v>-8.2474226804123418E-3</v>
      </c>
      <c r="O113" s="108">
        <f>IF(ISNUMBER(M113), $B118 * N113, "")</f>
        <v>-1237.1134020618513</v>
      </c>
      <c r="Q113" s="209"/>
      <c r="R113" s="209"/>
      <c r="S113" s="209"/>
    </row>
    <row r="114" spans="1:19" ht="17.25" thickBot="1">
      <c r="A114" s="125" t="s">
        <v>150</v>
      </c>
      <c r="B114" s="126">
        <v>58400</v>
      </c>
      <c r="C114" s="77">
        <v>2.87123481E-2</v>
      </c>
      <c r="D114" s="15">
        <v>58760</v>
      </c>
      <c r="E114" s="32">
        <f t="shared" ref="E114:E117" si="58">IF(ISNUMBER(D114), (D114 - $B114) / $B114, "")</f>
        <v>6.1643835616438354E-3</v>
      </c>
      <c r="F114" s="18">
        <f>IF(ISNUMBER(D114), $B118 * E114, "")</f>
        <v>924.65753424657532</v>
      </c>
      <c r="G114" s="31">
        <v>57790</v>
      </c>
      <c r="H114" s="32">
        <f t="shared" ref="H114:H117" si="59">IF(ISNUMBER(G114), (G114 - $B114) / $B114, "")</f>
        <v>-1.0445205479452055E-2</v>
      </c>
      <c r="I114" s="101">
        <f>IF(ISNUMBER(G114), $B118 * H114, "")</f>
        <v>-1566.7808219178082</v>
      </c>
      <c r="J114" s="15">
        <v>57870</v>
      </c>
      <c r="K114" s="32">
        <f t="shared" ref="K114:K117" si="60">IF(ISNUMBER(J114), (J114 - $B114) / $B114, "")</f>
        <v>-9.0753424657534238E-3</v>
      </c>
      <c r="L114" s="18">
        <f>IF(ISNUMBER(J114), $B118 * K114, "")</f>
        <v>-1361.3013698630136</v>
      </c>
      <c r="M114" s="31">
        <v>57800</v>
      </c>
      <c r="N114" s="32">
        <f t="shared" ref="N114:N117" si="61">IF(ISNUMBER(M114), (M114 - $B114) / $B114, "")</f>
        <v>-1.0273972602739725E-2</v>
      </c>
      <c r="O114" s="18">
        <f>IF(ISNUMBER(M114), $B118 * N114, "")</f>
        <v>-1541.0958904109589</v>
      </c>
      <c r="Q114" s="209"/>
      <c r="R114" s="209"/>
      <c r="S114" s="209"/>
    </row>
    <row r="115" spans="1:19" ht="17.25" thickBot="1">
      <c r="A115" s="125" t="s">
        <v>75</v>
      </c>
      <c r="B115" s="126">
        <v>16430</v>
      </c>
      <c r="C115" s="77">
        <v>2.81602003E-2</v>
      </c>
      <c r="D115" s="15">
        <v>16400</v>
      </c>
      <c r="E115" s="32">
        <f t="shared" si="58"/>
        <v>-1.8259281801582471E-3</v>
      </c>
      <c r="F115" s="18">
        <f>IF(ISNUMBER(D115), $B118 * E115, "")</f>
        <v>-273.88922702373708</v>
      </c>
      <c r="G115" s="31">
        <v>16200</v>
      </c>
      <c r="H115" s="32">
        <f t="shared" si="59"/>
        <v>-1.399878271454656E-2</v>
      </c>
      <c r="I115" s="101">
        <f>IF(ISNUMBER(G115), $B118 * H115, "")</f>
        <v>-2099.817407181984</v>
      </c>
      <c r="J115" s="15">
        <v>16260</v>
      </c>
      <c r="K115" s="32">
        <f t="shared" si="60"/>
        <v>-1.0346926354230066E-2</v>
      </c>
      <c r="L115" s="18">
        <f>IF(ISNUMBER(J115), $B118 * K115, "")</f>
        <v>-1552.0389531345099</v>
      </c>
      <c r="M115" s="31">
        <v>17100</v>
      </c>
      <c r="N115" s="32">
        <f t="shared" si="61"/>
        <v>4.0779062690200853E-2</v>
      </c>
      <c r="O115" s="18">
        <f>IF(ISNUMBER(M115), $B118 * N115, "")</f>
        <v>6116.8594035301276</v>
      </c>
      <c r="Q115" s="209"/>
      <c r="R115" s="209"/>
      <c r="S115" s="209"/>
    </row>
    <row r="116" spans="1:19">
      <c r="A116" s="125" t="s">
        <v>199</v>
      </c>
      <c r="B116" s="126">
        <v>11.7</v>
      </c>
      <c r="C116" s="77">
        <v>2.6315789499999999E-2</v>
      </c>
      <c r="D116" s="15">
        <v>11.7</v>
      </c>
      <c r="E116" s="32">
        <f t="shared" si="58"/>
        <v>0</v>
      </c>
      <c r="F116" s="18">
        <f>IF(ISNUMBER(D116), $B118 * E116, "")</f>
        <v>0</v>
      </c>
      <c r="G116" s="31">
        <v>11.6</v>
      </c>
      <c r="H116" s="32">
        <f t="shared" si="59"/>
        <v>-8.5470085470085166E-3</v>
      </c>
      <c r="I116" s="101">
        <f>IF(ISNUMBER(G116), $B118 * H116, "")</f>
        <v>-1282.0512820512774</v>
      </c>
      <c r="J116" s="15">
        <v>11.4</v>
      </c>
      <c r="K116" s="32">
        <f t="shared" si="60"/>
        <v>-2.564102564102555E-2</v>
      </c>
      <c r="L116" s="18">
        <f>IF(ISNUMBER(J116), $B118 * K116, "")</f>
        <v>-3846.1538461538325</v>
      </c>
      <c r="M116" s="31">
        <v>11.4</v>
      </c>
      <c r="N116" s="32">
        <f t="shared" si="61"/>
        <v>-2.564102564102555E-2</v>
      </c>
      <c r="O116" s="18">
        <f>IF(ISNUMBER(M116), $B118 * N116, "")</f>
        <v>-3846.1538461538325</v>
      </c>
      <c r="Q116" s="198"/>
      <c r="R116" s="199"/>
      <c r="S116" s="200"/>
    </row>
    <row r="117" spans="1:19" ht="17.25" thickBot="1">
      <c r="A117" s="130" t="s">
        <v>118</v>
      </c>
      <c r="B117" s="131">
        <v>16.8</v>
      </c>
      <c r="C117" s="79">
        <v>2.4390243900000001E-2</v>
      </c>
      <c r="D117" s="24">
        <v>16.5</v>
      </c>
      <c r="E117" s="25">
        <f t="shared" si="58"/>
        <v>-1.7857142857142898E-2</v>
      </c>
      <c r="F117" s="104">
        <f>IF(ISNUMBER(D117), $B118 * E117, "")</f>
        <v>-2678.5714285714348</v>
      </c>
      <c r="G117" s="102">
        <v>16.5</v>
      </c>
      <c r="H117" s="25">
        <f t="shared" si="59"/>
        <v>-1.7857142857142898E-2</v>
      </c>
      <c r="I117" s="103">
        <f>IF(ISNUMBER(G117), $B118 * H117, "")</f>
        <v>-2678.5714285714348</v>
      </c>
      <c r="J117" s="24">
        <v>16.5</v>
      </c>
      <c r="K117" s="25">
        <f t="shared" si="60"/>
        <v>-1.7857142857142898E-2</v>
      </c>
      <c r="L117" s="104">
        <f>IF(ISNUMBER(J117), $B118 * K117, "")</f>
        <v>-2678.5714285714348</v>
      </c>
      <c r="M117" s="102">
        <v>16.7</v>
      </c>
      <c r="N117" s="25">
        <f t="shared" si="61"/>
        <v>-5.9523809523810371E-3</v>
      </c>
      <c r="O117" s="104">
        <f>IF(ISNUMBER(M117), $B118 * N117, "")</f>
        <v>-892.85714285715551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-7.2682029757576592E-3</v>
      </c>
      <c r="F118" s="28">
        <f>SUM(F98:F117)</f>
        <v>-21804.608927272981</v>
      </c>
      <c r="G118" s="26" t="s">
        <v>266</v>
      </c>
      <c r="H118" s="27">
        <f>IF(COUNT(H98:H117), SUM(H98:H117) / COUNT(H98:H117), 0)</f>
        <v>-8.7991283561202286E-3</v>
      </c>
      <c r="I118" s="28">
        <f>SUM(I98:I117)</f>
        <v>-26397.385068360691</v>
      </c>
      <c r="J118" s="26" t="s">
        <v>266</v>
      </c>
      <c r="K118" s="27">
        <f>IF(COUNT(K98:K117), SUM(K98:K117) / COUNT(K98:K117), 0)</f>
        <v>-8.4714683599739181E-3</v>
      </c>
      <c r="L118" s="28">
        <f>SUM(L98:L117)</f>
        <v>-25414.405079921758</v>
      </c>
      <c r="M118" s="26" t="s">
        <v>266</v>
      </c>
      <c r="N118" s="27">
        <f>IF(COUNT(N98:N117), SUM(N98:N117) / COUNT(N98:N117), 0)</f>
        <v>-2.3949522411954638E-2</v>
      </c>
      <c r="O118" s="28">
        <f>SUM(O98:O117)</f>
        <v>-71848.567235863942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78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2022-03-15(화) 오전 00:00</v>
      </c>
      <c r="C123" s="261"/>
      <c r="D123" s="233" t="str">
        <f>TEXT($G$1, "[$-ko-KR]yyyy-mm-dd(ddd) ") &amp; "오후 14:00"</f>
        <v>2022-03-15(화) 오후 14:00</v>
      </c>
      <c r="E123" s="234"/>
      <c r="F123" s="235"/>
      <c r="G123" s="233" t="str">
        <f>TEXT($G$1, "[$-ko-KR]yyyy-mm-dd(ddd) ") &amp; "오후 19:00"</f>
        <v>2022-03-15(화) 오후 19:00</v>
      </c>
      <c r="H123" s="234"/>
      <c r="I123" s="235"/>
      <c r="J123" s="233" t="str">
        <f>TEXT($G$1, "[$-ko-KR]yyyy-mm-dd(ddd) ") &amp; "오후 21:00"</f>
        <v>2022-03-15(화) 오후 21:00</v>
      </c>
      <c r="K123" s="234"/>
      <c r="L123" s="235"/>
      <c r="M123" s="233" t="str">
        <f>TEXT($G$1+1, "[$-ko-KR]yyyy-mm-dd(ddd) ") &amp; "오전 00:00"</f>
        <v>2022-03-16(수)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9" t="s">
        <v>57</v>
      </c>
      <c r="H124" s="180" t="s">
        <v>263</v>
      </c>
      <c r="I124" s="181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97</v>
      </c>
      <c r="B125" s="124">
        <v>2.2000000000000001E-3</v>
      </c>
      <c r="C125" s="76">
        <v>4.7619047599999999E-2</v>
      </c>
      <c r="D125" s="13">
        <v>2.0999999999999999E-3</v>
      </c>
      <c r="E125" s="14">
        <f>IF(ISNUMBER(D125), (D125 - $B125) / $B125, "")</f>
        <v>-4.5454545454545574E-2</v>
      </c>
      <c r="F125" s="16">
        <f>IF(ISNUMBER(D125), $B145 * E125, "")</f>
        <v>-6818.1818181818362</v>
      </c>
      <c r="G125" s="29">
        <v>2.0999999999999999E-3</v>
      </c>
      <c r="H125" s="14">
        <f>IF(ISNUMBER(G125), (G125 - $B125) / $B125, "")</f>
        <v>-4.5454545454545574E-2</v>
      </c>
      <c r="I125" s="100">
        <f>IF(ISNUMBER(G125), $B145 * H125, "")</f>
        <v>-6818.1818181818362</v>
      </c>
      <c r="J125" s="13">
        <v>2.2000000000000001E-3</v>
      </c>
      <c r="K125" s="14">
        <f>IF(ISNUMBER(J125), (J125 - $B125) / $B125, "")</f>
        <v>0</v>
      </c>
      <c r="L125" s="16">
        <f>IF(ISNUMBER(J125), $B145 * K125, "")</f>
        <v>0</v>
      </c>
      <c r="M125" s="29">
        <v>2.2000000000000001E-3</v>
      </c>
      <c r="N125" s="14">
        <f>IF(ISNUMBER(M125), (M125 - $B125) / $B125, "")</f>
        <v>0</v>
      </c>
      <c r="O125" s="16">
        <f>IF(ISNUMBER(M125), $B145 * N125, "")</f>
        <v>0</v>
      </c>
      <c r="Q125" s="219"/>
      <c r="R125" s="219"/>
      <c r="S125" s="219"/>
    </row>
    <row r="126" spans="1:19" ht="17.25" thickBot="1">
      <c r="A126" s="125" t="s">
        <v>185</v>
      </c>
      <c r="B126" s="126">
        <v>10.5</v>
      </c>
      <c r="C126" s="77">
        <v>3.9603960399999999E-2</v>
      </c>
      <c r="D126" s="15">
        <v>10.199999999999999</v>
      </c>
      <c r="E126" s="32">
        <f t="shared" ref="E126:E129" si="62">IF(ISNUMBER(D126), (D126 - $B126) / $B126, "")</f>
        <v>-2.857142857142864E-2</v>
      </c>
      <c r="F126" s="18">
        <f>IF(ISNUMBER(D126), $B145 * E126, "")</f>
        <v>-4285.7142857142962</v>
      </c>
      <c r="G126" s="31">
        <v>10.1</v>
      </c>
      <c r="H126" s="32">
        <f t="shared" ref="H126:H129" si="63">IF(ISNUMBER(G126), (G126 - $B126) / $B126, "")</f>
        <v>-3.8095238095238126E-2</v>
      </c>
      <c r="I126" s="101">
        <f>IF(ISNUMBER(G126), $B145 * H126, "")</f>
        <v>-5714.2857142857192</v>
      </c>
      <c r="J126" s="15">
        <v>10.199999999999999</v>
      </c>
      <c r="K126" s="32">
        <f t="shared" ref="K126:K129" si="64">IF(ISNUMBER(J126), (J126 - $B126) / $B126, "")</f>
        <v>-2.857142857142864E-2</v>
      </c>
      <c r="L126" s="18">
        <f>IF(ISNUMBER(J126), $B145 * K126, "")</f>
        <v>-4285.7142857142962</v>
      </c>
      <c r="M126" s="31">
        <v>10</v>
      </c>
      <c r="N126" s="32">
        <f t="shared" ref="N126:N129" si="65">IF(ISNUMBER(M126), (M126 - $B126) / $B126, "")</f>
        <v>-4.7619047619047616E-2</v>
      </c>
      <c r="O126" s="18">
        <f>IF(ISNUMBER(M126), $B145 * N126, "")</f>
        <v>-7142.8571428571422</v>
      </c>
      <c r="Q126" s="219"/>
      <c r="R126" s="219"/>
      <c r="S126" s="219"/>
    </row>
    <row r="127" spans="1:19" ht="17.25" thickBot="1">
      <c r="A127" s="125" t="s">
        <v>71</v>
      </c>
      <c r="B127" s="126">
        <v>19.3</v>
      </c>
      <c r="C127" s="77">
        <v>3.7634408600000002E-2</v>
      </c>
      <c r="D127" s="15">
        <v>19</v>
      </c>
      <c r="E127" s="32">
        <f t="shared" si="62"/>
        <v>-1.5544041450777238E-2</v>
      </c>
      <c r="F127" s="18">
        <f>IF(ISNUMBER(D127), $B145 * E127, "")</f>
        <v>-2331.6062176165856</v>
      </c>
      <c r="G127" s="31">
        <v>18.899999999999999</v>
      </c>
      <c r="H127" s="32">
        <f t="shared" si="63"/>
        <v>-2.0725388601036378E-2</v>
      </c>
      <c r="I127" s="101">
        <f>IF(ISNUMBER(G127), $B145 * H127, "")</f>
        <v>-3108.8082901554567</v>
      </c>
      <c r="J127" s="15">
        <v>18.899999999999999</v>
      </c>
      <c r="K127" s="32">
        <f t="shared" si="64"/>
        <v>-2.0725388601036378E-2</v>
      </c>
      <c r="L127" s="18">
        <f>IF(ISNUMBER(J127), $B145 * K127, "")</f>
        <v>-3108.8082901554567</v>
      </c>
      <c r="M127" s="31">
        <v>18.899999999999999</v>
      </c>
      <c r="N127" s="32">
        <f t="shared" si="65"/>
        <v>-2.0725388601036378E-2</v>
      </c>
      <c r="O127" s="18">
        <f>IF(ISNUMBER(M127), $B145 * N127, "")</f>
        <v>-3108.8082901554567</v>
      </c>
      <c r="Q127" s="209"/>
      <c r="R127" s="209"/>
      <c r="S127" s="209"/>
    </row>
    <row r="128" spans="1:19" ht="17.25" thickBot="1">
      <c r="A128" s="125" t="s">
        <v>245</v>
      </c>
      <c r="B128" s="126">
        <v>61.3</v>
      </c>
      <c r="C128" s="77">
        <v>3.5472972999999998E-2</v>
      </c>
      <c r="D128" s="15">
        <v>59.9</v>
      </c>
      <c r="E128" s="32">
        <f t="shared" si="62"/>
        <v>-2.2838499184339292E-2</v>
      </c>
      <c r="F128" s="18">
        <f>IF(ISNUMBER(D128), $B145 * E128, "")</f>
        <v>-3425.7748776508938</v>
      </c>
      <c r="G128" s="31">
        <v>59.7</v>
      </c>
      <c r="H128" s="32">
        <f t="shared" si="63"/>
        <v>-2.6101141924959124E-2</v>
      </c>
      <c r="I128" s="101">
        <f>IF(ISNUMBER(G128), $B145 * H128, "")</f>
        <v>-3915.1712887438689</v>
      </c>
      <c r="J128" s="15">
        <v>60</v>
      </c>
      <c r="K128" s="32">
        <f t="shared" si="64"/>
        <v>-2.1207177814029317E-2</v>
      </c>
      <c r="L128" s="18">
        <f>IF(ISNUMBER(J128), $B145 * K128, "")</f>
        <v>-3181.0766721043974</v>
      </c>
      <c r="M128" s="31">
        <v>59.3</v>
      </c>
      <c r="N128" s="32">
        <f t="shared" si="65"/>
        <v>-3.2626427406199025E-2</v>
      </c>
      <c r="O128" s="18">
        <f>IF(ISNUMBER(M128), $B145 * N128, "")</f>
        <v>-4893.9641109298536</v>
      </c>
      <c r="Q128" s="209"/>
      <c r="R128" s="209"/>
      <c r="S128" s="209"/>
    </row>
    <row r="129" spans="1:19" ht="17.25" thickBot="1">
      <c r="A129" s="127" t="s">
        <v>205</v>
      </c>
      <c r="B129" s="128">
        <v>11.8</v>
      </c>
      <c r="C129" s="78">
        <v>3.50877193E-2</v>
      </c>
      <c r="D129" s="20">
        <v>12.2</v>
      </c>
      <c r="E129" s="21">
        <f t="shared" si="62"/>
        <v>3.3898305084745638E-2</v>
      </c>
      <c r="F129" s="22">
        <f>IF(ISNUMBER(D129), $B145 * E129, "")</f>
        <v>5084.7457627118456</v>
      </c>
      <c r="G129" s="30">
        <v>12.1</v>
      </c>
      <c r="H129" s="21">
        <f t="shared" si="63"/>
        <v>2.542372881355923E-2</v>
      </c>
      <c r="I129" s="105">
        <f>IF(ISNUMBER(G129), $B145 * H129, "")</f>
        <v>3813.5593220338847</v>
      </c>
      <c r="J129" s="20">
        <v>12.2</v>
      </c>
      <c r="K129" s="21">
        <f t="shared" si="64"/>
        <v>3.3898305084745638E-2</v>
      </c>
      <c r="L129" s="22">
        <f>IF(ISNUMBER(J129), $B145 * K129, "")</f>
        <v>5084.7457627118456</v>
      </c>
      <c r="M129" s="30">
        <v>12.1</v>
      </c>
      <c r="N129" s="21">
        <f t="shared" si="65"/>
        <v>2.542372881355923E-2</v>
      </c>
      <c r="O129" s="22">
        <f>IF(ISNUMBER(M129), $B145 * N129, "")</f>
        <v>3813.5593220338847</v>
      </c>
      <c r="Q129" s="209"/>
      <c r="R129" s="209"/>
      <c r="S129" s="209"/>
    </row>
    <row r="130" spans="1:19" ht="17.25" thickBot="1">
      <c r="A130" s="125" t="s">
        <v>197</v>
      </c>
      <c r="B130" s="129">
        <v>48.5</v>
      </c>
      <c r="C130" s="80">
        <v>2.9723991500000001E-2</v>
      </c>
      <c r="D130" s="106">
        <v>47.8</v>
      </c>
      <c r="E130" s="107">
        <f>IF(ISNUMBER(D130), (D130 - $B130) / $B130, "")</f>
        <v>-1.4432989690721707E-2</v>
      </c>
      <c r="F130" s="108">
        <f>IF(ISNUMBER(D130), $B145 * E130, "")</f>
        <v>-2164.9484536082559</v>
      </c>
      <c r="G130" s="109">
        <v>47.3</v>
      </c>
      <c r="H130" s="107">
        <f>IF(ISNUMBER(G130), (G130 - $B130) / $B130, "")</f>
        <v>-2.4742268041237171E-2</v>
      </c>
      <c r="I130" s="110">
        <f>IF(ISNUMBER(G130), $B145 * H130, "")</f>
        <v>-3711.3402061855759</v>
      </c>
      <c r="J130" s="106">
        <v>47.4</v>
      </c>
      <c r="K130" s="107">
        <f>IF(ISNUMBER(J130), (J130 - $B130) / $B130, "")</f>
        <v>-2.2680412371134051E-2</v>
      </c>
      <c r="L130" s="108">
        <f>IF(ISNUMBER(J130), $B145 * K130, "")</f>
        <v>-3402.0618556701074</v>
      </c>
      <c r="M130" s="109">
        <v>48.1</v>
      </c>
      <c r="N130" s="107">
        <f>IF(ISNUMBER(M130), (M130 - $B130) / $B130, "")</f>
        <v>-8.2474226804123418E-3</v>
      </c>
      <c r="O130" s="108">
        <f>IF(ISNUMBER(M130), $B145 * N130, "")</f>
        <v>-1237.1134020618513</v>
      </c>
      <c r="Q130" s="209"/>
      <c r="R130" s="209"/>
      <c r="S130" s="209"/>
    </row>
    <row r="131" spans="1:19" ht="17.25" thickBot="1">
      <c r="A131" s="125" t="s">
        <v>199</v>
      </c>
      <c r="B131" s="126">
        <v>11.7</v>
      </c>
      <c r="C131" s="77">
        <v>2.6315789499999999E-2</v>
      </c>
      <c r="D131" s="15">
        <v>11.7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11.6</v>
      </c>
      <c r="H131" s="32">
        <f t="shared" ref="H131:H134" si="67">IF(ISNUMBER(G131), (G131 - $B131) / $B131, "")</f>
        <v>-8.5470085470085166E-3</v>
      </c>
      <c r="I131" s="101">
        <f>IF(ISNUMBER(G131), $B145 * H131, "")</f>
        <v>-1282.0512820512774</v>
      </c>
      <c r="J131" s="15">
        <v>11.4</v>
      </c>
      <c r="K131" s="32">
        <f t="shared" ref="K131:K134" si="68">IF(ISNUMBER(J131), (J131 - $B131) / $B131, "")</f>
        <v>-2.564102564102555E-2</v>
      </c>
      <c r="L131" s="18">
        <f>IF(ISNUMBER(J131), $B145 * K131, "")</f>
        <v>-3846.1538461538325</v>
      </c>
      <c r="M131" s="31">
        <v>11.4</v>
      </c>
      <c r="N131" s="32">
        <f t="shared" ref="N131:N134" si="69">IF(ISNUMBER(M131), (M131 - $B131) / $B131, "")</f>
        <v>-2.564102564102555E-2</v>
      </c>
      <c r="O131" s="18">
        <f>IF(ISNUMBER(M131), $B145 * N131, "")</f>
        <v>-3846.1538461538325</v>
      </c>
      <c r="Q131" s="209"/>
      <c r="R131" s="209"/>
      <c r="S131" s="209"/>
    </row>
    <row r="132" spans="1:19" ht="17.25" thickBot="1">
      <c r="A132" s="125" t="s">
        <v>118</v>
      </c>
      <c r="B132" s="126">
        <v>16.8</v>
      </c>
      <c r="C132" s="77">
        <v>2.4390243900000001E-2</v>
      </c>
      <c r="D132" s="15">
        <v>16.5</v>
      </c>
      <c r="E132" s="32">
        <f t="shared" si="66"/>
        <v>-1.7857142857142898E-2</v>
      </c>
      <c r="F132" s="18">
        <f>IF(ISNUMBER(D132), $B145 * E132, "")</f>
        <v>-2678.5714285714348</v>
      </c>
      <c r="G132" s="31">
        <v>16.5</v>
      </c>
      <c r="H132" s="32">
        <f t="shared" si="67"/>
        <v>-1.7857142857142898E-2</v>
      </c>
      <c r="I132" s="101">
        <f>IF(ISNUMBER(G132), $B145 * H132, "")</f>
        <v>-2678.5714285714348</v>
      </c>
      <c r="J132" s="15">
        <v>16.5</v>
      </c>
      <c r="K132" s="32">
        <f t="shared" si="68"/>
        <v>-1.7857142857142898E-2</v>
      </c>
      <c r="L132" s="18">
        <f>IF(ISNUMBER(J132), $B145 * K132, "")</f>
        <v>-2678.5714285714348</v>
      </c>
      <c r="M132" s="31">
        <v>16.7</v>
      </c>
      <c r="N132" s="32">
        <f t="shared" si="69"/>
        <v>-5.9523809523810371E-3</v>
      </c>
      <c r="O132" s="18">
        <f>IF(ISNUMBER(M132), $B145 * N132, "")</f>
        <v>-892.85714285715551</v>
      </c>
      <c r="Q132" s="209"/>
      <c r="R132" s="209"/>
      <c r="S132" s="209"/>
    </row>
    <row r="133" spans="1:19" ht="17.25" thickBot="1">
      <c r="A133" s="125" t="s">
        <v>64</v>
      </c>
      <c r="B133" s="126">
        <v>27.3</v>
      </c>
      <c r="C133" s="77">
        <v>2.2471910099999999E-2</v>
      </c>
      <c r="D133" s="15">
        <v>27.2</v>
      </c>
      <c r="E133" s="32">
        <f t="shared" si="66"/>
        <v>-3.663003663003715E-3</v>
      </c>
      <c r="F133" s="18">
        <f>IF(ISNUMBER(D133), $B145 * E133, "")</f>
        <v>-549.45054945055722</v>
      </c>
      <c r="G133" s="31">
        <v>27</v>
      </c>
      <c r="H133" s="32">
        <f t="shared" si="67"/>
        <v>-1.0989010989011014E-2</v>
      </c>
      <c r="I133" s="101">
        <f>IF(ISNUMBER(G133), $B145 * H133, "")</f>
        <v>-1648.3516483516521</v>
      </c>
      <c r="J133" s="15">
        <v>27</v>
      </c>
      <c r="K133" s="32">
        <f t="shared" si="68"/>
        <v>-1.0989010989011014E-2</v>
      </c>
      <c r="L133" s="18">
        <f>IF(ISNUMBER(J133), $B145 * K133, "")</f>
        <v>-1648.3516483516521</v>
      </c>
      <c r="M133" s="31">
        <v>27.2</v>
      </c>
      <c r="N133" s="32">
        <f t="shared" si="69"/>
        <v>-3.663003663003715E-3</v>
      </c>
      <c r="O133" s="18">
        <f>IF(ISNUMBER(M133), $B145 * N133, "")</f>
        <v>-549.45054945055722</v>
      </c>
      <c r="Q133" s="33"/>
      <c r="R133" s="33"/>
    </row>
    <row r="134" spans="1:19" ht="17.25" thickBot="1">
      <c r="A134" s="130" t="s">
        <v>144</v>
      </c>
      <c r="B134" s="131">
        <v>10.7</v>
      </c>
      <c r="C134" s="79">
        <v>1.9047618999999998E-2</v>
      </c>
      <c r="D134" s="24">
        <v>10.7</v>
      </c>
      <c r="E134" s="25">
        <f t="shared" si="66"/>
        <v>0</v>
      </c>
      <c r="F134" s="104">
        <f>IF(ISNUMBER(D134), $B145 * E134, "")</f>
        <v>0</v>
      </c>
      <c r="G134" s="102">
        <v>10.6</v>
      </c>
      <c r="H134" s="25">
        <f t="shared" si="67"/>
        <v>-9.3457943925233326E-3</v>
      </c>
      <c r="I134" s="103">
        <f>IF(ISNUMBER(G134), $B145 * H134, "")</f>
        <v>-1401.8691588784998</v>
      </c>
      <c r="J134" s="24">
        <v>10.7</v>
      </c>
      <c r="K134" s="25">
        <f t="shared" si="68"/>
        <v>0</v>
      </c>
      <c r="L134" s="104">
        <f>IF(ISNUMBER(J134), $B145 * K134, "")</f>
        <v>0</v>
      </c>
      <c r="M134" s="102">
        <v>10.7</v>
      </c>
      <c r="N134" s="25">
        <f t="shared" si="69"/>
        <v>0</v>
      </c>
      <c r="O134" s="104">
        <f>IF(ISNUMBER(M134), $B145 * N134, "")</f>
        <v>0</v>
      </c>
      <c r="Q134" s="210"/>
      <c r="R134" s="211"/>
      <c r="S134" s="212"/>
    </row>
    <row r="135" spans="1:19">
      <c r="A135" s="123" t="s">
        <v>341</v>
      </c>
      <c r="B135" s="124">
        <v>9.4299999999999995E-2</v>
      </c>
      <c r="C135" s="76">
        <v>1.8358531300000001E-2</v>
      </c>
      <c r="D135" s="13">
        <v>0.105</v>
      </c>
      <c r="E135" s="14">
        <f>IF(ISNUMBER(D135), (D135 - $B135) / $B135, "")</f>
        <v>0.1134676564156946</v>
      </c>
      <c r="F135" s="16">
        <f>IF(ISNUMBER(D135), $B145 * E135, "")</f>
        <v>17020.148462354191</v>
      </c>
      <c r="G135" s="29">
        <v>9.8199999999999996E-2</v>
      </c>
      <c r="H135" s="14">
        <f>IF(ISNUMBER(G135), (G135 - $B135) / $B135, "")</f>
        <v>4.1357370095440098E-2</v>
      </c>
      <c r="I135" s="100">
        <f>IF(ISNUMBER(G135), $B145 * H135, "")</f>
        <v>6203.6055143160147</v>
      </c>
      <c r="J135" s="13">
        <v>9.9000000000000005E-2</v>
      </c>
      <c r="K135" s="14">
        <f>IF(ISNUMBER(J135), (J135 - $B135) / $B135, "")</f>
        <v>4.9840933191940724E-2</v>
      </c>
      <c r="L135" s="16">
        <f>IF(ISNUMBER(J135), $B145 * K135, "")</f>
        <v>7476.1399787911087</v>
      </c>
      <c r="M135" s="29">
        <v>9.6600000000000005E-2</v>
      </c>
      <c r="N135" s="14">
        <f>IF(ISNUMBER(M135), (M135 - $B135) / $B135, "")</f>
        <v>2.4390243902439136E-2</v>
      </c>
      <c r="O135" s="16">
        <f>IF(ISNUMBER(M135), $B145 * N135, "")</f>
        <v>3658.5365853658705</v>
      </c>
      <c r="Q135" s="213"/>
      <c r="R135" s="214"/>
      <c r="S135" s="215"/>
    </row>
    <row r="136" spans="1:19" ht="17.25" thickBot="1">
      <c r="A136" s="125" t="s">
        <v>124</v>
      </c>
      <c r="B136" s="126">
        <v>56.6</v>
      </c>
      <c r="C136" s="77">
        <v>1.2522361399999999E-2</v>
      </c>
      <c r="D136" s="15">
        <v>56.1</v>
      </c>
      <c r="E136" s="32">
        <f t="shared" ref="E136:E139" si="70">IF(ISNUMBER(D136), (D136 - $B136) / $B136, "")</f>
        <v>-8.8339222614840993E-3</v>
      </c>
      <c r="F136" s="18">
        <f>IF(ISNUMBER(D136), $B145 * E136, "")</f>
        <v>-1325.0883392226149</v>
      </c>
      <c r="G136" s="31">
        <v>55.7</v>
      </c>
      <c r="H136" s="32">
        <f t="shared" ref="H136:H139" si="71">IF(ISNUMBER(G136), (G136 - $B136) / $B136, "")</f>
        <v>-1.5901060070671352E-2</v>
      </c>
      <c r="I136" s="101">
        <f>IF(ISNUMBER(G136), $B145 * H136, "")</f>
        <v>-2385.1590106007029</v>
      </c>
      <c r="J136" s="15">
        <v>56.2</v>
      </c>
      <c r="K136" s="32">
        <f t="shared" ref="K136:K139" si="72">IF(ISNUMBER(J136), (J136 - $B136) / $B136, "")</f>
        <v>-7.0671378091872539E-3</v>
      </c>
      <c r="L136" s="18">
        <f>IF(ISNUMBER(J136), $B145 * K136, "")</f>
        <v>-1060.070671378088</v>
      </c>
      <c r="M136" s="31">
        <v>56.7</v>
      </c>
      <c r="N136" s="32">
        <f t="shared" ref="N136:N139" si="73">IF(ISNUMBER(M136), (M136 - $B136) / $B136, "")</f>
        <v>1.7667844522968449E-3</v>
      </c>
      <c r="O136" s="18">
        <f>IF(ISNUMBER(M136), $B145 * N136, "")</f>
        <v>265.01766784452673</v>
      </c>
      <c r="Q136" s="216"/>
      <c r="R136" s="217"/>
      <c r="S136" s="218"/>
    </row>
    <row r="137" spans="1:19" ht="17.25" thickBot="1">
      <c r="A137" s="125" t="s">
        <v>229</v>
      </c>
      <c r="B137" s="126">
        <v>51.2</v>
      </c>
      <c r="C137" s="77">
        <v>1.18577075E-2</v>
      </c>
      <c r="D137" s="15">
        <v>50.6</v>
      </c>
      <c r="E137" s="32">
        <f t="shared" si="70"/>
        <v>-1.1718750000000028E-2</v>
      </c>
      <c r="F137" s="18">
        <f>IF(ISNUMBER(D137), $B145 * E137, "")</f>
        <v>-1757.8125000000041</v>
      </c>
      <c r="G137" s="31">
        <v>50.2</v>
      </c>
      <c r="H137" s="32">
        <f t="shared" si="71"/>
        <v>-1.953125E-2</v>
      </c>
      <c r="I137" s="101">
        <f>IF(ISNUMBER(G137), $B145 * H137, "")</f>
        <v>-2929.6875</v>
      </c>
      <c r="J137" s="15">
        <v>50.2</v>
      </c>
      <c r="K137" s="32">
        <f t="shared" si="72"/>
        <v>-1.953125E-2</v>
      </c>
      <c r="L137" s="18">
        <f>IF(ISNUMBER(J137), $B145 * K137, "")</f>
        <v>-2929.6875</v>
      </c>
      <c r="M137" s="31">
        <v>50.3</v>
      </c>
      <c r="N137" s="32">
        <f t="shared" si="73"/>
        <v>-1.7578125000000111E-2</v>
      </c>
      <c r="O137" s="18">
        <f>IF(ISNUMBER(M137), $B145 * N137, "")</f>
        <v>-2636.7187500000168</v>
      </c>
      <c r="Q137" s="209"/>
      <c r="R137" s="209"/>
      <c r="S137" s="209"/>
    </row>
    <row r="138" spans="1:19" ht="17.25" thickBot="1">
      <c r="A138" s="125" t="s">
        <v>140</v>
      </c>
      <c r="B138" s="126">
        <v>85.5</v>
      </c>
      <c r="C138" s="77">
        <v>9.4451003999999998E-3</v>
      </c>
      <c r="D138" s="15">
        <v>86</v>
      </c>
      <c r="E138" s="32">
        <f t="shared" si="70"/>
        <v>5.8479532163742687E-3</v>
      </c>
      <c r="F138" s="18">
        <f>IF(ISNUMBER(D138), $B145 * E138, "")</f>
        <v>877.19298245614027</v>
      </c>
      <c r="G138" s="31">
        <v>84.2</v>
      </c>
      <c r="H138" s="32">
        <f t="shared" si="71"/>
        <v>-1.5204678362573066E-2</v>
      </c>
      <c r="I138" s="101">
        <f>IF(ISNUMBER(G138), $B145 * H138, "")</f>
        <v>-2280.7017543859602</v>
      </c>
      <c r="J138" s="15">
        <v>84.7</v>
      </c>
      <c r="K138" s="32">
        <f t="shared" si="72"/>
        <v>-9.3567251461987976E-3</v>
      </c>
      <c r="L138" s="18">
        <f>IF(ISNUMBER(J138), $B145 * K138, "")</f>
        <v>-1403.5087719298197</v>
      </c>
      <c r="M138" s="31">
        <v>86.9</v>
      </c>
      <c r="N138" s="32">
        <f t="shared" si="73"/>
        <v>1.637426900584802E-2</v>
      </c>
      <c r="O138" s="18">
        <f>IF(ISNUMBER(M138), $B145 * N138, "")</f>
        <v>2456.1403508772032</v>
      </c>
      <c r="Q138" s="219"/>
      <c r="R138" s="219"/>
      <c r="S138" s="219"/>
    </row>
    <row r="139" spans="1:19" ht="17.25" thickBot="1">
      <c r="A139" s="127" t="s">
        <v>233</v>
      </c>
      <c r="B139" s="128">
        <v>90.6</v>
      </c>
      <c r="C139" s="78">
        <v>6.6666666999999997E-3</v>
      </c>
      <c r="D139" s="20">
        <v>89</v>
      </c>
      <c r="E139" s="21">
        <f t="shared" si="70"/>
        <v>-1.7660044150110313E-2</v>
      </c>
      <c r="F139" s="22">
        <f>IF(ISNUMBER(D139), $B145 * E139, "")</f>
        <v>-2649.0066225165469</v>
      </c>
      <c r="G139" s="30">
        <v>88.3</v>
      </c>
      <c r="H139" s="21">
        <f t="shared" si="71"/>
        <v>-2.5386313465783635E-2</v>
      </c>
      <c r="I139" s="105">
        <f>IF(ISNUMBER(G139), $B145 * H139, "")</f>
        <v>-3807.9470198675454</v>
      </c>
      <c r="J139" s="20">
        <v>88.8</v>
      </c>
      <c r="K139" s="21">
        <f t="shared" si="72"/>
        <v>-1.9867549668874142E-2</v>
      </c>
      <c r="L139" s="22">
        <f>IF(ISNUMBER(J139), $B145 * K139, "")</f>
        <v>-2980.1324503311212</v>
      </c>
      <c r="M139" s="30">
        <v>90.4</v>
      </c>
      <c r="N139" s="21">
        <f t="shared" si="73"/>
        <v>-2.2075055187636716E-3</v>
      </c>
      <c r="O139" s="22">
        <f>IF(ISNUMBER(M139), $B145 * N139, "")</f>
        <v>-331.12582781455075</v>
      </c>
      <c r="Q139" s="219"/>
      <c r="R139" s="219"/>
      <c r="S139" s="219"/>
    </row>
    <row r="140" spans="1:19" ht="17.25" thickBot="1">
      <c r="A140" s="125" t="s">
        <v>128</v>
      </c>
      <c r="B140" s="129">
        <v>48.7</v>
      </c>
      <c r="C140" s="80">
        <v>6.1983471000000004E-3</v>
      </c>
      <c r="D140" s="106">
        <v>48.3</v>
      </c>
      <c r="E140" s="107">
        <f>IF(ISNUMBER(D140), (D140 - $B140) / $B140, "")</f>
        <v>-8.2135523613964204E-3</v>
      </c>
      <c r="F140" s="108">
        <f>IF(ISNUMBER(D140), $B145 * E140, "")</f>
        <v>-1232.032854209463</v>
      </c>
      <c r="G140" s="109">
        <v>48</v>
      </c>
      <c r="H140" s="107">
        <f>IF(ISNUMBER(G140), (G140 - $B140) / $B140, "")</f>
        <v>-1.4373716632443589E-2</v>
      </c>
      <c r="I140" s="110">
        <f>IF(ISNUMBER(G140), $B145 * H140, "")</f>
        <v>-2156.0574948665385</v>
      </c>
      <c r="J140" s="106">
        <v>48.2</v>
      </c>
      <c r="K140" s="107">
        <f>IF(ISNUMBER(J140), (J140 - $B140) / $B140, "")</f>
        <v>-1.0266940451745379E-2</v>
      </c>
      <c r="L140" s="108">
        <f>IF(ISNUMBER(J140), $B145 * K140, "")</f>
        <v>-1540.041067761807</v>
      </c>
      <c r="M140" s="109">
        <v>48.6</v>
      </c>
      <c r="N140" s="107">
        <f>IF(ISNUMBER(M140), (M140 - $B140) / $B140, "")</f>
        <v>-2.0533880903491051E-3</v>
      </c>
      <c r="O140" s="108">
        <f>IF(ISNUMBER(M140), $B145 * N140, "")</f>
        <v>-308.00821355236576</v>
      </c>
      <c r="Q140" s="209"/>
      <c r="R140" s="209"/>
      <c r="S140" s="209"/>
    </row>
    <row r="141" spans="1:19" ht="17.25" thickBot="1">
      <c r="A141" s="125" t="s">
        <v>148</v>
      </c>
      <c r="B141" s="126">
        <v>74.599999999999994</v>
      </c>
      <c r="C141" s="77">
        <v>2.688172E-3</v>
      </c>
      <c r="D141" s="15">
        <v>74.3</v>
      </c>
      <c r="E141" s="32">
        <f t="shared" ref="E141:E144" si="74">IF(ISNUMBER(D141), (D141 - $B141) / $B141, "")</f>
        <v>-4.0214477211795866E-3</v>
      </c>
      <c r="F141" s="18">
        <f>IF(ISNUMBER(D141), $B145 * E141, "")</f>
        <v>-603.21715817693803</v>
      </c>
      <c r="G141" s="31">
        <v>75.2</v>
      </c>
      <c r="H141" s="32">
        <f t="shared" ref="H141:H144" si="75">IF(ISNUMBER(G141), (G141 - $B141) / $B141, "")</f>
        <v>8.042895442359364E-3</v>
      </c>
      <c r="I141" s="101">
        <f>IF(ISNUMBER(G141), $B145 * H141, "")</f>
        <v>1206.4343163539047</v>
      </c>
      <c r="J141" s="15">
        <v>75.3</v>
      </c>
      <c r="K141" s="32">
        <f t="shared" ref="K141:K144" si="76">IF(ISNUMBER(J141), (J141 - $B141) / $B141, "")</f>
        <v>9.3833780160858301E-3</v>
      </c>
      <c r="L141" s="18">
        <f>IF(ISNUMBER(J141), $B145 * K141, "")</f>
        <v>1407.5067024128746</v>
      </c>
      <c r="M141" s="31">
        <v>74.8</v>
      </c>
      <c r="N141" s="32">
        <f t="shared" ref="N141:N144" si="77">IF(ISNUMBER(M141), (M141 - $B141) / $B141, "")</f>
        <v>2.6809651474531213E-3</v>
      </c>
      <c r="O141" s="18">
        <f>IF(ISNUMBER(M141), $B145 * N141, "")</f>
        <v>402.14477211796822</v>
      </c>
      <c r="Q141" s="209"/>
      <c r="R141" s="209"/>
      <c r="S141" s="209"/>
    </row>
    <row r="142" spans="1:19" ht="17.25" thickBot="1">
      <c r="A142" s="125" t="s">
        <v>189</v>
      </c>
      <c r="B142" s="126">
        <v>87.1</v>
      </c>
      <c r="C142" s="77">
        <v>-1.1467890000000001E-3</v>
      </c>
      <c r="D142" s="15">
        <v>87.1</v>
      </c>
      <c r="E142" s="32">
        <f t="shared" si="74"/>
        <v>0</v>
      </c>
      <c r="F142" s="18">
        <f>IF(ISNUMBER(D142), $B145 * E142, "")</f>
        <v>0</v>
      </c>
      <c r="G142" s="31">
        <v>86.2</v>
      </c>
      <c r="H142" s="32">
        <f t="shared" si="75"/>
        <v>-1.0332950631457997E-2</v>
      </c>
      <c r="I142" s="101">
        <f>IF(ISNUMBER(G142), $B145 * H142, "")</f>
        <v>-1549.9425947186996</v>
      </c>
      <c r="J142" s="15">
        <v>90.2</v>
      </c>
      <c r="K142" s="32">
        <f t="shared" si="76"/>
        <v>3.5591274397244646E-2</v>
      </c>
      <c r="L142" s="18">
        <f>IF(ISNUMBER(J142), $B145 * K142, "")</f>
        <v>5338.6911595866968</v>
      </c>
      <c r="M142" s="31">
        <v>94.5</v>
      </c>
      <c r="N142" s="32">
        <f t="shared" si="77"/>
        <v>8.4959816303099955E-2</v>
      </c>
      <c r="O142" s="18">
        <f>IF(ISNUMBER(M142), $B145 * N142, "")</f>
        <v>12743.972445464993</v>
      </c>
      <c r="Q142" s="209"/>
      <c r="R142" s="209"/>
      <c r="S142" s="209"/>
    </row>
    <row r="143" spans="1:19">
      <c r="A143" s="125" t="s">
        <v>126</v>
      </c>
      <c r="B143" s="126">
        <v>84.2</v>
      </c>
      <c r="C143" s="77">
        <v>-3.5502959000000001E-3</v>
      </c>
      <c r="D143" s="15">
        <v>83.5</v>
      </c>
      <c r="E143" s="32">
        <f t="shared" si="74"/>
        <v>-8.3135391923990828E-3</v>
      </c>
      <c r="F143" s="18">
        <f>IF(ISNUMBER(D143), $B145 * E143, "")</f>
        <v>-1247.0308788598625</v>
      </c>
      <c r="G143" s="31">
        <v>82.4</v>
      </c>
      <c r="H143" s="32">
        <f t="shared" si="75"/>
        <v>-2.1377672209026095E-2</v>
      </c>
      <c r="I143" s="101">
        <f>IF(ISNUMBER(G143), $B145 * H143, "")</f>
        <v>-3206.6508313539143</v>
      </c>
      <c r="J143" s="15">
        <v>83.3</v>
      </c>
      <c r="K143" s="32">
        <f t="shared" si="76"/>
        <v>-1.0688836104513131E-2</v>
      </c>
      <c r="L143" s="18">
        <f>IF(ISNUMBER(J143), $B145 * K143, "")</f>
        <v>-1603.3254156769697</v>
      </c>
      <c r="M143" s="31">
        <v>87.3</v>
      </c>
      <c r="N143" s="32">
        <f t="shared" si="77"/>
        <v>3.6817102137767149E-2</v>
      </c>
      <c r="O143" s="18">
        <f>IF(ISNUMBER(M143), $B145 * N143, "")</f>
        <v>5522.5653206650722</v>
      </c>
      <c r="Q143" s="198"/>
      <c r="R143" s="199"/>
      <c r="S143" s="200"/>
    </row>
    <row r="144" spans="1:19" ht="17.25" thickBot="1">
      <c r="A144" s="130" t="s">
        <v>158</v>
      </c>
      <c r="B144" s="131">
        <v>69.099999999999994</v>
      </c>
      <c r="C144" s="79">
        <v>-1.0028653300000001E-2</v>
      </c>
      <c r="D144" s="24">
        <v>68.400000000000006</v>
      </c>
      <c r="E144" s="25">
        <f t="shared" si="74"/>
        <v>-1.0130246020260329E-2</v>
      </c>
      <c r="F144" s="104">
        <f>IF(ISNUMBER(D144), $B145 * E144, "")</f>
        <v>-1519.5369030390493</v>
      </c>
      <c r="G144" s="102">
        <v>68.5</v>
      </c>
      <c r="H144" s="25">
        <f t="shared" si="75"/>
        <v>-8.6830680173660552E-3</v>
      </c>
      <c r="I144" s="103">
        <f>IF(ISNUMBER(G144), $B145 * H144, "")</f>
        <v>-1302.4602026049083</v>
      </c>
      <c r="J144" s="24">
        <v>68.3</v>
      </c>
      <c r="K144" s="25">
        <f t="shared" si="76"/>
        <v>-1.1577424023154807E-2</v>
      </c>
      <c r="L144" s="104">
        <f>IF(ISNUMBER(J144), $B145 * K144, "")</f>
        <v>-1736.613603473221</v>
      </c>
      <c r="M144" s="102">
        <v>68.7</v>
      </c>
      <c r="N144" s="25">
        <f t="shared" si="77"/>
        <v>-5.7887120115773013E-3</v>
      </c>
      <c r="O144" s="104">
        <f>IF(ISNUMBER(M144), $B145 * N144, "")</f>
        <v>-868.30680173659516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-3.201961893098721E-3</v>
      </c>
      <c r="F145" s="28">
        <f>SUM(F125:F144)</f>
        <v>-9605.8856792961615</v>
      </c>
      <c r="G145" s="26" t="s">
        <v>266</v>
      </c>
      <c r="H145" s="27">
        <f>IF(COUNT(H125:H144), SUM(H125:H144) / COUNT(H125:H144), 0)</f>
        <v>-1.289121269703326E-2</v>
      </c>
      <c r="I145" s="28">
        <f>SUM(I125:I144)</f>
        <v>-38673.63809109979</v>
      </c>
      <c r="J145" s="26" t="s">
        <v>266</v>
      </c>
      <c r="K145" s="27">
        <f>IF(COUNT(K125:K144), SUM(K125:K144) / COUNT(K125:K144), 0)</f>
        <v>-5.3656779679232252E-3</v>
      </c>
      <c r="L145" s="28">
        <f>SUM(L125:L144)</f>
        <v>-16097.033903769676</v>
      </c>
      <c r="M145" s="26" t="s">
        <v>266</v>
      </c>
      <c r="N145" s="27">
        <f>IF(COUNT(N125:N144), SUM(N125:N144) / COUNT(N125:N144), 0)</f>
        <v>1.0155241289333805E-3</v>
      </c>
      <c r="O145" s="28">
        <f>SUM(O125:O144)</f>
        <v>3046.5723868001414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78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2022-03-15(화) 오전 00:00</v>
      </c>
      <c r="C150" s="261"/>
      <c r="D150" s="233" t="str">
        <f>TEXT($G$1, "[$-ko-KR]yyyy-mm-dd(ddd) ") &amp; "오후 14:00"</f>
        <v>2022-03-15(화) 오후 14:00</v>
      </c>
      <c r="E150" s="234"/>
      <c r="F150" s="235"/>
      <c r="G150" s="233" t="str">
        <f>TEXT($G$1, "[$-ko-KR]yyyy-mm-dd(ddd) ") &amp; "오후 19:00"</f>
        <v>2022-03-15(화) 오후 19:00</v>
      </c>
      <c r="H150" s="234"/>
      <c r="I150" s="235"/>
      <c r="J150" s="233" t="str">
        <f>TEXT($G$1, "[$-ko-KR]yyyy-mm-dd(ddd) ") &amp; "오후 21:00"</f>
        <v>2022-03-15(화) 오후 21:00</v>
      </c>
      <c r="K150" s="234"/>
      <c r="L150" s="235"/>
      <c r="M150" s="233" t="str">
        <f>TEXT($G$1+1, "[$-ko-KR]yyyy-mm-dd(ddd) ") &amp; "오전 00:00"</f>
        <v>2022-03-16(수)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9" t="s">
        <v>57</v>
      </c>
      <c r="H151" s="180" t="s">
        <v>263</v>
      </c>
      <c r="I151" s="181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170</v>
      </c>
      <c r="B152" s="124">
        <v>604</v>
      </c>
      <c r="C152" s="76">
        <v>6.6666666999999997E-3</v>
      </c>
      <c r="D152" s="13">
        <v>603</v>
      </c>
      <c r="E152" s="14">
        <f>IF(ISNUMBER(D152), (D152 - $B152) / $B152, "")</f>
        <v>-1.6556291390728477E-3</v>
      </c>
      <c r="F152" s="16">
        <f>IF(ISNUMBER(D152), $B172 * E152, "")</f>
        <v>-248.34437086092714</v>
      </c>
      <c r="G152" s="29">
        <v>632</v>
      </c>
      <c r="H152" s="14">
        <f>IF(ISNUMBER(G152), (G152 - $B152) / $B152, "")</f>
        <v>4.6357615894039736E-2</v>
      </c>
      <c r="I152" s="100">
        <f>IF(ISNUMBER(G152), $B172 * H152, "")</f>
        <v>6953.6423841059604</v>
      </c>
      <c r="J152" s="13">
        <v>624</v>
      </c>
      <c r="K152" s="14">
        <f>IF(ISNUMBER(J152), (J152 - $B152) / $B152, "")</f>
        <v>3.3112582781456956E-2</v>
      </c>
      <c r="L152" s="16">
        <f>IF(ISNUMBER(J152), $B172 * K152, "")</f>
        <v>4966.8874172185433</v>
      </c>
      <c r="M152" s="29">
        <v>610</v>
      </c>
      <c r="N152" s="14">
        <f>IF(ISNUMBER(M152), (M152 - $B152) / $B152, "")</f>
        <v>9.9337748344370865E-3</v>
      </c>
      <c r="O152" s="16">
        <f>IF(ISNUMBER(M152), $B172 * N152, "")</f>
        <v>1490.0662251655631</v>
      </c>
      <c r="Q152" s="219"/>
      <c r="R152" s="219"/>
      <c r="S152" s="219"/>
    </row>
    <row r="153" spans="1:19" ht="17.25" thickBot="1">
      <c r="A153" s="125" t="s">
        <v>201</v>
      </c>
      <c r="B153" s="126">
        <v>466</v>
      </c>
      <c r="C153" s="77">
        <v>6.4794815999999998E-3</v>
      </c>
      <c r="D153" s="15">
        <v>461</v>
      </c>
      <c r="E153" s="32">
        <f t="shared" ref="E153:E156" si="78">IF(ISNUMBER(D153), (D153 - $B153) / $B153, "")</f>
        <v>-1.0729613733905579E-2</v>
      </c>
      <c r="F153" s="18">
        <f>IF(ISNUMBER(D153), $B172 * E153, "")</f>
        <v>-1609.4420600858368</v>
      </c>
      <c r="G153" s="31">
        <v>476</v>
      </c>
      <c r="H153" s="32">
        <f t="shared" ref="H153:H156" si="79">IF(ISNUMBER(G153), (G153 - $B153) / $B153, "")</f>
        <v>2.1459227467811159E-2</v>
      </c>
      <c r="I153" s="101">
        <f>IF(ISNUMBER(G153), $B172 * H153, "")</f>
        <v>3218.8841201716737</v>
      </c>
      <c r="J153" s="15">
        <v>475</v>
      </c>
      <c r="K153" s="32">
        <f t="shared" ref="K153:K156" si="80">IF(ISNUMBER(J153), (J153 - $B153) / $B153, "")</f>
        <v>1.9313304721030045E-2</v>
      </c>
      <c r="L153" s="18">
        <f>IF(ISNUMBER(J153), $B172 * K153, "")</f>
        <v>2896.9957081545067</v>
      </c>
      <c r="M153" s="31">
        <v>463</v>
      </c>
      <c r="N153" s="32">
        <f t="shared" ref="N153:N156" si="81">IF(ISNUMBER(M153), (M153 - $B153) / $B153, "")</f>
        <v>-6.4377682403433476E-3</v>
      </c>
      <c r="O153" s="18">
        <f>IF(ISNUMBER(M153), $B172 * N153, "")</f>
        <v>-965.66523605150212</v>
      </c>
      <c r="Q153" s="219"/>
      <c r="R153" s="219"/>
      <c r="S153" s="219"/>
    </row>
    <row r="154" spans="1:19" ht="17.25" thickBot="1">
      <c r="A154" s="125" t="s">
        <v>327</v>
      </c>
      <c r="B154" s="126">
        <v>529</v>
      </c>
      <c r="C154" s="77">
        <v>3.7950663999999999E-3</v>
      </c>
      <c r="D154" s="15">
        <v>521</v>
      </c>
      <c r="E154" s="32">
        <f t="shared" si="78"/>
        <v>-1.5122873345935728E-2</v>
      </c>
      <c r="F154" s="18">
        <f>IF(ISNUMBER(D154), $B172 * E154, "")</f>
        <v>-2268.4310018903593</v>
      </c>
      <c r="G154" s="31">
        <v>512</v>
      </c>
      <c r="H154" s="32">
        <f t="shared" si="79"/>
        <v>-3.2136105860113423E-2</v>
      </c>
      <c r="I154" s="101">
        <f>IF(ISNUMBER(G154), $B172 * H154, "")</f>
        <v>-4820.4158790170131</v>
      </c>
      <c r="J154" s="15">
        <v>513</v>
      </c>
      <c r="K154" s="32">
        <f t="shared" si="80"/>
        <v>-3.0245746691871456E-2</v>
      </c>
      <c r="L154" s="18">
        <f>IF(ISNUMBER(J154), $B172 * K154, "")</f>
        <v>-4536.8620037807186</v>
      </c>
      <c r="M154" s="31">
        <v>506</v>
      </c>
      <c r="N154" s="32">
        <f t="shared" si="81"/>
        <v>-4.3478260869565216E-2</v>
      </c>
      <c r="O154" s="18">
        <f>IF(ISNUMBER(M154), $B172 * N154, "")</f>
        <v>-6521.7391304347821</v>
      </c>
      <c r="Q154" s="209"/>
      <c r="R154" s="209"/>
      <c r="S154" s="209"/>
    </row>
    <row r="155" spans="1:19" ht="17.25" thickBot="1">
      <c r="A155" s="125" t="s">
        <v>209</v>
      </c>
      <c r="B155" s="126">
        <v>957</v>
      </c>
      <c r="C155" s="77">
        <v>3.1446540999999998E-3</v>
      </c>
      <c r="D155" s="15">
        <v>941</v>
      </c>
      <c r="E155" s="32">
        <f t="shared" si="78"/>
        <v>-1.671891327063741E-2</v>
      </c>
      <c r="F155" s="18">
        <f>IF(ISNUMBER(D155), $B172 * E155, "")</f>
        <v>-2507.8369905956115</v>
      </c>
      <c r="G155" s="31">
        <v>935</v>
      </c>
      <c r="H155" s="32">
        <f t="shared" si="79"/>
        <v>-2.2988505747126436E-2</v>
      </c>
      <c r="I155" s="101">
        <f>IF(ISNUMBER(G155), $B172 * H155, "")</f>
        <v>-3448.2758620689656</v>
      </c>
      <c r="J155" s="15">
        <v>934</v>
      </c>
      <c r="K155" s="32">
        <f t="shared" si="80"/>
        <v>-2.4033437826541274E-2</v>
      </c>
      <c r="L155" s="18">
        <f>IF(ISNUMBER(J155), $B172 * K155, "")</f>
        <v>-3605.015673981191</v>
      </c>
      <c r="M155" s="31">
        <v>938</v>
      </c>
      <c r="N155" s="32">
        <f t="shared" si="81"/>
        <v>-1.9853709508881923E-2</v>
      </c>
      <c r="O155" s="18">
        <f>IF(ISNUMBER(M155), $B172 * N155, "")</f>
        <v>-2978.0564263322885</v>
      </c>
      <c r="Q155" s="209"/>
      <c r="R155" s="209"/>
      <c r="S155" s="209"/>
    </row>
    <row r="156" spans="1:19" ht="17.25" thickBot="1">
      <c r="A156" s="127" t="s">
        <v>81</v>
      </c>
      <c r="B156" s="128">
        <v>994</v>
      </c>
      <c r="C156" s="78">
        <v>3.0272452000000001E-3</v>
      </c>
      <c r="D156" s="20">
        <v>987</v>
      </c>
      <c r="E156" s="21">
        <f t="shared" si="78"/>
        <v>-7.0422535211267607E-3</v>
      </c>
      <c r="F156" s="22">
        <f>IF(ISNUMBER(D156), $B172 * E156, "")</f>
        <v>-1056.338028169014</v>
      </c>
      <c r="G156" s="30">
        <v>986</v>
      </c>
      <c r="H156" s="21">
        <f t="shared" si="79"/>
        <v>-8.0482897384305842E-3</v>
      </c>
      <c r="I156" s="105">
        <f>IF(ISNUMBER(G156), $B172 * H156, "")</f>
        <v>-1207.2434607645876</v>
      </c>
      <c r="J156" s="20">
        <v>986</v>
      </c>
      <c r="K156" s="21">
        <f t="shared" si="80"/>
        <v>-8.0482897384305842E-3</v>
      </c>
      <c r="L156" s="22">
        <f>IF(ISNUMBER(J156), $B172 * K156, "")</f>
        <v>-1207.2434607645876</v>
      </c>
      <c r="M156" s="30">
        <v>992</v>
      </c>
      <c r="N156" s="21">
        <f t="shared" si="81"/>
        <v>-2.012072434607646E-3</v>
      </c>
      <c r="O156" s="22">
        <f>IF(ISNUMBER(M156), $B172 * N156, "")</f>
        <v>-301.81086519114689</v>
      </c>
      <c r="Q156" s="209"/>
      <c r="R156" s="209"/>
      <c r="S156" s="209"/>
    </row>
    <row r="157" spans="1:19" ht="17.25" thickBot="1">
      <c r="A157" s="125" t="s">
        <v>221</v>
      </c>
      <c r="B157" s="129">
        <v>897</v>
      </c>
      <c r="C157" s="80">
        <v>2.2346368999999998E-3</v>
      </c>
      <c r="D157" s="106">
        <v>889</v>
      </c>
      <c r="E157" s="107">
        <f>IF(ISNUMBER(D157), (D157 - $B157) / $B157, "")</f>
        <v>-8.918617614269788E-3</v>
      </c>
      <c r="F157" s="108">
        <f>IF(ISNUMBER(D157), $B172 * E157, "")</f>
        <v>-1337.7926421404682</v>
      </c>
      <c r="G157" s="109">
        <v>887</v>
      </c>
      <c r="H157" s="107">
        <f>IF(ISNUMBER(G157), (G157 - $B157) / $B157, "")</f>
        <v>-1.1148272017837236E-2</v>
      </c>
      <c r="I157" s="110">
        <f>IF(ISNUMBER(G157), $B172 * H157, "")</f>
        <v>-1672.2408026755854</v>
      </c>
      <c r="J157" s="106">
        <v>889</v>
      </c>
      <c r="K157" s="107">
        <f>IF(ISNUMBER(J157), (J157 - $B157) / $B157, "")</f>
        <v>-8.918617614269788E-3</v>
      </c>
      <c r="L157" s="108">
        <f>IF(ISNUMBER(J157), $B172 * K157, "")</f>
        <v>-1337.7926421404682</v>
      </c>
      <c r="M157" s="109">
        <v>892</v>
      </c>
      <c r="N157" s="107">
        <f>IF(ISNUMBER(M157), (M157 - $B157) / $B157, "")</f>
        <v>-5.5741360089186179E-3</v>
      </c>
      <c r="O157" s="108">
        <f>IF(ISNUMBER(M157), $B172 * N157, "")</f>
        <v>-836.12040133779271</v>
      </c>
      <c r="Q157" s="209"/>
      <c r="R157" s="209"/>
      <c r="S157" s="209"/>
    </row>
    <row r="158" spans="1:19" ht="17.25" thickBot="1">
      <c r="A158" s="125" t="s">
        <v>339</v>
      </c>
      <c r="B158" s="126">
        <v>474</v>
      </c>
      <c r="C158" s="77">
        <v>2.1141648999999998E-3</v>
      </c>
      <c r="D158" s="15">
        <v>466</v>
      </c>
      <c r="E158" s="32">
        <f t="shared" ref="E158:E161" si="82">IF(ISNUMBER(D158), (D158 - $B158) / $B158, "")</f>
        <v>-1.6877637130801686E-2</v>
      </c>
      <c r="F158" s="18">
        <f>IF(ISNUMBER(D158), $B172 * E158, "")</f>
        <v>-2531.6455696202529</v>
      </c>
      <c r="G158" s="31">
        <v>469</v>
      </c>
      <c r="H158" s="32">
        <f t="shared" ref="H158:H161" si="83">IF(ISNUMBER(G158), (G158 - $B158) / $B158, "")</f>
        <v>-1.0548523206751054E-2</v>
      </c>
      <c r="I158" s="101">
        <f>IF(ISNUMBER(G158), $B172 * H158, "")</f>
        <v>-1582.2784810126582</v>
      </c>
      <c r="J158" s="15">
        <v>470</v>
      </c>
      <c r="K158" s="32">
        <f t="shared" ref="K158:K161" si="84">IF(ISNUMBER(J158), (J158 - $B158) / $B158, "")</f>
        <v>-8.4388185654008432E-3</v>
      </c>
      <c r="L158" s="18">
        <f>IF(ISNUMBER(J158), $B172 * K158, "")</f>
        <v>-1265.8227848101264</v>
      </c>
      <c r="M158" s="31">
        <v>474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09"/>
      <c r="R158" s="209"/>
      <c r="S158" s="209"/>
    </row>
    <row r="159" spans="1:19" ht="17.25" thickBot="1">
      <c r="A159" s="125" t="s">
        <v>207</v>
      </c>
      <c r="B159" s="126">
        <v>965</v>
      </c>
      <c r="C159" s="77">
        <v>2.0768432000000002E-3</v>
      </c>
      <c r="D159" s="15">
        <v>980</v>
      </c>
      <c r="E159" s="32">
        <f t="shared" si="82"/>
        <v>1.5544041450777202E-2</v>
      </c>
      <c r="F159" s="18">
        <f>IF(ISNUMBER(D159), $B172 * E159, "")</f>
        <v>2331.6062176165801</v>
      </c>
      <c r="G159" s="31">
        <v>972</v>
      </c>
      <c r="H159" s="32">
        <f t="shared" si="83"/>
        <v>7.2538860103626944E-3</v>
      </c>
      <c r="I159" s="101">
        <f>IF(ISNUMBER(G159), $B172 * H159, "")</f>
        <v>1088.0829015544041</v>
      </c>
      <c r="J159" s="15">
        <v>976</v>
      </c>
      <c r="K159" s="32">
        <f t="shared" si="84"/>
        <v>1.1398963730569948E-2</v>
      </c>
      <c r="L159" s="18">
        <f>IF(ISNUMBER(J159), $B172 * K159, "")</f>
        <v>1709.8445595854921</v>
      </c>
      <c r="M159" s="31">
        <v>975</v>
      </c>
      <c r="N159" s="32">
        <f t="shared" si="85"/>
        <v>1.0362694300518135E-2</v>
      </c>
      <c r="O159" s="18">
        <f>IF(ISNUMBER(M159), $B172 * N159, "")</f>
        <v>1554.4041450777202</v>
      </c>
      <c r="Q159" s="209"/>
      <c r="R159" s="209"/>
      <c r="S159" s="209"/>
    </row>
    <row r="160" spans="1:19" ht="17.25" thickBot="1">
      <c r="A160" s="125" t="s">
        <v>51</v>
      </c>
      <c r="B160" s="126">
        <v>222</v>
      </c>
      <c r="C160" s="77">
        <v>0</v>
      </c>
      <c r="D160" s="15">
        <v>221</v>
      </c>
      <c r="E160" s="32">
        <f t="shared" si="82"/>
        <v>-4.5045045045045045E-3</v>
      </c>
      <c r="F160" s="18">
        <f>IF(ISNUMBER(D160), $B172 * E160, "")</f>
        <v>-675.67567567567562</v>
      </c>
      <c r="G160" s="31">
        <v>223</v>
      </c>
      <c r="H160" s="32">
        <f t="shared" si="83"/>
        <v>4.5045045045045045E-3</v>
      </c>
      <c r="I160" s="101">
        <f>IF(ISNUMBER(G160), $B172 * H160, "")</f>
        <v>675.67567567567562</v>
      </c>
      <c r="J160" s="15">
        <v>223</v>
      </c>
      <c r="K160" s="32">
        <f t="shared" si="84"/>
        <v>4.5045045045045045E-3</v>
      </c>
      <c r="L160" s="18">
        <f>IF(ISNUMBER(J160), $B172 * K160, "")</f>
        <v>675.67567567567562</v>
      </c>
      <c r="M160" s="31">
        <v>225</v>
      </c>
      <c r="N160" s="32">
        <f t="shared" si="85"/>
        <v>1.3513513513513514E-2</v>
      </c>
      <c r="O160" s="18">
        <f>IF(ISNUMBER(M160), $B172 * N160, "")</f>
        <v>2027.0270270270271</v>
      </c>
      <c r="Q160" s="33"/>
      <c r="R160" s="33"/>
    </row>
    <row r="161" spans="1:19" ht="17.25" thickBot="1">
      <c r="A161" s="130" t="s">
        <v>160</v>
      </c>
      <c r="B161" s="131">
        <v>389</v>
      </c>
      <c r="C161" s="79">
        <v>0</v>
      </c>
      <c r="D161" s="24">
        <v>382</v>
      </c>
      <c r="E161" s="25">
        <f t="shared" si="82"/>
        <v>-1.7994858611825194E-2</v>
      </c>
      <c r="F161" s="104">
        <f>IF(ISNUMBER(D161), $B172 * E161, "")</f>
        <v>-2699.228791773779</v>
      </c>
      <c r="G161" s="102">
        <v>385</v>
      </c>
      <c r="H161" s="25">
        <f t="shared" si="83"/>
        <v>-1.0282776349614395E-2</v>
      </c>
      <c r="I161" s="103">
        <f>IF(ISNUMBER(G161), $B172 * H161, "")</f>
        <v>-1542.4164524421592</v>
      </c>
      <c r="J161" s="24">
        <v>384</v>
      </c>
      <c r="K161" s="25">
        <f t="shared" si="84"/>
        <v>-1.2853470437017995E-2</v>
      </c>
      <c r="L161" s="104">
        <f>IF(ISNUMBER(J161), $B172 * K161, "")</f>
        <v>-1928.0205655526993</v>
      </c>
      <c r="M161" s="102">
        <v>385</v>
      </c>
      <c r="N161" s="25">
        <f t="shared" si="85"/>
        <v>-1.0282776349614395E-2</v>
      </c>
      <c r="O161" s="104">
        <f>IF(ISNUMBER(M161), $B172 * N161, "")</f>
        <v>-1542.4164524421592</v>
      </c>
      <c r="Q161" s="210"/>
      <c r="R161" s="211"/>
      <c r="S161" s="212"/>
    </row>
    <row r="162" spans="1:19">
      <c r="A162" s="123" t="s">
        <v>225</v>
      </c>
      <c r="B162" s="124">
        <v>333</v>
      </c>
      <c r="C162" s="76">
        <v>0</v>
      </c>
      <c r="D162" s="13">
        <v>329</v>
      </c>
      <c r="E162" s="14">
        <f>IF(ISNUMBER(D162), (D162 - $B162) / $B162, "")</f>
        <v>-1.2012012012012012E-2</v>
      </c>
      <c r="F162" s="16">
        <f>IF(ISNUMBER(D162), $B172 * E162, "")</f>
        <v>-1801.8018018018017</v>
      </c>
      <c r="G162" s="29">
        <v>326</v>
      </c>
      <c r="H162" s="14">
        <f>IF(ISNUMBER(G162), (G162 - $B162) / $B162, "")</f>
        <v>-2.1021021021021023E-2</v>
      </c>
      <c r="I162" s="100">
        <f>IF(ISNUMBER(G162), $B172 * H162, "")</f>
        <v>-3153.1531531531532</v>
      </c>
      <c r="J162" s="13">
        <v>328</v>
      </c>
      <c r="K162" s="14">
        <f>IF(ISNUMBER(J162), (J162 - $B162) / $B162, "")</f>
        <v>-1.5015015015015015E-2</v>
      </c>
      <c r="L162" s="16">
        <f>IF(ISNUMBER(J162), $B172 * K162, "")</f>
        <v>-2252.2522522522522</v>
      </c>
      <c r="M162" s="29">
        <v>327</v>
      </c>
      <c r="N162" s="14">
        <f>IF(ISNUMBER(M162), (M162 - $B162) / $B162, "")</f>
        <v>-1.8018018018018018E-2</v>
      </c>
      <c r="O162" s="16">
        <f>IF(ISNUMBER(M162), $B172 * N162, "")</f>
        <v>-2702.7027027027025</v>
      </c>
      <c r="Q162" s="213"/>
      <c r="R162" s="214"/>
      <c r="S162" s="215"/>
    </row>
    <row r="163" spans="1:19" ht="17.25" thickBot="1">
      <c r="A163" s="125" t="s">
        <v>261</v>
      </c>
      <c r="B163" s="126">
        <v>146</v>
      </c>
      <c r="C163" s="77">
        <v>0</v>
      </c>
      <c r="D163" s="15">
        <v>146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144</v>
      </c>
      <c r="H163" s="32">
        <f t="shared" ref="H163:H166" si="87">IF(ISNUMBER(G163), (G163 - $B163) / $B163, "")</f>
        <v>-1.3698630136986301E-2</v>
      </c>
      <c r="I163" s="101">
        <f>IF(ISNUMBER(G163), $B172 * H163, "")</f>
        <v>-2054.794520547945</v>
      </c>
      <c r="J163" s="15">
        <v>145</v>
      </c>
      <c r="K163" s="32">
        <f t="shared" ref="K163:K166" si="88">IF(ISNUMBER(J163), (J163 - $B163) / $B163, "")</f>
        <v>-6.8493150684931503E-3</v>
      </c>
      <c r="L163" s="18">
        <f>IF(ISNUMBER(J163), $B172 * K163, "")</f>
        <v>-1027.3972602739725</v>
      </c>
      <c r="M163" s="31">
        <v>144</v>
      </c>
      <c r="N163" s="32">
        <f t="shared" ref="N163:N166" si="89">IF(ISNUMBER(M163), (M163 - $B163) / $B163, "")</f>
        <v>-1.3698630136986301E-2</v>
      </c>
      <c r="O163" s="18">
        <f>IF(ISNUMBER(M163), $B172 * N163, "")</f>
        <v>-2054.794520547945</v>
      </c>
      <c r="Q163" s="216"/>
      <c r="R163" s="217"/>
      <c r="S163" s="218"/>
    </row>
    <row r="164" spans="1:19" ht="17.25" thickBot="1">
      <c r="A164" s="125" t="s">
        <v>180</v>
      </c>
      <c r="B164" s="126">
        <v>863</v>
      </c>
      <c r="C164" s="77">
        <v>-1.1574074E-3</v>
      </c>
      <c r="D164" s="15">
        <v>849</v>
      </c>
      <c r="E164" s="32">
        <f t="shared" si="86"/>
        <v>-1.6222479721900347E-2</v>
      </c>
      <c r="F164" s="18">
        <f>IF(ISNUMBER(D164), $B172 * E164, "")</f>
        <v>-2433.3719582850522</v>
      </c>
      <c r="G164" s="31">
        <v>847</v>
      </c>
      <c r="H164" s="32">
        <f t="shared" si="87"/>
        <v>-1.8539976825028968E-2</v>
      </c>
      <c r="I164" s="101">
        <f>IF(ISNUMBER(G164), $B172 * H164, "")</f>
        <v>-2780.9965237543452</v>
      </c>
      <c r="J164" s="15">
        <v>850</v>
      </c>
      <c r="K164" s="32">
        <f t="shared" si="88"/>
        <v>-1.5063731170336037E-2</v>
      </c>
      <c r="L164" s="18">
        <f>IF(ISNUMBER(J164), $B172 * K164, "")</f>
        <v>-2259.5596755504057</v>
      </c>
      <c r="M164" s="31">
        <v>848</v>
      </c>
      <c r="N164" s="32">
        <f t="shared" si="89"/>
        <v>-1.7381228273464659E-2</v>
      </c>
      <c r="O164" s="18">
        <f>IF(ISNUMBER(M164), $B172 * N164, "")</f>
        <v>-2607.1842410196987</v>
      </c>
      <c r="Q164" s="209"/>
      <c r="R164" s="209"/>
      <c r="S164" s="209"/>
    </row>
    <row r="165" spans="1:19" ht="17.25" thickBot="1">
      <c r="A165" s="125" t="s">
        <v>247</v>
      </c>
      <c r="B165" s="126">
        <v>710</v>
      </c>
      <c r="C165" s="77">
        <v>-1.4064698000000001E-3</v>
      </c>
      <c r="D165" s="15">
        <v>710</v>
      </c>
      <c r="E165" s="32">
        <f t="shared" si="86"/>
        <v>0</v>
      </c>
      <c r="F165" s="18">
        <f>IF(ISNUMBER(D165), $B172 * E165, "")</f>
        <v>0</v>
      </c>
      <c r="G165" s="31">
        <v>709</v>
      </c>
      <c r="H165" s="32">
        <f t="shared" si="87"/>
        <v>-1.4084507042253522E-3</v>
      </c>
      <c r="I165" s="101">
        <f>IF(ISNUMBER(G165), $B172 * H165, "")</f>
        <v>-211.26760563380282</v>
      </c>
      <c r="J165" s="15">
        <v>711</v>
      </c>
      <c r="K165" s="32">
        <f t="shared" si="88"/>
        <v>1.4084507042253522E-3</v>
      </c>
      <c r="L165" s="18">
        <f>IF(ISNUMBER(J165), $B172 * K165, "")</f>
        <v>211.26760563380282</v>
      </c>
      <c r="M165" s="31">
        <v>711</v>
      </c>
      <c r="N165" s="32">
        <f t="shared" si="89"/>
        <v>1.4084507042253522E-3</v>
      </c>
      <c r="O165" s="18">
        <f>IF(ISNUMBER(M165), $B172 * N165, "")</f>
        <v>211.26760563380282</v>
      </c>
      <c r="Q165" s="219"/>
      <c r="R165" s="219"/>
      <c r="S165" s="219"/>
    </row>
    <row r="166" spans="1:19" ht="17.25" thickBot="1">
      <c r="A166" s="127" t="s">
        <v>89</v>
      </c>
      <c r="B166" s="128">
        <v>952</v>
      </c>
      <c r="C166" s="78">
        <v>-2.0964361000000002E-3</v>
      </c>
      <c r="D166" s="20">
        <v>947</v>
      </c>
      <c r="E166" s="21">
        <f t="shared" si="86"/>
        <v>-5.2521008403361349E-3</v>
      </c>
      <c r="F166" s="22">
        <f>IF(ISNUMBER(D166), $B172 * E166, "")</f>
        <v>-787.81512605042019</v>
      </c>
      <c r="G166" s="30">
        <v>938</v>
      </c>
      <c r="H166" s="21">
        <f t="shared" si="87"/>
        <v>-1.4705882352941176E-2</v>
      </c>
      <c r="I166" s="105">
        <f>IF(ISNUMBER(G166), $B172 * H166, "")</f>
        <v>-2205.8823529411766</v>
      </c>
      <c r="J166" s="20">
        <v>940</v>
      </c>
      <c r="K166" s="21">
        <f t="shared" si="88"/>
        <v>-1.2605042016806723E-2</v>
      </c>
      <c r="L166" s="22">
        <f>IF(ISNUMBER(J166), $B172 * K166, "")</f>
        <v>-1890.7563025210084</v>
      </c>
      <c r="M166" s="30">
        <v>945</v>
      </c>
      <c r="N166" s="21">
        <f t="shared" si="89"/>
        <v>-7.3529411764705881E-3</v>
      </c>
      <c r="O166" s="22">
        <f>IF(ISNUMBER(M166), $B172 * N166, "")</f>
        <v>-1102.9411764705883</v>
      </c>
      <c r="Q166" s="219"/>
      <c r="R166" s="219"/>
      <c r="S166" s="219"/>
    </row>
    <row r="167" spans="1:19" ht="17.25" thickBot="1">
      <c r="A167" s="125" t="s">
        <v>217</v>
      </c>
      <c r="B167" s="129">
        <v>191</v>
      </c>
      <c r="C167" s="80">
        <v>-5.2083333000000004E-3</v>
      </c>
      <c r="D167" s="106">
        <v>190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188</v>
      </c>
      <c r="H167" s="107">
        <f>IF(ISNUMBER(G167), (G167 - $B167) / $B167, "")</f>
        <v>-1.5706806282722512E-2</v>
      </c>
      <c r="I167" s="110">
        <f>IF(ISNUMBER(G167), $B172 * H167, "")</f>
        <v>-2356.0209424083769</v>
      </c>
      <c r="J167" s="106">
        <v>189</v>
      </c>
      <c r="K167" s="107">
        <f>IF(ISNUMBER(J167), (J167 - $B167) / $B167, "")</f>
        <v>-1.0471204188481676E-2</v>
      </c>
      <c r="L167" s="108">
        <f>IF(ISNUMBER(J167), $B172 * K167, "")</f>
        <v>-1570.6806282722514</v>
      </c>
      <c r="M167" s="109">
        <v>190</v>
      </c>
      <c r="N167" s="107">
        <f>IF(ISNUMBER(M167), (M167 - $B167) / $B167, "")</f>
        <v>-5.235602094240838E-3</v>
      </c>
      <c r="O167" s="108">
        <f>IF(ISNUMBER(M167), $B172 * N167, "")</f>
        <v>-785.3403141361257</v>
      </c>
      <c r="Q167" s="209"/>
      <c r="R167" s="209"/>
      <c r="S167" s="209"/>
    </row>
    <row r="168" spans="1:19" ht="17.25" thickBot="1">
      <c r="A168" s="125" t="s">
        <v>223</v>
      </c>
      <c r="B168" s="126">
        <v>911</v>
      </c>
      <c r="C168" s="77">
        <v>-8.7051143000000004E-3</v>
      </c>
      <c r="D168" s="15">
        <v>901</v>
      </c>
      <c r="E168" s="32">
        <f t="shared" ref="E168:E171" si="90">IF(ISNUMBER(D168), (D168 - $B168) / $B168, "")</f>
        <v>-1.0976948408342482E-2</v>
      </c>
      <c r="F168" s="18">
        <f>IF(ISNUMBER(D168), $B172 * E168, "")</f>
        <v>-1646.5422612513723</v>
      </c>
      <c r="G168" s="31">
        <v>897</v>
      </c>
      <c r="H168" s="32">
        <f t="shared" ref="H168:H171" si="91">IF(ISNUMBER(G168), (G168 - $B168) / $B168, "")</f>
        <v>-1.5367727771679473E-2</v>
      </c>
      <c r="I168" s="101">
        <f>IF(ISNUMBER(G168), $B172 * H168, "")</f>
        <v>-2305.1591657519211</v>
      </c>
      <c r="J168" s="15">
        <v>894</v>
      </c>
      <c r="K168" s="32">
        <f t="shared" ref="K168:K171" si="92">IF(ISNUMBER(J168), (J168 - $B168) / $B168, "")</f>
        <v>-1.8660812294182216E-2</v>
      </c>
      <c r="L168" s="18">
        <f>IF(ISNUMBER(J168), $B172 * K168, "")</f>
        <v>-2799.1218441273322</v>
      </c>
      <c r="M168" s="31">
        <v>918</v>
      </c>
      <c r="N168" s="32">
        <f t="shared" ref="N168:N171" si="93">IF(ISNUMBER(M168), (M168 - $B168) / $B168, "")</f>
        <v>7.6838638858397366E-3</v>
      </c>
      <c r="O168" s="18">
        <f>IF(ISNUMBER(M168), $B172 * N168, "")</f>
        <v>1152.5795828759606</v>
      </c>
      <c r="Q168" s="209"/>
      <c r="R168" s="209"/>
      <c r="S168" s="209"/>
    </row>
    <row r="169" spans="1:19" ht="17.25" thickBot="1">
      <c r="A169" s="125" t="s">
        <v>162</v>
      </c>
      <c r="B169" s="126">
        <v>994</v>
      </c>
      <c r="C169" s="77">
        <v>-1.0945273599999999E-2</v>
      </c>
      <c r="D169" s="15">
        <v>987</v>
      </c>
      <c r="E169" s="32">
        <f t="shared" si="90"/>
        <v>-7.0422535211267607E-3</v>
      </c>
      <c r="F169" s="18">
        <f>IF(ISNUMBER(D169), $B172 * E169, "")</f>
        <v>-1056.338028169014</v>
      </c>
      <c r="G169" s="31">
        <v>978</v>
      </c>
      <c r="H169" s="32">
        <f t="shared" si="91"/>
        <v>-1.6096579476861168E-2</v>
      </c>
      <c r="I169" s="101">
        <f>IF(ISNUMBER(G169), $B172 * H169, "")</f>
        <v>-2414.4869215291751</v>
      </c>
      <c r="J169" s="15">
        <v>975</v>
      </c>
      <c r="K169" s="32">
        <f t="shared" si="92"/>
        <v>-1.9114688128772636E-2</v>
      </c>
      <c r="L169" s="18">
        <f>IF(ISNUMBER(J169), $B172 * K169, "")</f>
        <v>-2867.2032193158952</v>
      </c>
      <c r="M169" s="31">
        <v>994</v>
      </c>
      <c r="N169" s="32">
        <f t="shared" si="93"/>
        <v>0</v>
      </c>
      <c r="O169" s="18">
        <f>IF(ISNUMBER(M169), $B172 * N169, "")</f>
        <v>0</v>
      </c>
      <c r="Q169" s="209"/>
      <c r="R169" s="209"/>
      <c r="S169" s="209"/>
    </row>
    <row r="170" spans="1:19">
      <c r="A170" s="125" t="s">
        <v>85</v>
      </c>
      <c r="B170" s="126">
        <v>240</v>
      </c>
      <c r="C170" s="77">
        <v>-1.2345679E-2</v>
      </c>
      <c r="D170" s="15">
        <v>238</v>
      </c>
      <c r="E170" s="32">
        <f t="shared" si="90"/>
        <v>-8.3333333333333332E-3</v>
      </c>
      <c r="F170" s="18">
        <f>IF(ISNUMBER(D170), $B172 * E170, "")</f>
        <v>-1250</v>
      </c>
      <c r="G170" s="31">
        <v>238</v>
      </c>
      <c r="H170" s="32">
        <f t="shared" si="91"/>
        <v>-8.3333333333333332E-3</v>
      </c>
      <c r="I170" s="101">
        <f>IF(ISNUMBER(G170), $B172 * H170, "")</f>
        <v>-1250</v>
      </c>
      <c r="J170" s="15">
        <v>237</v>
      </c>
      <c r="K170" s="32">
        <f t="shared" si="92"/>
        <v>-1.2500000000000001E-2</v>
      </c>
      <c r="L170" s="18">
        <f>IF(ISNUMBER(J170), $B172 * K170, "")</f>
        <v>-1875</v>
      </c>
      <c r="M170" s="31">
        <v>235</v>
      </c>
      <c r="N170" s="32">
        <f t="shared" si="93"/>
        <v>-2.0833333333333332E-2</v>
      </c>
      <c r="O170" s="18">
        <f>IF(ISNUMBER(M170), $B172 * N170, "")</f>
        <v>-3125</v>
      </c>
      <c r="Q170" s="198"/>
      <c r="R170" s="199"/>
      <c r="S170" s="200"/>
    </row>
    <row r="171" spans="1:19" ht="17.25" thickBot="1">
      <c r="A171" s="130" t="s">
        <v>237</v>
      </c>
      <c r="B171" s="131">
        <v>575</v>
      </c>
      <c r="C171" s="79">
        <v>-1.7094017100000001E-2</v>
      </c>
      <c r="D171" s="24">
        <v>570</v>
      </c>
      <c r="E171" s="25">
        <f t="shared" si="90"/>
        <v>-8.6956521739130436E-3</v>
      </c>
      <c r="F171" s="104">
        <f>IF(ISNUMBER(D171), $B172 * E171, "")</f>
        <v>-1304.3478260869565</v>
      </c>
      <c r="G171" s="102">
        <v>567</v>
      </c>
      <c r="H171" s="25">
        <f t="shared" si="91"/>
        <v>-1.391304347826087E-2</v>
      </c>
      <c r="I171" s="103">
        <f>IF(ISNUMBER(G171), $B172 * H171, "")</f>
        <v>-2086.9565217391305</v>
      </c>
      <c r="J171" s="24">
        <v>567</v>
      </c>
      <c r="K171" s="25">
        <f t="shared" si="92"/>
        <v>-1.391304347826087E-2</v>
      </c>
      <c r="L171" s="104">
        <f>IF(ISNUMBER(J171), $B172 * K171, "")</f>
        <v>-2086.9565217391305</v>
      </c>
      <c r="M171" s="102">
        <v>559</v>
      </c>
      <c r="N171" s="25">
        <f t="shared" si="93"/>
        <v>-2.782608695652174E-2</v>
      </c>
      <c r="O171" s="104">
        <f>IF(ISNUMBER(M171), $B172 * N171, "")</f>
        <v>-4173.913043478261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-7.889562076325362E-3</v>
      </c>
      <c r="F172" s="28">
        <f>SUM(F152:F171)</f>
        <v>-23668.68622897609</v>
      </c>
      <c r="G172" s="26" t="s">
        <v>266</v>
      </c>
      <c r="H172" s="27">
        <f>IF(COUNT(H152:H171), SUM(H152:H171) / COUNT(H152:H171), 0)</f>
        <v>-7.7184345213107599E-3</v>
      </c>
      <c r="I172" s="28">
        <f>SUM(I152:I171)</f>
        <v>-23155.303563932284</v>
      </c>
      <c r="J172" s="26" t="s">
        <v>266</v>
      </c>
      <c r="K172" s="27">
        <f>IF(COUNT(K152:K171), SUM(K152:K171) / COUNT(K152:K171), 0)</f>
        <v>-7.349671289604673E-3</v>
      </c>
      <c r="L172" s="28">
        <f>SUM(L152:L171)</f>
        <v>-22049.013868814021</v>
      </c>
      <c r="M172" s="26" t="s">
        <v>266</v>
      </c>
      <c r="N172" s="27">
        <f>IF(COUNT(N152:N171), SUM(N152:N171) / COUNT(N152:N171), 0)</f>
        <v>-7.754113308121641E-3</v>
      </c>
      <c r="O172" s="28">
        <f>SUM(O152:O171)</f>
        <v>-23262.339924364915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78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2022-03-15(화) 오전 00:00</v>
      </c>
      <c r="C177" s="261"/>
      <c r="D177" s="233" t="str">
        <f>TEXT($G$1, "[$-ko-KR]yyyy-mm-dd(ddd) ") &amp; "오후 14:00"</f>
        <v>2022-03-15(화) 오후 14:00</v>
      </c>
      <c r="E177" s="234"/>
      <c r="F177" s="235"/>
      <c r="G177" s="233" t="str">
        <f>TEXT($G$1, "[$-ko-KR]yyyy-mm-dd(ddd) ") &amp; "오후 19:00"</f>
        <v>2022-03-15(화) 오후 19:00</v>
      </c>
      <c r="H177" s="234"/>
      <c r="I177" s="235"/>
      <c r="J177" s="233" t="str">
        <f>TEXT($G$1, "[$-ko-KR]yyyy-mm-dd(ddd) ") &amp; "오후 21:00"</f>
        <v>2022-03-15(화) 오후 21:00</v>
      </c>
      <c r="K177" s="234"/>
      <c r="L177" s="235"/>
      <c r="M177" s="233" t="str">
        <f>TEXT($G$1+1, "[$-ko-KR]yyyy-mm-dd(ddd) ") &amp; "오전 00:00"</f>
        <v>2022-03-16(수)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9" t="s">
        <v>57</v>
      </c>
      <c r="H178" s="180" t="s">
        <v>263</v>
      </c>
      <c r="I178" s="181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136</v>
      </c>
      <c r="B179" s="124">
        <v>4880</v>
      </c>
      <c r="C179" s="76">
        <v>-4.0816326999999998E-3</v>
      </c>
      <c r="D179" s="13">
        <v>4870</v>
      </c>
      <c r="E179" s="14">
        <f>IF(ISNUMBER(D179), (D179 - $B179) / $B179, "")</f>
        <v>-2.0491803278688526E-3</v>
      </c>
      <c r="F179" s="16">
        <f>IF(ISNUMBER(D179), $B199 * E179, "")</f>
        <v>-307.3770491803279</v>
      </c>
      <c r="G179" s="29">
        <v>4880</v>
      </c>
      <c r="H179" s="14">
        <f>IF(ISNUMBER(G179), (G179 - $B179) / $B179, "")</f>
        <v>0</v>
      </c>
      <c r="I179" s="100">
        <f>IF(ISNUMBER(G179), $B199 * H179, "")</f>
        <v>0</v>
      </c>
      <c r="J179" s="13">
        <v>4905</v>
      </c>
      <c r="K179" s="14">
        <f>IF(ISNUMBER(J179), (J179 - $B179) / $B179, "")</f>
        <v>5.1229508196721308E-3</v>
      </c>
      <c r="L179" s="16">
        <f>IF(ISNUMBER(J179), $B199 * K179, "")</f>
        <v>768.44262295081967</v>
      </c>
      <c r="M179" s="29">
        <v>4980</v>
      </c>
      <c r="N179" s="14">
        <f>IF(ISNUMBER(M179), (M179 - $B179) / $B179, "")</f>
        <v>2.0491803278688523E-2</v>
      </c>
      <c r="O179" s="16">
        <f>IF(ISNUMBER(M179), $B199 * N179, "")</f>
        <v>3073.7704918032787</v>
      </c>
      <c r="Q179" s="219"/>
      <c r="R179" s="219"/>
      <c r="S179" s="219"/>
    </row>
    <row r="180" spans="1:19" ht="17.25" thickBot="1">
      <c r="A180" s="125" t="s">
        <v>243</v>
      </c>
      <c r="B180" s="126">
        <v>1125</v>
      </c>
      <c r="C180" s="77">
        <v>-4.4247788000000001E-3</v>
      </c>
      <c r="D180" s="15">
        <v>1120</v>
      </c>
      <c r="E180" s="32">
        <f t="shared" ref="E180:E183" si="94">IF(ISNUMBER(D180), (D180 - $B180) / $B180, "")</f>
        <v>-4.4444444444444444E-3</v>
      </c>
      <c r="F180" s="18">
        <f>IF(ISNUMBER(D180), $B199 * E180, "")</f>
        <v>-666.66666666666663</v>
      </c>
      <c r="G180" s="31">
        <v>1105</v>
      </c>
      <c r="H180" s="32">
        <f t="shared" ref="H180:H183" si="95">IF(ISNUMBER(G180), (G180 - $B180) / $B180, "")</f>
        <v>-1.7777777777777778E-2</v>
      </c>
      <c r="I180" s="101">
        <f>IF(ISNUMBER(G180), $B199 * H180, "")</f>
        <v>-2666.6666666666665</v>
      </c>
      <c r="J180" s="15">
        <v>1105</v>
      </c>
      <c r="K180" s="32">
        <f t="shared" ref="K180:K183" si="96">IF(ISNUMBER(J180), (J180 - $B180) / $B180, "")</f>
        <v>-1.7777777777777778E-2</v>
      </c>
      <c r="L180" s="18">
        <f>IF(ISNUMBER(J180), $B199 * K180, "")</f>
        <v>-2666.6666666666665</v>
      </c>
      <c r="M180" s="31">
        <v>1115</v>
      </c>
      <c r="N180" s="32">
        <f t="shared" ref="N180:N183" si="97">IF(ISNUMBER(M180), (M180 - $B180) / $B180, "")</f>
        <v>-8.8888888888888889E-3</v>
      </c>
      <c r="O180" s="18">
        <f>IF(ISNUMBER(M180), $B199 * N180, "")</f>
        <v>-1333.3333333333333</v>
      </c>
      <c r="Q180" s="219"/>
      <c r="R180" s="219"/>
      <c r="S180" s="219"/>
    </row>
    <row r="181" spans="1:19" ht="17.25" thickBot="1">
      <c r="A181" s="125" t="s">
        <v>227</v>
      </c>
      <c r="B181" s="126">
        <v>1035</v>
      </c>
      <c r="C181" s="77">
        <v>-4.8076923000000002E-3</v>
      </c>
      <c r="D181" s="15">
        <v>1020</v>
      </c>
      <c r="E181" s="32">
        <f t="shared" si="94"/>
        <v>-1.4492753623188406E-2</v>
      </c>
      <c r="F181" s="18">
        <f>IF(ISNUMBER(D181), $B199 * E181, "")</f>
        <v>-2173.913043478261</v>
      </c>
      <c r="G181" s="31">
        <v>1015</v>
      </c>
      <c r="H181" s="32">
        <f t="shared" si="95"/>
        <v>-1.932367149758454E-2</v>
      </c>
      <c r="I181" s="101">
        <f>IF(ISNUMBER(G181), $B199 * H181, "")</f>
        <v>-2898.550724637681</v>
      </c>
      <c r="J181" s="15">
        <v>1015</v>
      </c>
      <c r="K181" s="32">
        <f t="shared" si="96"/>
        <v>-1.932367149758454E-2</v>
      </c>
      <c r="L181" s="18">
        <f>IF(ISNUMBER(J181), $B199 * K181, "")</f>
        <v>-2898.550724637681</v>
      </c>
      <c r="M181" s="31">
        <v>1035</v>
      </c>
      <c r="N181" s="32">
        <f t="shared" si="97"/>
        <v>0</v>
      </c>
      <c r="O181" s="18">
        <f>IF(ISNUMBER(M181), $B199 * N181, "")</f>
        <v>0</v>
      </c>
      <c r="Q181" s="209"/>
      <c r="R181" s="209"/>
      <c r="S181" s="209"/>
    </row>
    <row r="182" spans="1:19" ht="17.25" thickBot="1">
      <c r="A182" s="125" t="s">
        <v>217</v>
      </c>
      <c r="B182" s="126">
        <v>191</v>
      </c>
      <c r="C182" s="77">
        <v>-5.2083333000000004E-3</v>
      </c>
      <c r="D182" s="15">
        <v>190</v>
      </c>
      <c r="E182" s="32">
        <f t="shared" si="94"/>
        <v>-5.235602094240838E-3</v>
      </c>
      <c r="F182" s="18">
        <f>IF(ISNUMBER(D182), $B199 * E182, "")</f>
        <v>-785.3403141361257</v>
      </c>
      <c r="G182" s="31">
        <v>188</v>
      </c>
      <c r="H182" s="32">
        <f t="shared" si="95"/>
        <v>-1.5706806282722512E-2</v>
      </c>
      <c r="I182" s="101">
        <f>IF(ISNUMBER(G182), $B199 * H182, "")</f>
        <v>-2356.0209424083769</v>
      </c>
      <c r="J182" s="15">
        <v>189</v>
      </c>
      <c r="K182" s="32">
        <f t="shared" si="96"/>
        <v>-1.0471204188481676E-2</v>
      </c>
      <c r="L182" s="18">
        <f>IF(ISNUMBER(J182), $B199 * K182, "")</f>
        <v>-1570.6806282722514</v>
      </c>
      <c r="M182" s="31">
        <v>190</v>
      </c>
      <c r="N182" s="32">
        <f t="shared" si="97"/>
        <v>-5.235602094240838E-3</v>
      </c>
      <c r="O182" s="18">
        <f>IF(ISNUMBER(M182), $B199 * N182, "")</f>
        <v>-785.3403141361257</v>
      </c>
      <c r="Q182" s="209"/>
      <c r="R182" s="209"/>
      <c r="S182" s="209"/>
    </row>
    <row r="183" spans="1:19" ht="17.25" thickBot="1">
      <c r="A183" s="127" t="s">
        <v>87</v>
      </c>
      <c r="B183" s="128">
        <v>94000</v>
      </c>
      <c r="C183" s="78">
        <v>-5.2910053000000002E-3</v>
      </c>
      <c r="D183" s="20">
        <v>93690</v>
      </c>
      <c r="E183" s="21">
        <f t="shared" si="94"/>
        <v>-3.2978723404255318E-3</v>
      </c>
      <c r="F183" s="22">
        <f>IF(ISNUMBER(D183), $B199 * E183, "")</f>
        <v>-494.68085106382978</v>
      </c>
      <c r="G183" s="30">
        <v>93050</v>
      </c>
      <c r="H183" s="21">
        <f t="shared" si="95"/>
        <v>-1.0106382978723405E-2</v>
      </c>
      <c r="I183" s="105">
        <f>IF(ISNUMBER(G183), $B199 * H183, "")</f>
        <v>-1515.9574468085107</v>
      </c>
      <c r="J183" s="20">
        <v>93270</v>
      </c>
      <c r="K183" s="21">
        <f t="shared" si="96"/>
        <v>-7.7659574468085107E-3</v>
      </c>
      <c r="L183" s="22">
        <f>IF(ISNUMBER(J183), $B199 * K183, "")</f>
        <v>-1164.8936170212767</v>
      </c>
      <c r="M183" s="30">
        <v>93500</v>
      </c>
      <c r="N183" s="21">
        <f t="shared" si="97"/>
        <v>-5.3191489361702126E-3</v>
      </c>
      <c r="O183" s="22">
        <f>IF(ISNUMBER(M183), $B199 * N183, "")</f>
        <v>-797.87234042553189</v>
      </c>
      <c r="Q183" s="209"/>
      <c r="R183" s="209"/>
      <c r="S183" s="209"/>
    </row>
    <row r="184" spans="1:19" ht="17.25" thickBot="1">
      <c r="A184" s="125" t="s">
        <v>193</v>
      </c>
      <c r="B184" s="129">
        <v>6625</v>
      </c>
      <c r="C184" s="80">
        <v>-6.0015004E-3</v>
      </c>
      <c r="D184" s="106">
        <v>6520</v>
      </c>
      <c r="E184" s="107">
        <f>IF(ISNUMBER(D184), (D184 - $B184) / $B184, "")</f>
        <v>-1.5849056603773583E-2</v>
      </c>
      <c r="F184" s="108">
        <f>IF(ISNUMBER(D184), $B199 * E184, "")</f>
        <v>-2377.3584905660377</v>
      </c>
      <c r="G184" s="109">
        <v>6465</v>
      </c>
      <c r="H184" s="107">
        <f>IF(ISNUMBER(G184), (G184 - $B184) / $B184, "")</f>
        <v>-2.4150943396226414E-2</v>
      </c>
      <c r="I184" s="110">
        <f>IF(ISNUMBER(G184), $B199 * H184, "")</f>
        <v>-3622.6415094339623</v>
      </c>
      <c r="J184" s="106">
        <v>6445</v>
      </c>
      <c r="K184" s="107">
        <f>IF(ISNUMBER(J184), (J184 - $B184) / $B184, "")</f>
        <v>-2.7169811320754716E-2</v>
      </c>
      <c r="L184" s="108">
        <f>IF(ISNUMBER(J184), $B199 * K184, "")</f>
        <v>-4075.4716981132074</v>
      </c>
      <c r="M184" s="109">
        <v>6475</v>
      </c>
      <c r="N184" s="107">
        <f>IF(ISNUMBER(M184), (M184 - $B184) / $B184, "")</f>
        <v>-2.2641509433962263E-2</v>
      </c>
      <c r="O184" s="108">
        <f>IF(ISNUMBER(M184), $B199 * N184, "")</f>
        <v>-3396.2264150943392</v>
      </c>
      <c r="Q184" s="209"/>
      <c r="R184" s="209"/>
      <c r="S184" s="209"/>
    </row>
    <row r="185" spans="1:19" ht="17.25" thickBot="1">
      <c r="A185" s="125" t="s">
        <v>191</v>
      </c>
      <c r="B185" s="126">
        <v>2055</v>
      </c>
      <c r="C185" s="77">
        <v>-7.2463768E-3</v>
      </c>
      <c r="D185" s="15">
        <v>2045</v>
      </c>
      <c r="E185" s="32">
        <f t="shared" ref="E185:E188" si="98">IF(ISNUMBER(D185), (D185 - $B185) / $B185, "")</f>
        <v>-4.8661800486618006E-3</v>
      </c>
      <c r="F185" s="18">
        <f>IF(ISNUMBER(D185), $B199 * E185, "")</f>
        <v>-729.92700729927014</v>
      </c>
      <c r="G185" s="31">
        <v>2035</v>
      </c>
      <c r="H185" s="32">
        <f t="shared" ref="H185:H188" si="99">IF(ISNUMBER(G185), (G185 - $B185) / $B185, "")</f>
        <v>-9.7323600973236012E-3</v>
      </c>
      <c r="I185" s="101">
        <f>IF(ISNUMBER(G185), $B199 * H185, "")</f>
        <v>-1459.8540145985403</v>
      </c>
      <c r="J185" s="15">
        <v>2030</v>
      </c>
      <c r="K185" s="32">
        <f t="shared" ref="K185:K188" si="100">IF(ISNUMBER(J185), (J185 - $B185) / $B185, "")</f>
        <v>-1.2165450121654502E-2</v>
      </c>
      <c r="L185" s="18">
        <f>IF(ISNUMBER(J185), $B199 * K185, "")</f>
        <v>-1824.8175182481752</v>
      </c>
      <c r="M185" s="31">
        <v>2040</v>
      </c>
      <c r="N185" s="32">
        <f t="shared" ref="N185:N188" si="101">IF(ISNUMBER(M185), (M185 - $B185) / $B185, "")</f>
        <v>-7.2992700729927005E-3</v>
      </c>
      <c r="O185" s="18">
        <f>IF(ISNUMBER(M185), $B199 * N185, "")</f>
        <v>-1094.8905109489051</v>
      </c>
      <c r="Q185" s="209"/>
      <c r="R185" s="209"/>
      <c r="S185" s="209"/>
    </row>
    <row r="186" spans="1:19" ht="17.25" thickBot="1">
      <c r="A186" s="125" t="s">
        <v>166</v>
      </c>
      <c r="B186" s="126">
        <v>16300</v>
      </c>
      <c r="C186" s="77">
        <v>-8.5158151000000008E-3</v>
      </c>
      <c r="D186" s="15">
        <v>16170</v>
      </c>
      <c r="E186" s="32">
        <f t="shared" si="98"/>
        <v>-7.9754601226993873E-3</v>
      </c>
      <c r="F186" s="18">
        <f>IF(ISNUMBER(D186), $B199 * E186, "")</f>
        <v>-1196.3190184049081</v>
      </c>
      <c r="G186" s="31">
        <v>16130</v>
      </c>
      <c r="H186" s="32">
        <f t="shared" si="99"/>
        <v>-1.0429447852760737E-2</v>
      </c>
      <c r="I186" s="101">
        <f>IF(ISNUMBER(G186), $B199 * H186, "")</f>
        <v>-1564.4171779141104</v>
      </c>
      <c r="J186" s="15">
        <v>16120</v>
      </c>
      <c r="K186" s="32">
        <f t="shared" si="100"/>
        <v>-1.1042944785276074E-2</v>
      </c>
      <c r="L186" s="18">
        <f>IF(ISNUMBER(J186), $B199 * K186, "")</f>
        <v>-1656.4417177914111</v>
      </c>
      <c r="M186" s="31">
        <v>16170</v>
      </c>
      <c r="N186" s="32">
        <f t="shared" si="101"/>
        <v>-7.9754601226993873E-3</v>
      </c>
      <c r="O186" s="18">
        <f>IF(ISNUMBER(M186), $B199 * N186, "")</f>
        <v>-1196.3190184049081</v>
      </c>
      <c r="Q186" s="209"/>
      <c r="R186" s="209"/>
      <c r="S186" s="209"/>
    </row>
    <row r="187" spans="1:19" ht="17.25" thickBot="1">
      <c r="A187" s="125" t="s">
        <v>223</v>
      </c>
      <c r="B187" s="126">
        <v>911</v>
      </c>
      <c r="C187" s="77">
        <v>-8.7051143000000004E-3</v>
      </c>
      <c r="D187" s="15">
        <v>901</v>
      </c>
      <c r="E187" s="32">
        <f t="shared" si="98"/>
        <v>-1.0976948408342482E-2</v>
      </c>
      <c r="F187" s="18">
        <f>IF(ISNUMBER(D187), $B199 * E187, "")</f>
        <v>-1646.5422612513723</v>
      </c>
      <c r="G187" s="31">
        <v>897</v>
      </c>
      <c r="H187" s="32">
        <f t="shared" si="99"/>
        <v>-1.5367727771679473E-2</v>
      </c>
      <c r="I187" s="101">
        <f>IF(ISNUMBER(G187), $B199 * H187, "")</f>
        <v>-2305.1591657519211</v>
      </c>
      <c r="J187" s="15">
        <v>894</v>
      </c>
      <c r="K187" s="32">
        <f t="shared" si="100"/>
        <v>-1.8660812294182216E-2</v>
      </c>
      <c r="L187" s="18">
        <f>IF(ISNUMBER(J187), $B199 * K187, "")</f>
        <v>-2799.1218441273322</v>
      </c>
      <c r="M187" s="31">
        <v>918</v>
      </c>
      <c r="N187" s="32">
        <f t="shared" si="101"/>
        <v>7.6838638858397366E-3</v>
      </c>
      <c r="O187" s="18">
        <f>IF(ISNUMBER(M187), $B199 * N187, "")</f>
        <v>1152.5795828759606</v>
      </c>
      <c r="Q187" s="33"/>
      <c r="R187" s="33"/>
    </row>
    <row r="188" spans="1:19" ht="17.25" thickBot="1">
      <c r="A188" s="130" t="s">
        <v>158</v>
      </c>
      <c r="B188" s="131">
        <v>69.099999999999994</v>
      </c>
      <c r="C188" s="79">
        <v>-1.0028653300000001E-2</v>
      </c>
      <c r="D188" s="24">
        <v>68.400000000000006</v>
      </c>
      <c r="E188" s="25">
        <f t="shared" si="98"/>
        <v>-1.0130246020260329E-2</v>
      </c>
      <c r="F188" s="104">
        <f>IF(ISNUMBER(D188), $B199 * E188, "")</f>
        <v>-1519.5369030390493</v>
      </c>
      <c r="G188" s="102">
        <v>68.5</v>
      </c>
      <c r="H188" s="25">
        <f t="shared" si="99"/>
        <v>-8.6830680173660552E-3</v>
      </c>
      <c r="I188" s="103">
        <f>IF(ISNUMBER(G188), $B199 * H188, "")</f>
        <v>-1302.4602026049083</v>
      </c>
      <c r="J188" s="24">
        <v>68.3</v>
      </c>
      <c r="K188" s="25">
        <f t="shared" si="100"/>
        <v>-1.1577424023154807E-2</v>
      </c>
      <c r="L188" s="104">
        <f>IF(ISNUMBER(J188), $B199 * K188, "")</f>
        <v>-1736.613603473221</v>
      </c>
      <c r="M188" s="102">
        <v>68.7</v>
      </c>
      <c r="N188" s="25">
        <f t="shared" si="101"/>
        <v>-5.7887120115773013E-3</v>
      </c>
      <c r="O188" s="104">
        <f>IF(ISNUMBER(M188), $B199 * N188, "")</f>
        <v>-868.30680173659516</v>
      </c>
      <c r="Q188" s="210"/>
      <c r="R188" s="211"/>
      <c r="S188" s="212"/>
    </row>
    <row r="189" spans="1:19">
      <c r="A189" s="123" t="s">
        <v>162</v>
      </c>
      <c r="B189" s="124">
        <v>994</v>
      </c>
      <c r="C189" s="76">
        <v>-1.0945273599999999E-2</v>
      </c>
      <c r="D189" s="13">
        <v>987</v>
      </c>
      <c r="E189" s="14">
        <f>IF(ISNUMBER(D189), (D189 - $B189) / $B189, "")</f>
        <v>-7.0422535211267607E-3</v>
      </c>
      <c r="F189" s="16">
        <f>IF(ISNUMBER(D189), $B199 * E189, "")</f>
        <v>-1056.338028169014</v>
      </c>
      <c r="G189" s="29">
        <v>978</v>
      </c>
      <c r="H189" s="14">
        <f>IF(ISNUMBER(G189), (G189 - $B189) / $B189, "")</f>
        <v>-1.6096579476861168E-2</v>
      </c>
      <c r="I189" s="100">
        <f>IF(ISNUMBER(G189), $B199 * H189, "")</f>
        <v>-2414.4869215291751</v>
      </c>
      <c r="J189" s="13">
        <v>975</v>
      </c>
      <c r="K189" s="14">
        <f>IF(ISNUMBER(J189), (J189 - $B189) / $B189, "")</f>
        <v>-1.9114688128772636E-2</v>
      </c>
      <c r="L189" s="16">
        <f>IF(ISNUMBER(J189), $B199 * K189, "")</f>
        <v>-2867.2032193158952</v>
      </c>
      <c r="M189" s="29">
        <v>994</v>
      </c>
      <c r="N189" s="14">
        <f>IF(ISNUMBER(M189), (M189 - $B189) / $B189, "")</f>
        <v>0</v>
      </c>
      <c r="O189" s="16">
        <f>IF(ISNUMBER(M189), $B199 * N189, "")</f>
        <v>0</v>
      </c>
      <c r="Q189" s="213"/>
      <c r="R189" s="214"/>
      <c r="S189" s="215"/>
    </row>
    <row r="190" spans="1:19" ht="17.25" thickBot="1">
      <c r="A190" s="125" t="s">
        <v>156</v>
      </c>
      <c r="B190" s="126">
        <v>1235</v>
      </c>
      <c r="C190" s="77">
        <v>-1.2E-2</v>
      </c>
      <c r="D190" s="15">
        <v>1210</v>
      </c>
      <c r="E190" s="32">
        <f t="shared" ref="E190:E193" si="102">IF(ISNUMBER(D190), (D190 - $B190) / $B190, "")</f>
        <v>-2.0242914979757085E-2</v>
      </c>
      <c r="F190" s="18">
        <f>IF(ISNUMBER(D190), $B199 * E190, "")</f>
        <v>-3036.4372469635628</v>
      </c>
      <c r="G190" s="31">
        <v>1205</v>
      </c>
      <c r="H190" s="32">
        <f t="shared" ref="H190:H193" si="103">IF(ISNUMBER(G190), (G190 - $B190) / $B190, "")</f>
        <v>-2.4291497975708502E-2</v>
      </c>
      <c r="I190" s="101">
        <f>IF(ISNUMBER(G190), $B199 * H190, "")</f>
        <v>-3643.7246963562752</v>
      </c>
      <c r="J190" s="15">
        <v>1215</v>
      </c>
      <c r="K190" s="32">
        <f t="shared" ref="K190:K193" si="104">IF(ISNUMBER(J190), (J190 - $B190) / $B190, "")</f>
        <v>-1.6194331983805668E-2</v>
      </c>
      <c r="L190" s="18">
        <f>IF(ISNUMBER(J190), $B199 * K190, "")</f>
        <v>-2429.1497975708503</v>
      </c>
      <c r="M190" s="31">
        <v>1225</v>
      </c>
      <c r="N190" s="32">
        <f t="shared" ref="N190:N193" si="105">IF(ISNUMBER(M190), (M190 - $B190) / $B190, "")</f>
        <v>-8.0971659919028341E-3</v>
      </c>
      <c r="O190" s="18">
        <f>IF(ISNUMBER(M190), $B199 * N190, "")</f>
        <v>-1214.5748987854251</v>
      </c>
      <c r="Q190" s="216"/>
      <c r="R190" s="217"/>
      <c r="S190" s="218"/>
    </row>
    <row r="191" spans="1:19" ht="17.25" thickBot="1">
      <c r="A191" s="125" t="s">
        <v>85</v>
      </c>
      <c r="B191" s="126">
        <v>240</v>
      </c>
      <c r="C191" s="77">
        <v>-1.2345679E-2</v>
      </c>
      <c r="D191" s="15">
        <v>238</v>
      </c>
      <c r="E191" s="32">
        <f t="shared" si="102"/>
        <v>-8.3333333333333332E-3</v>
      </c>
      <c r="F191" s="18">
        <f>IF(ISNUMBER(D191), $B199 * E191, "")</f>
        <v>-1250</v>
      </c>
      <c r="G191" s="31">
        <v>238</v>
      </c>
      <c r="H191" s="32">
        <f t="shared" si="103"/>
        <v>-8.3333333333333332E-3</v>
      </c>
      <c r="I191" s="101">
        <f>IF(ISNUMBER(G191), $B199 * H191, "")</f>
        <v>-1250</v>
      </c>
      <c r="J191" s="15">
        <v>237</v>
      </c>
      <c r="K191" s="32">
        <f t="shared" si="104"/>
        <v>-1.2500000000000001E-2</v>
      </c>
      <c r="L191" s="18">
        <f>IF(ISNUMBER(J191), $B199 * K191, "")</f>
        <v>-1875</v>
      </c>
      <c r="M191" s="31">
        <v>235</v>
      </c>
      <c r="N191" s="32">
        <f t="shared" si="105"/>
        <v>-2.0833333333333332E-2</v>
      </c>
      <c r="O191" s="18">
        <f>IF(ISNUMBER(M191), $B199 * N191, "")</f>
        <v>-3125</v>
      </c>
      <c r="Q191" s="209"/>
      <c r="R191" s="209"/>
      <c r="S191" s="209"/>
    </row>
    <row r="192" spans="1:19" ht="17.25" thickBot="1">
      <c r="A192" s="125" t="s">
        <v>138</v>
      </c>
      <c r="B192" s="126">
        <v>5475</v>
      </c>
      <c r="C192" s="77">
        <v>-1.6172506699999999E-2</v>
      </c>
      <c r="D192" s="15">
        <v>5455</v>
      </c>
      <c r="E192" s="32">
        <f t="shared" si="102"/>
        <v>-3.6529680365296802E-3</v>
      </c>
      <c r="F192" s="18">
        <f>IF(ISNUMBER(D192), $B199 * E192, "")</f>
        <v>-547.94520547945206</v>
      </c>
      <c r="G192" s="31">
        <v>5410</v>
      </c>
      <c r="H192" s="32">
        <f t="shared" si="103"/>
        <v>-1.1872146118721462E-2</v>
      </c>
      <c r="I192" s="101">
        <f>IF(ISNUMBER(G192), $B199 * H192, "")</f>
        <v>-1780.8219178082193</v>
      </c>
      <c r="J192" s="15">
        <v>5430</v>
      </c>
      <c r="K192" s="32">
        <f t="shared" si="104"/>
        <v>-8.21917808219178E-3</v>
      </c>
      <c r="L192" s="18">
        <f>IF(ISNUMBER(J192), $B199 * K192, "")</f>
        <v>-1232.8767123287671</v>
      </c>
      <c r="M192" s="31">
        <v>5410</v>
      </c>
      <c r="N192" s="32">
        <f t="shared" si="105"/>
        <v>-1.1872146118721462E-2</v>
      </c>
      <c r="O192" s="18">
        <f>IF(ISNUMBER(M192), $B199 * N192, "")</f>
        <v>-1780.8219178082193</v>
      </c>
      <c r="Q192" s="219"/>
      <c r="R192" s="219"/>
      <c r="S192" s="219"/>
    </row>
    <row r="193" spans="1:19" ht="17.25" thickBot="1">
      <c r="A193" s="127" t="s">
        <v>237</v>
      </c>
      <c r="B193" s="128">
        <v>575</v>
      </c>
      <c r="C193" s="78">
        <v>-1.7094017100000001E-2</v>
      </c>
      <c r="D193" s="20">
        <v>570</v>
      </c>
      <c r="E193" s="21">
        <f t="shared" si="102"/>
        <v>-8.6956521739130436E-3</v>
      </c>
      <c r="F193" s="22">
        <f>IF(ISNUMBER(D193), $B199 * E193, "")</f>
        <v>-1304.3478260869565</v>
      </c>
      <c r="G193" s="30">
        <v>567</v>
      </c>
      <c r="H193" s="21">
        <f t="shared" si="103"/>
        <v>-1.391304347826087E-2</v>
      </c>
      <c r="I193" s="105">
        <f>IF(ISNUMBER(G193), $B199 * H193, "")</f>
        <v>-2086.9565217391305</v>
      </c>
      <c r="J193" s="20">
        <v>567</v>
      </c>
      <c r="K193" s="21">
        <f t="shared" si="104"/>
        <v>-1.391304347826087E-2</v>
      </c>
      <c r="L193" s="22">
        <f>IF(ISNUMBER(J193), $B199 * K193, "")</f>
        <v>-2086.9565217391305</v>
      </c>
      <c r="M193" s="30">
        <v>559</v>
      </c>
      <c r="N193" s="21">
        <f t="shared" si="105"/>
        <v>-2.782608695652174E-2</v>
      </c>
      <c r="O193" s="22">
        <f>IF(ISNUMBER(M193), $B199 * N193, "")</f>
        <v>-4173.913043478261</v>
      </c>
      <c r="Q193" s="219"/>
      <c r="R193" s="219"/>
      <c r="S193" s="219"/>
    </row>
    <row r="194" spans="1:19" ht="17.25" thickBot="1">
      <c r="A194" s="125" t="s">
        <v>219</v>
      </c>
      <c r="B194" s="129">
        <v>2505</v>
      </c>
      <c r="C194" s="80">
        <v>-1.76470588E-2</v>
      </c>
      <c r="D194" s="106">
        <v>2495</v>
      </c>
      <c r="E194" s="107">
        <f>IF(ISNUMBER(D194), (D194 - $B194) / $B194, "")</f>
        <v>-3.9920159680638719E-3</v>
      </c>
      <c r="F194" s="108">
        <f>IF(ISNUMBER(D194), $B199 * E194, "")</f>
        <v>-598.80239520958082</v>
      </c>
      <c r="G194" s="109">
        <v>2470</v>
      </c>
      <c r="H194" s="107">
        <f>IF(ISNUMBER(G194), (G194 - $B194) / $B194, "")</f>
        <v>-1.3972055888223553E-2</v>
      </c>
      <c r="I194" s="110">
        <f>IF(ISNUMBER(G194), $B199 * H194, "")</f>
        <v>-2095.8083832335328</v>
      </c>
      <c r="J194" s="106">
        <v>2480</v>
      </c>
      <c r="K194" s="107">
        <f>IF(ISNUMBER(J194), (J194 - $B194) / $B194, "")</f>
        <v>-9.9800399201596807E-3</v>
      </c>
      <c r="L194" s="108">
        <f>IF(ISNUMBER(J194), $B199 * K194, "")</f>
        <v>-1497.0059880239521</v>
      </c>
      <c r="M194" s="109">
        <v>2480</v>
      </c>
      <c r="N194" s="107">
        <f>IF(ISNUMBER(M194), (M194 - $B194) / $B194, "")</f>
        <v>-9.9800399201596807E-3</v>
      </c>
      <c r="O194" s="108">
        <f>IF(ISNUMBER(M194), $B199 * N194, "")</f>
        <v>-1497.0059880239521</v>
      </c>
      <c r="Q194" s="209"/>
      <c r="R194" s="209"/>
      <c r="S194" s="209"/>
    </row>
    <row r="195" spans="1:19" ht="17.25" thickBot="1">
      <c r="A195" s="125" t="s">
        <v>343</v>
      </c>
      <c r="B195" s="126">
        <v>5425</v>
      </c>
      <c r="C195" s="77">
        <v>-1.80995475E-2</v>
      </c>
      <c r="D195" s="15">
        <v>5295</v>
      </c>
      <c r="E195" s="32">
        <f t="shared" ref="E195:E198" si="106">IF(ISNUMBER(D195), (D195 - $B195) / $B195, "")</f>
        <v>-2.3963133640552997E-2</v>
      </c>
      <c r="F195" s="18">
        <f>IF(ISNUMBER(D195), $B199 * E195, "")</f>
        <v>-3594.4700460829495</v>
      </c>
      <c r="G195" s="31">
        <v>5205</v>
      </c>
      <c r="H195" s="32">
        <f t="shared" ref="H195:H198" si="107">IF(ISNUMBER(G195), (G195 - $B195) / $B195, "")</f>
        <v>-4.0552995391705073E-2</v>
      </c>
      <c r="I195" s="101">
        <f>IF(ISNUMBER(G195), $B199 * H195, "")</f>
        <v>-6082.9493087557612</v>
      </c>
      <c r="J195" s="15">
        <v>5235</v>
      </c>
      <c r="K195" s="32">
        <f t="shared" ref="K195:K198" si="108">IF(ISNUMBER(J195), (J195 - $B195) / $B195, "")</f>
        <v>-3.5023041474654376E-2</v>
      </c>
      <c r="L195" s="18">
        <f>IF(ISNUMBER(J195), $B199 * K195, "")</f>
        <v>-5253.4562211981565</v>
      </c>
      <c r="M195" s="31">
        <v>5230</v>
      </c>
      <c r="N195" s="32">
        <f t="shared" ref="N195:N198" si="109">IF(ISNUMBER(M195), (M195 - $B195) / $B195, "")</f>
        <v>-3.5944700460829496E-2</v>
      </c>
      <c r="O195" s="18">
        <f>IF(ISNUMBER(M195), $B199 * N195, "")</f>
        <v>-5391.705069124424</v>
      </c>
      <c r="Q195" s="209"/>
      <c r="R195" s="209"/>
      <c r="S195" s="209"/>
    </row>
    <row r="196" spans="1:19" ht="17.25" thickBot="1">
      <c r="A196" s="125" t="s">
        <v>178</v>
      </c>
      <c r="B196" s="126">
        <v>45980</v>
      </c>
      <c r="C196" s="77">
        <v>-2.0451640399999998E-2</v>
      </c>
      <c r="D196" s="15">
        <v>45840</v>
      </c>
      <c r="E196" s="32">
        <f t="shared" si="106"/>
        <v>-3.0448020878642889E-3</v>
      </c>
      <c r="F196" s="18">
        <f>IF(ISNUMBER(D196), $B199 * E196, "")</f>
        <v>-456.72031317964331</v>
      </c>
      <c r="G196" s="31">
        <v>45590</v>
      </c>
      <c r="H196" s="32">
        <f t="shared" si="107"/>
        <v>-8.4819486733362336E-3</v>
      </c>
      <c r="I196" s="101">
        <f>IF(ISNUMBER(G196), $B199 * H196, "")</f>
        <v>-1272.2923010004351</v>
      </c>
      <c r="J196" s="15">
        <v>45720</v>
      </c>
      <c r="K196" s="32">
        <f t="shared" si="108"/>
        <v>-5.6546324488908218E-3</v>
      </c>
      <c r="L196" s="18">
        <f>IF(ISNUMBER(J196), $B199 * K196, "")</f>
        <v>-848.19486733362328</v>
      </c>
      <c r="M196" s="31">
        <v>46170</v>
      </c>
      <c r="N196" s="32">
        <f t="shared" si="109"/>
        <v>4.1322314049586778E-3</v>
      </c>
      <c r="O196" s="18">
        <f>IF(ISNUMBER(M196), $B199 * N196, "")</f>
        <v>619.83471074380168</v>
      </c>
      <c r="Q196" s="209"/>
      <c r="R196" s="209"/>
      <c r="S196" s="209"/>
    </row>
    <row r="197" spans="1:19">
      <c r="A197" s="125" t="s">
        <v>329</v>
      </c>
      <c r="B197" s="126">
        <v>83770</v>
      </c>
      <c r="C197" s="77">
        <v>-2.0806545900000001E-2</v>
      </c>
      <c r="D197" s="15">
        <v>83150</v>
      </c>
      <c r="E197" s="32">
        <f t="shared" si="106"/>
        <v>-7.4012176196729135E-3</v>
      </c>
      <c r="F197" s="18">
        <f>IF(ISNUMBER(D197), $B199 * E197, "")</f>
        <v>-1110.182642950937</v>
      </c>
      <c r="G197" s="31">
        <v>83610</v>
      </c>
      <c r="H197" s="32">
        <f t="shared" si="107"/>
        <v>-1.9099916437865583E-3</v>
      </c>
      <c r="I197" s="101">
        <f>IF(ISNUMBER(G197), $B199 * H197, "")</f>
        <v>-286.49874656798374</v>
      </c>
      <c r="J197" s="15">
        <v>83850</v>
      </c>
      <c r="K197" s="32">
        <f t="shared" si="108"/>
        <v>9.5499582189327917E-4</v>
      </c>
      <c r="L197" s="18">
        <f>IF(ISNUMBER(J197), $B199 * K197, "")</f>
        <v>143.24937328399187</v>
      </c>
      <c r="M197" s="31">
        <v>84770</v>
      </c>
      <c r="N197" s="32">
        <f t="shared" si="109"/>
        <v>1.1937447773665991E-2</v>
      </c>
      <c r="O197" s="18">
        <f>IF(ISNUMBER(M197), $B199 * N197, "")</f>
        <v>1790.6171660498987</v>
      </c>
      <c r="Q197" s="198"/>
      <c r="R197" s="199"/>
      <c r="S197" s="200"/>
    </row>
    <row r="198" spans="1:19" ht="17.25" thickBot="1">
      <c r="A198" s="130" t="s">
        <v>154</v>
      </c>
      <c r="B198" s="131">
        <v>32480</v>
      </c>
      <c r="C198" s="79">
        <v>-2.6378896900000001E-2</v>
      </c>
      <c r="D198" s="24">
        <v>32320</v>
      </c>
      <c r="E198" s="25">
        <f t="shared" si="106"/>
        <v>-4.9261083743842365E-3</v>
      </c>
      <c r="F198" s="104">
        <f>IF(ISNUMBER(D198), $B199 * E198, "")</f>
        <v>-738.91625615763553</v>
      </c>
      <c r="G198" s="102">
        <v>32090</v>
      </c>
      <c r="H198" s="25">
        <f t="shared" si="107"/>
        <v>-1.2007389162561576E-2</v>
      </c>
      <c r="I198" s="103">
        <f>IF(ISNUMBER(G198), $B199 * H198, "")</f>
        <v>-1801.1083743842364</v>
      </c>
      <c r="J198" s="24">
        <v>32090</v>
      </c>
      <c r="K198" s="25">
        <f t="shared" si="108"/>
        <v>-1.2007389162561576E-2</v>
      </c>
      <c r="L198" s="104">
        <f>IF(ISNUMBER(J198), $B199 * K198, "")</f>
        <v>-1801.1083743842364</v>
      </c>
      <c r="M198" s="102">
        <v>37410</v>
      </c>
      <c r="N198" s="25">
        <f t="shared" si="109"/>
        <v>0.15178571428571427</v>
      </c>
      <c r="O198" s="104">
        <f>IF(ISNUMBER(M198), $B199 * N198, "")</f>
        <v>22767.857142857141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-8.5306071884551915E-3</v>
      </c>
      <c r="F199" s="28">
        <f>SUM(F179:F198)</f>
        <v>-25591.821565365575</v>
      </c>
      <c r="G199" s="26" t="s">
        <v>266</v>
      </c>
      <c r="H199" s="27">
        <f>IF(COUNT(H179:H198), SUM(H179:H198) / COUNT(H179:H198), 0)</f>
        <v>-1.4135458340733143E-2</v>
      </c>
      <c r="I199" s="28">
        <f>SUM(I179:I198)</f>
        <v>-42406.375022199434</v>
      </c>
      <c r="J199" s="26" t="s">
        <v>266</v>
      </c>
      <c r="K199" s="27">
        <f>IF(COUNT(K179:K198), SUM(K179:K198) / COUNT(K179:K198), 0)</f>
        <v>-1.3124172574670339E-2</v>
      </c>
      <c r="L199" s="28">
        <f>SUM(L179:L198)</f>
        <v>-39372.517724011028</v>
      </c>
      <c r="M199" s="26" t="s">
        <v>266</v>
      </c>
      <c r="N199" s="27">
        <f>IF(COUNT(N179:N198), SUM(N179:N198) / COUNT(N179:N198), 0)</f>
        <v>9.1644981434335355E-4</v>
      </c>
      <c r="O199" s="28">
        <f>SUM(O179:O198)</f>
        <v>2749.3494430300561</v>
      </c>
      <c r="Q199" s="204"/>
      <c r="R199" s="205"/>
      <c r="S199" s="20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38F27-56AE-4229-A606-7B67B80F93B8}">
  <sheetPr codeName="Sheet22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44636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20,535 KRW (0.68%)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6,179 KRW (0.21%)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39,075 KRW (1.30%)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36,124 KRW (1.20%)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82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2022-03-16(수) 오전 00:00</v>
      </c>
      <c r="C15" s="259"/>
      <c r="D15" s="233" t="str">
        <f>TEXT($G$1, "[$-ko-KR]yyyy-mm-dd(ddd) ") &amp; "오후 14:00"</f>
        <v>2022-03-16(수) 오후 14:00</v>
      </c>
      <c r="E15" s="234"/>
      <c r="F15" s="235"/>
      <c r="G15" s="233" t="str">
        <f>TEXT($G$1, "[$-ko-KR]yyyy-mm-dd(ddd) ") &amp; "오후 19:00"</f>
        <v>2022-03-16(수) 오후 19:00</v>
      </c>
      <c r="H15" s="234"/>
      <c r="I15" s="235"/>
      <c r="J15" s="233" t="str">
        <f>TEXT($G$1, "[$-ko-KR]yyyy-mm-dd(ddd) ") &amp; "오후 21:00"</f>
        <v>2022-03-16(수) 오후 21:00</v>
      </c>
      <c r="K15" s="234"/>
      <c r="L15" s="235"/>
      <c r="M15" s="233" t="str">
        <f>TEXT($G$1+1, "[$-ko-KR]yyyy-mm-dd(ddd) ") &amp; "오전 00:00"</f>
        <v>2022-03-17(목)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3" t="s">
        <v>37</v>
      </c>
      <c r="H16" s="184" t="s">
        <v>40</v>
      </c>
      <c r="I16" s="18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82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2022-03-16(수) 오전 00:00</v>
      </c>
      <c r="C42" s="261"/>
      <c r="D42" s="233" t="str">
        <f>TEXT($G$1, "[$-ko-KR]yyyy-mm-dd(ddd) ") &amp; "오후 14:00"</f>
        <v>2022-03-16(수) 오후 14:00</v>
      </c>
      <c r="E42" s="234"/>
      <c r="F42" s="235"/>
      <c r="G42" s="233" t="str">
        <f>TEXT($G$1, "[$-ko-KR]yyyy-mm-dd(ddd) ") &amp; "오후 19:00"</f>
        <v>2022-03-16(수) 오후 19:00</v>
      </c>
      <c r="H42" s="234"/>
      <c r="I42" s="235"/>
      <c r="J42" s="233" t="str">
        <f>TEXT($G$1, "[$-ko-KR]yyyy-mm-dd(ddd) ") &amp; "오후 21:00"</f>
        <v>2022-03-16(수) 오후 21:00</v>
      </c>
      <c r="K42" s="234"/>
      <c r="L42" s="235"/>
      <c r="M42" s="233" t="str">
        <f>TEXT($G$1+1, "[$-ko-KR]yyyy-mm-dd(ddd) ") &amp; "오전 00:00"</f>
        <v>2022-03-17(목)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83" t="s">
        <v>57</v>
      </c>
      <c r="H43" s="184" t="s">
        <v>263</v>
      </c>
      <c r="I43" s="185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203</v>
      </c>
      <c r="B44" s="124">
        <v>9.77</v>
      </c>
      <c r="C44" s="76">
        <v>2.1966527199999999E-2</v>
      </c>
      <c r="D44" s="13">
        <v>9.68</v>
      </c>
      <c r="E44" s="14">
        <f>IF(ISNUMBER(D44), (D44 - $B44) / $B44, "")</f>
        <v>-9.2118730808597605E-3</v>
      </c>
      <c r="F44" s="16">
        <f>IF(ISNUMBER(D44), $B64 * E44, "")</f>
        <v>-1381.7809621289641</v>
      </c>
      <c r="G44" s="29">
        <v>9.2799999999999994</v>
      </c>
      <c r="H44" s="14">
        <f>IF(ISNUMBER(G44), (G44 - $B44) / $B44, "")</f>
        <v>-5.0153531218014351E-2</v>
      </c>
      <c r="I44" s="100">
        <f>IF(ISNUMBER(G44), $B64 * H44, "")</f>
        <v>-7523.029682702153</v>
      </c>
      <c r="J44" s="13">
        <v>9.2799999999999994</v>
      </c>
      <c r="K44" s="14">
        <f>IF(ISNUMBER(J44), (J44 - $B44) / $B44, "")</f>
        <v>-5.0153531218014351E-2</v>
      </c>
      <c r="L44" s="16">
        <f>IF(ISNUMBER(J44), $B64 * K44, "")</f>
        <v>-7523.029682702153</v>
      </c>
      <c r="M44" s="29">
        <v>9.23</v>
      </c>
      <c r="N44" s="14">
        <f>IF(ISNUMBER(M44), (M44 - $B44) / $B44, "")</f>
        <v>-5.5271238485158566E-2</v>
      </c>
      <c r="O44" s="16">
        <f>IF(ISNUMBER(M44), $B64 * N44, "")</f>
        <v>-8290.6857727737843</v>
      </c>
      <c r="Q44" s="219"/>
      <c r="R44" s="219"/>
      <c r="S44" s="219"/>
    </row>
    <row r="45" spans="1:19" ht="17.25" customHeight="1" thickBot="1">
      <c r="A45" s="125" t="s">
        <v>97</v>
      </c>
      <c r="B45" s="126">
        <v>2.2000000000000001E-3</v>
      </c>
      <c r="C45" s="77">
        <v>0</v>
      </c>
      <c r="D45" s="15">
        <v>2.0999999999999999E-3</v>
      </c>
      <c r="E45" s="32">
        <f t="shared" ref="E45:E48" si="14">IF(ISNUMBER(D45), (D45 - $B45) / $B45, "")</f>
        <v>-4.5454545454545574E-2</v>
      </c>
      <c r="F45" s="18">
        <f>IF(ISNUMBER(D45), $B64 * E45, "")</f>
        <v>-6818.1818181818362</v>
      </c>
      <c r="G45" s="31">
        <v>2.3E-3</v>
      </c>
      <c r="H45" s="32">
        <f t="shared" ref="H45:H48" si="15">IF(ISNUMBER(G45), (G45 - $B45) / $B45, "")</f>
        <v>4.5454545454545373E-2</v>
      </c>
      <c r="I45" s="101">
        <f>IF(ISNUMBER(G45), $B64 * H45, "")</f>
        <v>6818.1818181818062</v>
      </c>
      <c r="J45" s="15">
        <v>2.3E-3</v>
      </c>
      <c r="K45" s="32">
        <f t="shared" ref="K45:K48" si="16">IF(ISNUMBER(J45), (J45 - $B45) / $B45, "")</f>
        <v>4.5454545454545373E-2</v>
      </c>
      <c r="L45" s="18">
        <f>IF(ISNUMBER(J45), $B64 * K45, "")</f>
        <v>6818.1818181818062</v>
      </c>
      <c r="M45" s="31">
        <v>2.2000000000000001E-3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9"/>
      <c r="R45" s="219"/>
      <c r="S45" s="219"/>
    </row>
    <row r="46" spans="1:19" ht="17.25" customHeight="1" thickBot="1">
      <c r="A46" s="125" t="s">
        <v>346</v>
      </c>
      <c r="B46" s="126">
        <v>9.6300000000000008</v>
      </c>
      <c r="C46" s="77">
        <v>-1.0373444000000001E-3</v>
      </c>
      <c r="D46" s="15">
        <v>9.59</v>
      </c>
      <c r="E46" s="32">
        <f t="shared" si="14"/>
        <v>-4.1536863966771462E-3</v>
      </c>
      <c r="F46" s="18">
        <f>IF(ISNUMBER(D46), $B64 * E46, "")</f>
        <v>-623.05295950157188</v>
      </c>
      <c r="G46" s="31">
        <v>9.67</v>
      </c>
      <c r="H46" s="32">
        <f t="shared" si="15"/>
        <v>4.1536863966769623E-3</v>
      </c>
      <c r="I46" s="101">
        <f>IF(ISNUMBER(G46), $B64 * H46, "")</f>
        <v>623.05295950154436</v>
      </c>
      <c r="J46" s="15">
        <v>9.67</v>
      </c>
      <c r="K46" s="32">
        <f t="shared" si="16"/>
        <v>4.1536863966769623E-3</v>
      </c>
      <c r="L46" s="18">
        <f>IF(ISNUMBER(J46), $B64 * K46, "")</f>
        <v>623.05295950154436</v>
      </c>
      <c r="M46" s="31">
        <v>9.6300000000000008</v>
      </c>
      <c r="N46" s="32">
        <f t="shared" si="17"/>
        <v>0</v>
      </c>
      <c r="O46" s="18">
        <f>IF(ISNUMBER(M46), $B64 * N46, "")</f>
        <v>0</v>
      </c>
      <c r="Q46" s="209"/>
      <c r="R46" s="209"/>
      <c r="S46" s="209"/>
    </row>
    <row r="47" spans="1:19" ht="17.25" customHeight="1" thickBot="1">
      <c r="A47" s="125" t="s">
        <v>148</v>
      </c>
      <c r="B47" s="126">
        <v>74.8</v>
      </c>
      <c r="C47" s="77">
        <v>-1.3351134999999999E-3</v>
      </c>
      <c r="D47" s="15">
        <v>75</v>
      </c>
      <c r="E47" s="32">
        <f t="shared" si="14"/>
        <v>2.6737967914438883E-3</v>
      </c>
      <c r="F47" s="18">
        <f>IF(ISNUMBER(D47), $B64 * E47, "")</f>
        <v>401.06951871658322</v>
      </c>
      <c r="G47" s="31">
        <v>74.7</v>
      </c>
      <c r="H47" s="32">
        <f t="shared" si="15"/>
        <v>-1.3368983957218492E-3</v>
      </c>
      <c r="I47" s="101">
        <f>IF(ISNUMBER(G47), $B64 * H47, "")</f>
        <v>-200.53475935827737</v>
      </c>
      <c r="J47" s="15">
        <v>74.7</v>
      </c>
      <c r="K47" s="32">
        <f t="shared" si="16"/>
        <v>-1.3368983957218492E-3</v>
      </c>
      <c r="L47" s="18">
        <f>IF(ISNUMBER(J47), $B64 * K47, "")</f>
        <v>-200.53475935827737</v>
      </c>
      <c r="M47" s="31">
        <v>74.599999999999994</v>
      </c>
      <c r="N47" s="32">
        <f t="shared" si="17"/>
        <v>-2.6737967914438883E-3</v>
      </c>
      <c r="O47" s="18">
        <f>IF(ISNUMBER(M47), $B64 * N47, "")</f>
        <v>-401.06951871658322</v>
      </c>
      <c r="Q47" s="209"/>
      <c r="R47" s="209"/>
      <c r="S47" s="209"/>
    </row>
    <row r="48" spans="1:19" ht="17.25" customHeight="1" thickBot="1">
      <c r="A48" s="127" t="s">
        <v>124</v>
      </c>
      <c r="B48" s="128">
        <v>56.7</v>
      </c>
      <c r="C48" s="78">
        <v>-1.7605634000000001E-3</v>
      </c>
      <c r="D48" s="20">
        <v>56.7</v>
      </c>
      <c r="E48" s="21">
        <f t="shared" si="14"/>
        <v>0</v>
      </c>
      <c r="F48" s="22">
        <f>IF(ISNUMBER(D48), $B64 * E48, "")</f>
        <v>0</v>
      </c>
      <c r="G48" s="30">
        <v>57.4</v>
      </c>
      <c r="H48" s="21">
        <f t="shared" si="15"/>
        <v>1.2345679012345604E-2</v>
      </c>
      <c r="I48" s="105">
        <f>IF(ISNUMBER(G48), $B64 * H48, "")</f>
        <v>1851.8518518518406</v>
      </c>
      <c r="J48" s="20">
        <v>57.4</v>
      </c>
      <c r="K48" s="21">
        <f t="shared" si="16"/>
        <v>1.2345679012345604E-2</v>
      </c>
      <c r="L48" s="22">
        <f>IF(ISNUMBER(J48), $B64 * K48, "")</f>
        <v>1851.8518518518406</v>
      </c>
      <c r="M48" s="30">
        <v>58</v>
      </c>
      <c r="N48" s="21">
        <f t="shared" si="17"/>
        <v>2.2927689594356211E-2</v>
      </c>
      <c r="O48" s="22">
        <f>IF(ISNUMBER(M48), $B64 * N48, "")</f>
        <v>3439.1534391534315</v>
      </c>
      <c r="Q48" s="209"/>
      <c r="R48" s="209"/>
      <c r="S48" s="209"/>
    </row>
    <row r="49" spans="1:19" ht="17.25" customHeight="1" thickBot="1">
      <c r="A49" s="125" t="s">
        <v>64</v>
      </c>
      <c r="B49" s="129">
        <v>27.2</v>
      </c>
      <c r="C49" s="80">
        <v>-3.6630037E-3</v>
      </c>
      <c r="D49" s="106">
        <v>27.1</v>
      </c>
      <c r="E49" s="107">
        <f>IF(ISNUMBER(D49), (D49 - $B49) / $B49, "")</f>
        <v>-3.676470588235216E-3</v>
      </c>
      <c r="F49" s="108">
        <f>IF(ISNUMBER(D49), $B64 * E49, "")</f>
        <v>-551.47058823528243</v>
      </c>
      <c r="G49" s="109">
        <v>27.4</v>
      </c>
      <c r="H49" s="107">
        <f>IF(ISNUMBER(G49), (G49 - $B49) / $B49, "")</f>
        <v>7.3529411764705621E-3</v>
      </c>
      <c r="I49" s="110">
        <f>IF(ISNUMBER(G49), $B64 * H49, "")</f>
        <v>1102.9411764705844</v>
      </c>
      <c r="J49" s="106">
        <v>27.4</v>
      </c>
      <c r="K49" s="107">
        <f>IF(ISNUMBER(J49), (J49 - $B49) / $B49, "")</f>
        <v>7.3529411764705621E-3</v>
      </c>
      <c r="L49" s="108">
        <f>IF(ISNUMBER(J49), $B64 * K49, "")</f>
        <v>1102.9411764705844</v>
      </c>
      <c r="M49" s="109">
        <v>27.4</v>
      </c>
      <c r="N49" s="107">
        <f>IF(ISNUMBER(M49), (M49 - $B49) / $B49, "")</f>
        <v>7.3529411764705621E-3</v>
      </c>
      <c r="O49" s="108">
        <f>IF(ISNUMBER(M49), $B64 * N49, "")</f>
        <v>1102.9411764705844</v>
      </c>
      <c r="Q49" s="209"/>
      <c r="R49" s="209"/>
      <c r="S49" s="209"/>
    </row>
    <row r="50" spans="1:19" ht="17.25" customHeight="1" thickBot="1">
      <c r="A50" s="125" t="s">
        <v>205</v>
      </c>
      <c r="B50" s="126">
        <v>12.1</v>
      </c>
      <c r="C50" s="77">
        <v>-8.1967212999999994E-3</v>
      </c>
      <c r="D50" s="15">
        <v>11.9</v>
      </c>
      <c r="E50" s="32">
        <f t="shared" ref="E50:E53" si="18">IF(ISNUMBER(D50), (D50 - $B50) / $B50, "")</f>
        <v>-1.6528925619834652E-2</v>
      </c>
      <c r="F50" s="18">
        <f>IF(ISNUMBER(D50), $B64 * E50, "")</f>
        <v>-2479.3388429751976</v>
      </c>
      <c r="G50" s="31">
        <v>11.9</v>
      </c>
      <c r="H50" s="32">
        <f t="shared" ref="H50:H53" si="19">IF(ISNUMBER(G50), (G50 - $B50) / $B50, "")</f>
        <v>-1.6528925619834652E-2</v>
      </c>
      <c r="I50" s="101">
        <f>IF(ISNUMBER(G50), $B64 * H50, "")</f>
        <v>-2479.3388429751976</v>
      </c>
      <c r="J50" s="15">
        <v>11.9</v>
      </c>
      <c r="K50" s="32">
        <f t="shared" ref="K50:K53" si="20">IF(ISNUMBER(J50), (J50 - $B50) / $B50, "")</f>
        <v>-1.6528925619834652E-2</v>
      </c>
      <c r="L50" s="18">
        <f>IF(ISNUMBER(J50), $B64 * K50, "")</f>
        <v>-2479.3388429751976</v>
      </c>
      <c r="M50" s="31">
        <v>11.9</v>
      </c>
      <c r="N50" s="32">
        <f t="shared" ref="N50:N53" si="21">IF(ISNUMBER(M50), (M50 - $B50) / $B50, "")</f>
        <v>-1.6528925619834652E-2</v>
      </c>
      <c r="O50" s="18">
        <f>IF(ISNUMBER(M50), $B64 * N50, "")</f>
        <v>-2479.3388429751976</v>
      </c>
      <c r="Q50" s="209"/>
      <c r="R50" s="209"/>
      <c r="S50" s="209"/>
    </row>
    <row r="51" spans="1:19" ht="17.25" customHeight="1" thickBot="1">
      <c r="A51" s="125" t="s">
        <v>146</v>
      </c>
      <c r="B51" s="126">
        <v>9.32</v>
      </c>
      <c r="C51" s="77">
        <v>-8.5106382999999997E-3</v>
      </c>
      <c r="D51" s="15">
        <v>9.31</v>
      </c>
      <c r="E51" s="32">
        <f t="shared" si="18"/>
        <v>-1.072961373390535E-3</v>
      </c>
      <c r="F51" s="18">
        <f>IF(ISNUMBER(D51), $B64 * E51, "")</f>
        <v>-160.94420600858024</v>
      </c>
      <c r="G51" s="31">
        <v>9.2799999999999994</v>
      </c>
      <c r="H51" s="32">
        <f t="shared" si="19"/>
        <v>-4.2918454935623306E-3</v>
      </c>
      <c r="I51" s="101">
        <f>IF(ISNUMBER(G51), $B64 * H51, "")</f>
        <v>-643.7768240343496</v>
      </c>
      <c r="J51" s="15">
        <v>9.2799999999999994</v>
      </c>
      <c r="K51" s="32">
        <f t="shared" si="20"/>
        <v>-4.2918454935623306E-3</v>
      </c>
      <c r="L51" s="18">
        <f>IF(ISNUMBER(J51), $B64 * K51, "")</f>
        <v>-643.7768240343496</v>
      </c>
      <c r="M51" s="31">
        <v>9.24</v>
      </c>
      <c r="N51" s="32">
        <f t="shared" si="21"/>
        <v>-8.5836909871244704E-3</v>
      </c>
      <c r="O51" s="18">
        <f>IF(ISNUMBER(M51), $B64 * N51, "")</f>
        <v>-1287.5536480686706</v>
      </c>
      <c r="Q51" s="209"/>
      <c r="R51" s="209"/>
      <c r="S51" s="209"/>
    </row>
    <row r="52" spans="1:19" ht="17.25" customHeight="1" thickBot="1">
      <c r="A52" s="125" t="s">
        <v>144</v>
      </c>
      <c r="B52" s="126">
        <v>10.7</v>
      </c>
      <c r="C52" s="77">
        <v>-9.2592592999999994E-3</v>
      </c>
      <c r="D52" s="15">
        <v>10.6</v>
      </c>
      <c r="E52" s="32">
        <f t="shared" si="18"/>
        <v>-9.3457943925233326E-3</v>
      </c>
      <c r="F52" s="18">
        <f>IF(ISNUMBER(D52), $B64 * E52, "")</f>
        <v>-1401.8691588784998</v>
      </c>
      <c r="G52" s="31">
        <v>10.8</v>
      </c>
      <c r="H52" s="32">
        <f t="shared" si="19"/>
        <v>9.3457943925234974E-3</v>
      </c>
      <c r="I52" s="101">
        <f>IF(ISNUMBER(G52), $B64 * H52, "")</f>
        <v>1401.8691588785246</v>
      </c>
      <c r="J52" s="15">
        <v>10.8</v>
      </c>
      <c r="K52" s="32">
        <f t="shared" si="20"/>
        <v>9.3457943925234974E-3</v>
      </c>
      <c r="L52" s="18">
        <f>IF(ISNUMBER(J52), $B64 * K52, "")</f>
        <v>1401.8691588785246</v>
      </c>
      <c r="M52" s="31">
        <v>10.8</v>
      </c>
      <c r="N52" s="32">
        <f t="shared" si="21"/>
        <v>9.3457943925234974E-3</v>
      </c>
      <c r="O52" s="18">
        <f>IF(ISNUMBER(M52), $B64 * N52, "")</f>
        <v>1401.8691588785246</v>
      </c>
      <c r="Q52" s="33"/>
      <c r="R52" s="33"/>
    </row>
    <row r="53" spans="1:19" ht="17.25" customHeight="1" thickBot="1">
      <c r="A53" s="130" t="s">
        <v>158</v>
      </c>
      <c r="B53" s="131">
        <v>68.7</v>
      </c>
      <c r="C53" s="79">
        <v>-1.15107914E-2</v>
      </c>
      <c r="D53" s="24">
        <v>68.5</v>
      </c>
      <c r="E53" s="25">
        <f t="shared" si="18"/>
        <v>-2.9112081513828652E-3</v>
      </c>
      <c r="F53" s="104">
        <f>IF(ISNUMBER(D53), $B64 * E53, "")</f>
        <v>-436.68122270742975</v>
      </c>
      <c r="G53" s="102">
        <v>68.7</v>
      </c>
      <c r="H53" s="25">
        <f t="shared" si="19"/>
        <v>0</v>
      </c>
      <c r="I53" s="103">
        <f>IF(ISNUMBER(G53), $B64 * H53, "")</f>
        <v>0</v>
      </c>
      <c r="J53" s="24">
        <v>68.7</v>
      </c>
      <c r="K53" s="25">
        <f t="shared" si="20"/>
        <v>0</v>
      </c>
      <c r="L53" s="104">
        <f>IF(ISNUMBER(J53), $B64 * K53, "")</f>
        <v>0</v>
      </c>
      <c r="M53" s="102">
        <v>69</v>
      </c>
      <c r="N53" s="25">
        <f t="shared" si="21"/>
        <v>4.3668122270741939E-3</v>
      </c>
      <c r="O53" s="104">
        <f>IF(ISNUMBER(M53), $B64 * N53, "")</f>
        <v>655.02183406112908</v>
      </c>
      <c r="Q53" s="210"/>
      <c r="R53" s="211"/>
      <c r="S53" s="212"/>
    </row>
    <row r="54" spans="1:19" ht="17.25" customHeight="1">
      <c r="A54" s="123" t="s">
        <v>118</v>
      </c>
      <c r="B54" s="124">
        <v>16.7</v>
      </c>
      <c r="C54" s="76">
        <v>-1.1834319500000001E-2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16.899999999999999</v>
      </c>
      <c r="H54" s="14">
        <f>IF(ISNUMBER(G54), (G54 - $B54) / $B54, "")</f>
        <v>1.1976047904191574E-2</v>
      </c>
      <c r="I54" s="100">
        <f>IF(ISNUMBER(G54), $B64 * H54, "")</f>
        <v>1796.4071856287362</v>
      </c>
      <c r="J54" s="13">
        <v>16.899999999999999</v>
      </c>
      <c r="K54" s="14">
        <f>IF(ISNUMBER(J54), (J54 - $B54) / $B54, "")</f>
        <v>1.1976047904191574E-2</v>
      </c>
      <c r="L54" s="16">
        <f>IF(ISNUMBER(J54), $B64 * K54, "")</f>
        <v>1796.4071856287362</v>
      </c>
      <c r="M54" s="29">
        <v>17</v>
      </c>
      <c r="N54" s="14">
        <f>IF(ISNUMBER(M54), (M54 - $B54) / $B54, "")</f>
        <v>1.796407185628747E-2</v>
      </c>
      <c r="O54" s="16">
        <f>IF(ISNUMBER(M54), $B64 * N54, "")</f>
        <v>2694.6107784431206</v>
      </c>
      <c r="Q54" s="213"/>
      <c r="R54" s="214"/>
      <c r="S54" s="215"/>
    </row>
    <row r="55" spans="1:19" ht="17.25" customHeight="1" thickBot="1">
      <c r="A55" s="125" t="s">
        <v>128</v>
      </c>
      <c r="B55" s="126">
        <v>48.6</v>
      </c>
      <c r="C55" s="77">
        <v>-1.2195121999999999E-2</v>
      </c>
      <c r="D55" s="15">
        <v>48.6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49.1</v>
      </c>
      <c r="H55" s="32">
        <f t="shared" ref="H55:H58" si="23">IF(ISNUMBER(G55), (G55 - $B55) / $B55, "")</f>
        <v>1.0288065843621399E-2</v>
      </c>
      <c r="I55" s="101">
        <f>IF(ISNUMBER(G55), $B64 * H55, "")</f>
        <v>1543.2098765432099</v>
      </c>
      <c r="J55" s="15">
        <v>49.1</v>
      </c>
      <c r="K55" s="32">
        <f t="shared" ref="K55:K58" si="24">IF(ISNUMBER(J55), (J55 - $B55) / $B55, "")</f>
        <v>1.0288065843621399E-2</v>
      </c>
      <c r="L55" s="18">
        <f>IF(ISNUMBER(J55), $B64 * K55, "")</f>
        <v>1543.2098765432099</v>
      </c>
      <c r="M55" s="31">
        <v>49.4</v>
      </c>
      <c r="N55" s="32">
        <f t="shared" ref="N55:N58" si="25">IF(ISNUMBER(M55), (M55 - $B55) / $B55, "")</f>
        <v>1.6460905349794181E-2</v>
      </c>
      <c r="O55" s="18">
        <f>IF(ISNUMBER(M55), $B64 * N55, "")</f>
        <v>2469.1358024691272</v>
      </c>
      <c r="Q55" s="216"/>
      <c r="R55" s="217"/>
      <c r="S55" s="218"/>
    </row>
    <row r="56" spans="1:19" ht="17.25" customHeight="1" thickBot="1">
      <c r="A56" s="125" t="s">
        <v>233</v>
      </c>
      <c r="B56" s="126">
        <v>90.4</v>
      </c>
      <c r="C56" s="77">
        <v>-1.3100436700000001E-2</v>
      </c>
      <c r="D56" s="15">
        <v>90.8</v>
      </c>
      <c r="E56" s="32">
        <f t="shared" si="22"/>
        <v>4.4247787610618523E-3</v>
      </c>
      <c r="F56" s="18">
        <f>IF(ISNUMBER(D56), $B64 * E56, "")</f>
        <v>663.71681415927787</v>
      </c>
      <c r="G56" s="31">
        <v>91.2</v>
      </c>
      <c r="H56" s="32">
        <f t="shared" si="23"/>
        <v>8.8495575221238625E-3</v>
      </c>
      <c r="I56" s="101">
        <f>IF(ISNUMBER(G56), $B64 * H56, "")</f>
        <v>1327.4336283185794</v>
      </c>
      <c r="J56" s="15">
        <v>91.2</v>
      </c>
      <c r="K56" s="32">
        <f t="shared" si="24"/>
        <v>8.8495575221238625E-3</v>
      </c>
      <c r="L56" s="18">
        <f>IF(ISNUMBER(J56), $B64 * K56, "")</f>
        <v>1327.4336283185794</v>
      </c>
      <c r="M56" s="31">
        <v>91.5</v>
      </c>
      <c r="N56" s="32">
        <f t="shared" si="25"/>
        <v>1.216814159292029E-2</v>
      </c>
      <c r="O56" s="18">
        <f>IF(ISNUMBER(M56), $B64 * N56, "")</f>
        <v>1825.2212389380434</v>
      </c>
      <c r="Q56" s="209"/>
      <c r="R56" s="209"/>
      <c r="S56" s="209"/>
    </row>
    <row r="57" spans="1:19" ht="17.25" customHeight="1" thickBot="1">
      <c r="A57" s="125" t="s">
        <v>71</v>
      </c>
      <c r="B57" s="126">
        <v>18.899999999999999</v>
      </c>
      <c r="C57" s="77">
        <v>-1.5625E-2</v>
      </c>
      <c r="D57" s="15">
        <v>18.899999999999999</v>
      </c>
      <c r="E57" s="32">
        <f t="shared" si="22"/>
        <v>0</v>
      </c>
      <c r="F57" s="18">
        <f>IF(ISNUMBER(D57), $B64 * E57, "")</f>
        <v>0</v>
      </c>
      <c r="G57" s="31">
        <v>19</v>
      </c>
      <c r="H57" s="32">
        <f t="shared" si="23"/>
        <v>5.2910052910053662E-3</v>
      </c>
      <c r="I57" s="101">
        <f>IF(ISNUMBER(G57), $B64 * H57, "")</f>
        <v>793.65079365080487</v>
      </c>
      <c r="J57" s="15">
        <v>19</v>
      </c>
      <c r="K57" s="32">
        <f t="shared" si="24"/>
        <v>5.2910052910053662E-3</v>
      </c>
      <c r="L57" s="18">
        <f>IF(ISNUMBER(J57), $B64 * K57, "")</f>
        <v>793.65079365080487</v>
      </c>
      <c r="M57" s="31">
        <v>19</v>
      </c>
      <c r="N57" s="32">
        <f t="shared" si="25"/>
        <v>5.2910052910053662E-3</v>
      </c>
      <c r="O57" s="18">
        <f>IF(ISNUMBER(M57), $B64 * N57, "")</f>
        <v>793.65079365080487</v>
      </c>
      <c r="Q57" s="219"/>
      <c r="R57" s="219"/>
      <c r="S57" s="219"/>
    </row>
    <row r="58" spans="1:19" ht="17.25" customHeight="1" thickBot="1">
      <c r="A58" s="127" t="s">
        <v>199</v>
      </c>
      <c r="B58" s="128">
        <v>11.4</v>
      </c>
      <c r="C58" s="78">
        <v>-1.7241379300000002E-2</v>
      </c>
      <c r="D58" s="20">
        <v>11.4</v>
      </c>
      <c r="E58" s="21">
        <f t="shared" si="22"/>
        <v>0</v>
      </c>
      <c r="F58" s="22">
        <f>IF(ISNUMBER(D58), $B64 * E58, "")</f>
        <v>0</v>
      </c>
      <c r="G58" s="30">
        <v>11.4</v>
      </c>
      <c r="H58" s="21">
        <f t="shared" si="23"/>
        <v>0</v>
      </c>
      <c r="I58" s="105">
        <f>IF(ISNUMBER(G58), $B64 * H58, "")</f>
        <v>0</v>
      </c>
      <c r="J58" s="20">
        <v>11.4</v>
      </c>
      <c r="K58" s="21">
        <f t="shared" si="24"/>
        <v>0</v>
      </c>
      <c r="L58" s="22">
        <f>IF(ISNUMBER(J58), $B64 * K58, "")</f>
        <v>0</v>
      </c>
      <c r="M58" s="30">
        <v>11.5</v>
      </c>
      <c r="N58" s="21">
        <f t="shared" si="25"/>
        <v>8.7719298245613718E-3</v>
      </c>
      <c r="O58" s="22">
        <f>IF(ISNUMBER(M58), $B64 * N58, "")</f>
        <v>1315.7894736842059</v>
      </c>
      <c r="Q58" s="219"/>
      <c r="R58" s="219"/>
      <c r="S58" s="219"/>
    </row>
    <row r="59" spans="1:19" ht="17.25" customHeight="1" thickBot="1">
      <c r="A59" s="125" t="s">
        <v>341</v>
      </c>
      <c r="B59" s="129">
        <v>9.6600000000000005E-2</v>
      </c>
      <c r="C59" s="80">
        <v>-1.8292682899999999E-2</v>
      </c>
      <c r="D59" s="106">
        <v>9.5600000000000004E-2</v>
      </c>
      <c r="E59" s="107">
        <f>IF(ISNUMBER(D59), (D59 - $B59) / $B59, "")</f>
        <v>-1.0351966873706013E-2</v>
      </c>
      <c r="F59" s="108">
        <f>IF(ISNUMBER(D59), $B64 * E59, "")</f>
        <v>-1552.795031055902</v>
      </c>
      <c r="G59" s="109">
        <v>9.6100000000000005E-2</v>
      </c>
      <c r="H59" s="107">
        <f>IF(ISNUMBER(G59), (G59 - $B59) / $B59, "")</f>
        <v>-5.1759834368530063E-3</v>
      </c>
      <c r="I59" s="110">
        <f>IF(ISNUMBER(G59), $B64 * H59, "")</f>
        <v>-776.39751552795099</v>
      </c>
      <c r="J59" s="106">
        <v>9.6100000000000005E-2</v>
      </c>
      <c r="K59" s="107">
        <f>IF(ISNUMBER(J59), (J59 - $B59) / $B59, "")</f>
        <v>-5.1759834368530063E-3</v>
      </c>
      <c r="L59" s="108">
        <f>IF(ISNUMBER(J59), $B64 * K59, "")</f>
        <v>-776.39751552795099</v>
      </c>
      <c r="M59" s="109">
        <v>9.6299999999999997E-2</v>
      </c>
      <c r="N59" s="107">
        <f>IF(ISNUMBER(M59), (M59 - $B59) / $B59, "")</f>
        <v>-3.1055900621118899E-3</v>
      </c>
      <c r="O59" s="108">
        <f>IF(ISNUMBER(M59), $B64 * N59, "")</f>
        <v>-465.83850931678347</v>
      </c>
      <c r="Q59" s="209"/>
      <c r="R59" s="209"/>
      <c r="S59" s="209"/>
    </row>
    <row r="60" spans="1:19" ht="17.25" customHeight="1" thickBot="1">
      <c r="A60" s="125" t="s">
        <v>174</v>
      </c>
      <c r="B60" s="126">
        <v>10.7</v>
      </c>
      <c r="C60" s="77">
        <v>-1.83486239E-2</v>
      </c>
      <c r="D60" s="15">
        <v>10.7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09"/>
      <c r="R60" s="209"/>
      <c r="S60" s="209"/>
    </row>
    <row r="61" spans="1:19" ht="17.25" customHeight="1" thickBot="1">
      <c r="A61" s="125" t="s">
        <v>185</v>
      </c>
      <c r="B61" s="126">
        <v>10</v>
      </c>
      <c r="C61" s="77">
        <v>-1.9607843100000001E-2</v>
      </c>
      <c r="D61" s="15">
        <v>10</v>
      </c>
      <c r="E61" s="32">
        <f t="shared" si="26"/>
        <v>0</v>
      </c>
      <c r="F61" s="18">
        <f>IF(ISNUMBER(D61), $B64 * E61, "")</f>
        <v>0</v>
      </c>
      <c r="G61" s="31">
        <v>10.1</v>
      </c>
      <c r="H61" s="32">
        <f t="shared" si="27"/>
        <v>9.9999999999999638E-3</v>
      </c>
      <c r="I61" s="101">
        <f>IF(ISNUMBER(G61), $B64 * H61, "")</f>
        <v>1499.9999999999945</v>
      </c>
      <c r="J61" s="15">
        <v>10.1</v>
      </c>
      <c r="K61" s="32">
        <f t="shared" si="28"/>
        <v>9.9999999999999638E-3</v>
      </c>
      <c r="L61" s="18">
        <f>IF(ISNUMBER(J61), $B64 * K61, "")</f>
        <v>1499.9999999999945</v>
      </c>
      <c r="M61" s="31">
        <v>10.1</v>
      </c>
      <c r="N61" s="32">
        <f t="shared" si="29"/>
        <v>9.9999999999999638E-3</v>
      </c>
      <c r="O61" s="18">
        <f>IF(ISNUMBER(M61), $B64 * N61, "")</f>
        <v>1499.9999999999945</v>
      </c>
      <c r="Q61" s="209"/>
      <c r="R61" s="209"/>
      <c r="S61" s="209"/>
    </row>
    <row r="62" spans="1:19" ht="17.25" customHeight="1">
      <c r="A62" s="125" t="s">
        <v>245</v>
      </c>
      <c r="B62" s="126">
        <v>59.3</v>
      </c>
      <c r="C62" s="77">
        <v>-1.9834710700000001E-2</v>
      </c>
      <c r="D62" s="15">
        <v>59.4</v>
      </c>
      <c r="E62" s="32">
        <f t="shared" si="26"/>
        <v>1.6863406408094675E-3</v>
      </c>
      <c r="F62" s="18">
        <f>IF(ISNUMBER(D62), $B64 * E62, "")</f>
        <v>252.95109612142014</v>
      </c>
      <c r="G62" s="31">
        <v>59.6</v>
      </c>
      <c r="H62" s="32">
        <f t="shared" si="27"/>
        <v>5.0590219224284022E-3</v>
      </c>
      <c r="I62" s="101">
        <f>IF(ISNUMBER(G62), $B64 * H62, "")</f>
        <v>758.85328836426038</v>
      </c>
      <c r="J62" s="15">
        <v>59.6</v>
      </c>
      <c r="K62" s="32">
        <f t="shared" si="28"/>
        <v>5.0590219224284022E-3</v>
      </c>
      <c r="L62" s="18">
        <f>IF(ISNUMBER(J62), $B64 * K62, "")</f>
        <v>758.85328836426038</v>
      </c>
      <c r="M62" s="31">
        <v>59.7</v>
      </c>
      <c r="N62" s="32">
        <f t="shared" si="29"/>
        <v>6.7453625632378699E-3</v>
      </c>
      <c r="O62" s="18">
        <f>IF(ISNUMBER(M62), $B64 * N62, "")</f>
        <v>1011.8043844856805</v>
      </c>
      <c r="Q62" s="198"/>
      <c r="R62" s="199"/>
      <c r="S62" s="200"/>
    </row>
    <row r="63" spans="1:19" ht="17.25" customHeight="1" thickBot="1">
      <c r="A63" s="130" t="s">
        <v>229</v>
      </c>
      <c r="B63" s="131">
        <v>50.3</v>
      </c>
      <c r="C63" s="79">
        <v>-2.1400778200000001E-2</v>
      </c>
      <c r="D63" s="24">
        <v>50.3</v>
      </c>
      <c r="E63" s="25">
        <f t="shared" si="26"/>
        <v>0</v>
      </c>
      <c r="F63" s="104">
        <f>IF(ISNUMBER(D63), $B64 * E63, "")</f>
        <v>0</v>
      </c>
      <c r="G63" s="102">
        <v>50.6</v>
      </c>
      <c r="H63" s="25">
        <f t="shared" si="27"/>
        <v>5.9642147117297071E-3</v>
      </c>
      <c r="I63" s="103">
        <f>IF(ISNUMBER(G63), $B64 * H63, "")</f>
        <v>894.63220675945604</v>
      </c>
      <c r="J63" s="24">
        <v>50.6</v>
      </c>
      <c r="K63" s="25">
        <f t="shared" si="28"/>
        <v>5.9642147117297071E-3</v>
      </c>
      <c r="L63" s="104">
        <f>IF(ISNUMBER(J63), $B64 * K63, "")</f>
        <v>894.63220675945604</v>
      </c>
      <c r="M63" s="102">
        <v>50.6</v>
      </c>
      <c r="N63" s="25">
        <f t="shared" si="29"/>
        <v>5.9642147117297071E-3</v>
      </c>
      <c r="O63" s="104">
        <f>IF(ISNUMBER(M63), $B64 * N63, "")</f>
        <v>894.63220675945604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-4.6961257868919941E-3</v>
      </c>
      <c r="F64" s="28">
        <f>SUM(F44:F63)</f>
        <v>-14088.377360675984</v>
      </c>
      <c r="G64" s="26" t="s">
        <v>266</v>
      </c>
      <c r="H64" s="27">
        <f>IF(COUNT(H44:H63), SUM(H44:H63) / COUNT(H44:H63), 0)</f>
        <v>2.9296687731838037E-3</v>
      </c>
      <c r="I64" s="28">
        <f>SUM(I44:I63)</f>
        <v>8789.0063195514122</v>
      </c>
      <c r="J64" s="26" t="s">
        <v>266</v>
      </c>
      <c r="K64" s="27">
        <f>IF(COUNT(K44:K63), SUM(K44:K63) / COUNT(K44:K63), 0)</f>
        <v>2.9296687731838037E-3</v>
      </c>
      <c r="L64" s="28">
        <f>SUM(L44:L63)</f>
        <v>8789.0063195514122</v>
      </c>
      <c r="M64" s="26" t="s">
        <v>266</v>
      </c>
      <c r="N64" s="27">
        <f>IF(COUNT(N44:N63), SUM(N44:N63) / COUNT(N44:N63), 0)</f>
        <v>2.059781331714361E-3</v>
      </c>
      <c r="O64" s="28">
        <f>SUM(O44:O63)</f>
        <v>6179.3439951430828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82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2022-03-16(수) 오전 00:00</v>
      </c>
      <c r="C69" s="261"/>
      <c r="D69" s="233" t="str">
        <f>TEXT($G$1, "[$-ko-KR]yyyy-mm-dd(ddd) ") &amp; "오후 14:00"</f>
        <v>2022-03-16(수) 오후 14:00</v>
      </c>
      <c r="E69" s="234"/>
      <c r="F69" s="235"/>
      <c r="G69" s="233" t="str">
        <f>TEXT($G$1, "[$-ko-KR]yyyy-mm-dd(ddd) ") &amp; "오후 19:00"</f>
        <v>2022-03-16(수) 오후 19:00</v>
      </c>
      <c r="H69" s="234"/>
      <c r="I69" s="235"/>
      <c r="J69" s="233" t="str">
        <f>TEXT($G$1, "[$-ko-KR]yyyy-mm-dd(ddd) ") &amp; "오후 21:00"</f>
        <v>2022-03-16(수) 오후 21:00</v>
      </c>
      <c r="K69" s="234"/>
      <c r="L69" s="235"/>
      <c r="M69" s="233" t="str">
        <f>TEXT($G$1+1, "[$-ko-KR]yyyy-mm-dd(ddd) ") &amp; "오전 00:00"</f>
        <v>2022-03-17(목)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83" t="s">
        <v>57</v>
      </c>
      <c r="H70" s="184" t="s">
        <v>263</v>
      </c>
      <c r="I70" s="185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223</v>
      </c>
      <c r="B71" s="124">
        <v>918</v>
      </c>
      <c r="C71" s="76">
        <v>8.7912088000000003E-3</v>
      </c>
      <c r="D71" s="13">
        <v>931</v>
      </c>
      <c r="E71" s="14">
        <f>IF(ISNUMBER(D71), (D71 - $B71) / $B71, "")</f>
        <v>1.4161220043572984E-2</v>
      </c>
      <c r="F71" s="16">
        <f>IF(ISNUMBER(D71), $B91 * E71, "")</f>
        <v>2124.1830065359477</v>
      </c>
      <c r="G71" s="29">
        <v>972</v>
      </c>
      <c r="H71" s="14">
        <f>IF(ISNUMBER(G71), (G71 - $B71) / $B71, "")</f>
        <v>5.8823529411764705E-2</v>
      </c>
      <c r="I71" s="100">
        <f>IF(ISNUMBER(G71), $B91 * H71, "")</f>
        <v>8823.5294117647063</v>
      </c>
      <c r="J71" s="13">
        <v>972</v>
      </c>
      <c r="K71" s="14">
        <f>IF(ISNUMBER(J71), (J71 - $B71) / $B71, "")</f>
        <v>5.8823529411764705E-2</v>
      </c>
      <c r="L71" s="16">
        <f>IF(ISNUMBER(J71), $B91 * K71, "")</f>
        <v>8823.5294117647063</v>
      </c>
      <c r="M71" s="29">
        <v>956</v>
      </c>
      <c r="N71" s="14">
        <f>IF(ISNUMBER(M71), (M71 - $B71) / $B71, "")</f>
        <v>4.1394335511982572E-2</v>
      </c>
      <c r="O71" s="16">
        <f>IF(ISNUMBER(M71), $B91 * N71, "")</f>
        <v>6209.1503267973858</v>
      </c>
      <c r="Q71" s="219"/>
      <c r="R71" s="219"/>
      <c r="S71" s="219"/>
    </row>
    <row r="72" spans="1:19" ht="17.25" thickBot="1">
      <c r="A72" s="125" t="s">
        <v>103</v>
      </c>
      <c r="B72" s="126">
        <v>609</v>
      </c>
      <c r="C72" s="77">
        <v>4.9504950000000001E-3</v>
      </c>
      <c r="D72" s="15">
        <v>610</v>
      </c>
      <c r="E72" s="32">
        <f t="shared" ref="E72:E75" si="30">IF(ISNUMBER(D72), (D72 - $B72) / $B72, "")</f>
        <v>1.6420361247947454E-3</v>
      </c>
      <c r="F72" s="18">
        <f>IF(ISNUMBER(D72), $B91 * E72, "")</f>
        <v>246.30541871921181</v>
      </c>
      <c r="G72" s="31">
        <v>614</v>
      </c>
      <c r="H72" s="32">
        <f t="shared" ref="H72:H75" si="31">IF(ISNUMBER(G72), (G72 - $B72) / $B72, "")</f>
        <v>8.2101806239737278E-3</v>
      </c>
      <c r="I72" s="101">
        <f>IF(ISNUMBER(G72), $B91 * H72, "")</f>
        <v>1231.5270935960591</v>
      </c>
      <c r="J72" s="15">
        <v>614</v>
      </c>
      <c r="K72" s="32">
        <f t="shared" ref="K72:K75" si="32">IF(ISNUMBER(J72), (J72 - $B72) / $B72, "")</f>
        <v>8.2101806239737278E-3</v>
      </c>
      <c r="L72" s="18">
        <f>IF(ISNUMBER(J72), $B91 * K72, "")</f>
        <v>1231.5270935960591</v>
      </c>
      <c r="M72" s="31">
        <v>619</v>
      </c>
      <c r="N72" s="32">
        <f t="shared" ref="N72:N75" si="33">IF(ISNUMBER(M72), (M72 - $B72) / $B72, "")</f>
        <v>1.6420361247947456E-2</v>
      </c>
      <c r="O72" s="18">
        <f>IF(ISNUMBER(M72), $B91 * N72, "")</f>
        <v>2463.0541871921182</v>
      </c>
      <c r="Q72" s="219"/>
      <c r="R72" s="219"/>
      <c r="S72" s="219"/>
    </row>
    <row r="73" spans="1:19" ht="17.25" thickBot="1">
      <c r="A73" s="125" t="s">
        <v>172</v>
      </c>
      <c r="B73" s="126">
        <v>875</v>
      </c>
      <c r="C73" s="77">
        <v>4.5924225000000003E-3</v>
      </c>
      <c r="D73" s="15">
        <v>874</v>
      </c>
      <c r="E73" s="32">
        <f t="shared" si="30"/>
        <v>-1.1428571428571429E-3</v>
      </c>
      <c r="F73" s="18">
        <f>IF(ISNUMBER(D73), $B91 * E73, "")</f>
        <v>-171.42857142857144</v>
      </c>
      <c r="G73" s="31">
        <v>872</v>
      </c>
      <c r="H73" s="32">
        <f t="shared" si="31"/>
        <v>-3.4285714285714284E-3</v>
      </c>
      <c r="I73" s="101">
        <f>IF(ISNUMBER(G73), $B91 * H73, "")</f>
        <v>-514.28571428571422</v>
      </c>
      <c r="J73" s="15">
        <v>872</v>
      </c>
      <c r="K73" s="32">
        <f t="shared" si="32"/>
        <v>-3.4285714285714284E-3</v>
      </c>
      <c r="L73" s="18">
        <f>IF(ISNUMBER(J73), $B91 * K73, "")</f>
        <v>-514.28571428571422</v>
      </c>
      <c r="M73" s="31">
        <v>870</v>
      </c>
      <c r="N73" s="32">
        <f t="shared" si="33"/>
        <v>-5.7142857142857143E-3</v>
      </c>
      <c r="O73" s="18">
        <f>IF(ISNUMBER(M73), $B91 * N73, "")</f>
        <v>-857.14285714285711</v>
      </c>
      <c r="Q73" s="209"/>
      <c r="R73" s="209"/>
      <c r="S73" s="209"/>
    </row>
    <row r="74" spans="1:19" ht="17.25" thickBot="1">
      <c r="A74" s="125" t="s">
        <v>81</v>
      </c>
      <c r="B74" s="126">
        <v>992</v>
      </c>
      <c r="C74" s="77">
        <v>1.0090817E-3</v>
      </c>
      <c r="D74" s="15">
        <v>994</v>
      </c>
      <c r="E74" s="32">
        <f t="shared" si="30"/>
        <v>2.0161290322580645E-3</v>
      </c>
      <c r="F74" s="18">
        <f>IF(ISNUMBER(D74), $B91 * E74, "")</f>
        <v>302.41935483870969</v>
      </c>
      <c r="G74" s="31">
        <v>1000</v>
      </c>
      <c r="H74" s="32">
        <f t="shared" si="31"/>
        <v>8.0645161290322578E-3</v>
      </c>
      <c r="I74" s="101">
        <f>IF(ISNUMBER(G74), $B91 * H74, "")</f>
        <v>1209.6774193548388</v>
      </c>
      <c r="J74" s="15">
        <v>1000</v>
      </c>
      <c r="K74" s="32">
        <f t="shared" si="32"/>
        <v>8.0645161290322578E-3</v>
      </c>
      <c r="L74" s="18">
        <f>IF(ISNUMBER(J74), $B91 * K74, "")</f>
        <v>1209.6774193548388</v>
      </c>
      <c r="M74" s="31">
        <v>1015</v>
      </c>
      <c r="N74" s="32">
        <f t="shared" si="33"/>
        <v>2.3185483870967742E-2</v>
      </c>
      <c r="O74" s="18">
        <f>IF(ISNUMBER(M74), $B91 * N74, "")</f>
        <v>3477.8225806451615</v>
      </c>
      <c r="Q74" s="209"/>
      <c r="R74" s="209"/>
      <c r="S74" s="209"/>
    </row>
    <row r="75" spans="1:19" ht="17.25" thickBot="1">
      <c r="A75" s="127" t="s">
        <v>162</v>
      </c>
      <c r="B75" s="128">
        <v>994</v>
      </c>
      <c r="C75" s="78">
        <v>1.0070493E-3</v>
      </c>
      <c r="D75" s="20">
        <v>991</v>
      </c>
      <c r="E75" s="21">
        <f t="shared" si="30"/>
        <v>-3.0181086519114686E-3</v>
      </c>
      <c r="F75" s="22">
        <f>IF(ISNUMBER(D75), $B91 * E75, "")</f>
        <v>-452.7162977867203</v>
      </c>
      <c r="G75" s="30">
        <v>1005</v>
      </c>
      <c r="H75" s="21">
        <f t="shared" si="31"/>
        <v>1.1066398390342052E-2</v>
      </c>
      <c r="I75" s="105">
        <f>IF(ISNUMBER(G75), $B91 * H75, "")</f>
        <v>1659.9597585513077</v>
      </c>
      <c r="J75" s="20">
        <v>1005</v>
      </c>
      <c r="K75" s="21">
        <f t="shared" si="32"/>
        <v>1.1066398390342052E-2</v>
      </c>
      <c r="L75" s="22">
        <f>IF(ISNUMBER(J75), $B91 * K75, "")</f>
        <v>1659.9597585513077</v>
      </c>
      <c r="M75" s="30">
        <v>1010</v>
      </c>
      <c r="N75" s="21">
        <f t="shared" si="33"/>
        <v>1.6096579476861168E-2</v>
      </c>
      <c r="O75" s="22">
        <f>IF(ISNUMBER(M75), $B91 * N75, "")</f>
        <v>2414.4869215291751</v>
      </c>
      <c r="Q75" s="209"/>
      <c r="R75" s="209"/>
      <c r="S75" s="209"/>
    </row>
    <row r="76" spans="1:19" ht="17.25" thickBot="1">
      <c r="A76" s="125" t="s">
        <v>339</v>
      </c>
      <c r="B76" s="129">
        <v>474</v>
      </c>
      <c r="C76" s="80">
        <v>0</v>
      </c>
      <c r="D76" s="106">
        <v>479</v>
      </c>
      <c r="E76" s="107">
        <f>IF(ISNUMBER(D76), (D76 - $B76) / $B76, "")</f>
        <v>1.0548523206751054E-2</v>
      </c>
      <c r="F76" s="108">
        <f>IF(ISNUMBER(D76), $B91 * E76, "")</f>
        <v>1582.2784810126582</v>
      </c>
      <c r="G76" s="109">
        <v>489</v>
      </c>
      <c r="H76" s="107">
        <f>IF(ISNUMBER(G76), (G76 - $B76) / $B76, "")</f>
        <v>3.1645569620253167E-2</v>
      </c>
      <c r="I76" s="110">
        <f>IF(ISNUMBER(G76), $B91 * H76, "")</f>
        <v>4746.835443037975</v>
      </c>
      <c r="J76" s="106">
        <v>489</v>
      </c>
      <c r="K76" s="107">
        <f>IF(ISNUMBER(J76), (J76 - $B76) / $B76, "")</f>
        <v>3.1645569620253167E-2</v>
      </c>
      <c r="L76" s="108">
        <f>IF(ISNUMBER(J76), $B91 * K76, "")</f>
        <v>4746.835443037975</v>
      </c>
      <c r="M76" s="109">
        <v>491</v>
      </c>
      <c r="N76" s="107">
        <f>IF(ISNUMBER(M76), (M76 - $B76) / $B76, "")</f>
        <v>3.5864978902953586E-2</v>
      </c>
      <c r="O76" s="108">
        <f>IF(ISNUMBER(M76), $B91 * N76, "")</f>
        <v>5379.7468354430375</v>
      </c>
      <c r="Q76" s="209"/>
      <c r="R76" s="209"/>
      <c r="S76" s="209"/>
    </row>
    <row r="77" spans="1:19" ht="17.25" thickBot="1">
      <c r="A77" s="125" t="s">
        <v>231</v>
      </c>
      <c r="B77" s="126">
        <v>385</v>
      </c>
      <c r="C77" s="77">
        <v>-2.5906736000000001E-3</v>
      </c>
      <c r="D77" s="15">
        <v>384</v>
      </c>
      <c r="E77" s="32">
        <f t="shared" ref="E77:E80" si="34">IF(ISNUMBER(D77), (D77 - $B77) / $B77, "")</f>
        <v>-2.5974025974025974E-3</v>
      </c>
      <c r="F77" s="18">
        <f>IF(ISNUMBER(D77), $B91 * E77, "")</f>
        <v>-389.61038961038963</v>
      </c>
      <c r="G77" s="31">
        <v>387</v>
      </c>
      <c r="H77" s="32">
        <f t="shared" ref="H77:H80" si="35">IF(ISNUMBER(G77), (G77 - $B77) / $B77, "")</f>
        <v>5.1948051948051948E-3</v>
      </c>
      <c r="I77" s="101">
        <f>IF(ISNUMBER(G77), $B91 * H77, "")</f>
        <v>779.22077922077926</v>
      </c>
      <c r="J77" s="15">
        <v>387</v>
      </c>
      <c r="K77" s="32">
        <f t="shared" ref="K77:K80" si="36">IF(ISNUMBER(J77), (J77 - $B77) / $B77, "")</f>
        <v>5.1948051948051948E-3</v>
      </c>
      <c r="L77" s="18">
        <f>IF(ISNUMBER(J77), $B91 * K77, "")</f>
        <v>779.22077922077926</v>
      </c>
      <c r="M77" s="31">
        <v>387</v>
      </c>
      <c r="N77" s="32">
        <f t="shared" ref="N77:N80" si="37">IF(ISNUMBER(M77), (M77 - $B77) / $B77, "")</f>
        <v>5.1948051948051948E-3</v>
      </c>
      <c r="O77" s="18">
        <f>IF(ISNUMBER(M77), $B91 * N77, "")</f>
        <v>779.22077922077926</v>
      </c>
      <c r="Q77" s="209"/>
      <c r="R77" s="209"/>
      <c r="S77" s="209"/>
    </row>
    <row r="78" spans="1:19" ht="17.25" thickBot="1">
      <c r="A78" s="125" t="s">
        <v>338</v>
      </c>
      <c r="B78" s="126">
        <v>247</v>
      </c>
      <c r="C78" s="77">
        <v>-4.0322581E-3</v>
      </c>
      <c r="D78" s="15">
        <v>247</v>
      </c>
      <c r="E78" s="32">
        <f t="shared" si="34"/>
        <v>0</v>
      </c>
      <c r="F78" s="18">
        <f>IF(ISNUMBER(D78), $B91 * E78, "")</f>
        <v>0</v>
      </c>
      <c r="G78" s="31">
        <v>248</v>
      </c>
      <c r="H78" s="32">
        <f t="shared" si="35"/>
        <v>4.048582995951417E-3</v>
      </c>
      <c r="I78" s="101">
        <f>IF(ISNUMBER(G78), $B91 * H78, "")</f>
        <v>607.28744939271257</v>
      </c>
      <c r="J78" s="15">
        <v>248</v>
      </c>
      <c r="K78" s="32">
        <f t="shared" si="36"/>
        <v>4.048582995951417E-3</v>
      </c>
      <c r="L78" s="18">
        <f>IF(ISNUMBER(J78), $B91 * K78, "")</f>
        <v>607.28744939271257</v>
      </c>
      <c r="M78" s="31">
        <v>249</v>
      </c>
      <c r="N78" s="32">
        <f t="shared" si="37"/>
        <v>8.0971659919028341E-3</v>
      </c>
      <c r="O78" s="18">
        <f>IF(ISNUMBER(M78), $B91 * N78, "")</f>
        <v>1214.5748987854251</v>
      </c>
      <c r="Q78" s="209"/>
      <c r="R78" s="209"/>
      <c r="S78" s="209"/>
    </row>
    <row r="79" spans="1:19" ht="17.25" thickBot="1">
      <c r="A79" s="125" t="s">
        <v>89</v>
      </c>
      <c r="B79" s="126">
        <v>945</v>
      </c>
      <c r="C79" s="77">
        <v>-4.2149631E-3</v>
      </c>
      <c r="D79" s="15">
        <v>946</v>
      </c>
      <c r="E79" s="32">
        <f t="shared" si="34"/>
        <v>1.0582010582010583E-3</v>
      </c>
      <c r="F79" s="18">
        <f>IF(ISNUMBER(D79), $B91 * E79, "")</f>
        <v>158.73015873015873</v>
      </c>
      <c r="G79" s="31">
        <v>950</v>
      </c>
      <c r="H79" s="32">
        <f t="shared" si="35"/>
        <v>5.2910052910052907E-3</v>
      </c>
      <c r="I79" s="101">
        <f>IF(ISNUMBER(G79), $B91 * H79, "")</f>
        <v>793.65079365079362</v>
      </c>
      <c r="J79" s="15">
        <v>950</v>
      </c>
      <c r="K79" s="32">
        <f t="shared" si="36"/>
        <v>5.2910052910052907E-3</v>
      </c>
      <c r="L79" s="18">
        <f>IF(ISNUMBER(J79), $B91 * K79, "")</f>
        <v>793.65079365079362</v>
      </c>
      <c r="M79" s="31">
        <v>953</v>
      </c>
      <c r="N79" s="32">
        <f t="shared" si="37"/>
        <v>8.4656084656084662E-3</v>
      </c>
      <c r="O79" s="18">
        <f>IF(ISNUMBER(M79), $B91 * N79, "")</f>
        <v>1269.8412698412699</v>
      </c>
      <c r="Q79" s="33"/>
      <c r="R79" s="33"/>
    </row>
    <row r="80" spans="1:19" ht="17.25" thickBot="1">
      <c r="A80" s="130" t="s">
        <v>51</v>
      </c>
      <c r="B80" s="131">
        <v>225</v>
      </c>
      <c r="C80" s="79">
        <v>-4.4247788000000001E-3</v>
      </c>
      <c r="D80" s="24">
        <v>226</v>
      </c>
      <c r="E80" s="25">
        <f t="shared" si="34"/>
        <v>4.4444444444444444E-3</v>
      </c>
      <c r="F80" s="104">
        <f>IF(ISNUMBER(D80), $B91 * E80, "")</f>
        <v>666.66666666666663</v>
      </c>
      <c r="G80" s="102">
        <v>226</v>
      </c>
      <c r="H80" s="25">
        <f t="shared" si="35"/>
        <v>4.4444444444444444E-3</v>
      </c>
      <c r="I80" s="103">
        <f>IF(ISNUMBER(G80), $B91 * H80, "")</f>
        <v>666.66666666666663</v>
      </c>
      <c r="J80" s="24">
        <v>226</v>
      </c>
      <c r="K80" s="25">
        <f t="shared" si="36"/>
        <v>4.4444444444444444E-3</v>
      </c>
      <c r="L80" s="104">
        <f>IF(ISNUMBER(J80), $B91 * K80, "")</f>
        <v>666.66666666666663</v>
      </c>
      <c r="M80" s="102">
        <v>227</v>
      </c>
      <c r="N80" s="25">
        <f t="shared" si="37"/>
        <v>8.8888888888888889E-3</v>
      </c>
      <c r="O80" s="104">
        <f>IF(ISNUMBER(M80), $B91 * N80, "")</f>
        <v>1333.3333333333333</v>
      </c>
      <c r="Q80" s="210"/>
      <c r="R80" s="211"/>
      <c r="S80" s="212"/>
    </row>
    <row r="81" spans="1:19">
      <c r="A81" s="123" t="s">
        <v>101</v>
      </c>
      <c r="B81" s="124">
        <v>596</v>
      </c>
      <c r="C81" s="76">
        <v>-5.0083471999999999E-3</v>
      </c>
      <c r="D81" s="13">
        <v>595</v>
      </c>
      <c r="E81" s="14">
        <f>IF(ISNUMBER(D81), (D81 - $B81) / $B81, "")</f>
        <v>-1.6778523489932886E-3</v>
      </c>
      <c r="F81" s="16">
        <f>IF(ISNUMBER(D81), $B91 * E81, "")</f>
        <v>-251.67785234899327</v>
      </c>
      <c r="G81" s="29">
        <v>603</v>
      </c>
      <c r="H81" s="14">
        <f>IF(ISNUMBER(G81), (G81 - $B81) / $B81, "")</f>
        <v>1.1744966442953021E-2</v>
      </c>
      <c r="I81" s="100">
        <f>IF(ISNUMBER(G81), $B91 * H81, "")</f>
        <v>1761.744966442953</v>
      </c>
      <c r="J81" s="13">
        <v>603</v>
      </c>
      <c r="K81" s="14">
        <f>IF(ISNUMBER(J81), (J81 - $B81) / $B81, "")</f>
        <v>1.1744966442953021E-2</v>
      </c>
      <c r="L81" s="16">
        <f>IF(ISNUMBER(J81), $B91 * K81, "")</f>
        <v>1761.744966442953</v>
      </c>
      <c r="M81" s="29">
        <v>608</v>
      </c>
      <c r="N81" s="14">
        <f>IF(ISNUMBER(M81), (M81 - $B81) / $B81, "")</f>
        <v>2.0134228187919462E-2</v>
      </c>
      <c r="O81" s="16">
        <f>IF(ISNUMBER(M81), $B91 * N81, "")</f>
        <v>3020.1342281879192</v>
      </c>
      <c r="Q81" s="213"/>
      <c r="R81" s="214"/>
      <c r="S81" s="215"/>
    </row>
    <row r="82" spans="1:19" ht="17.25" thickBot="1">
      <c r="A82" s="125" t="s">
        <v>209</v>
      </c>
      <c r="B82" s="126">
        <v>938</v>
      </c>
      <c r="C82" s="77">
        <v>-5.3022269E-3</v>
      </c>
      <c r="D82" s="15">
        <v>940</v>
      </c>
      <c r="E82" s="32">
        <f t="shared" ref="E82:E85" si="38">IF(ISNUMBER(D82), (D82 - $B82) / $B82, "")</f>
        <v>2.1321961620469083E-3</v>
      </c>
      <c r="F82" s="18">
        <f>IF(ISNUMBER(D82), $B91 * E82, "")</f>
        <v>319.82942430703622</v>
      </c>
      <c r="G82" s="31">
        <v>957</v>
      </c>
      <c r="H82" s="32">
        <f t="shared" ref="H82:H85" si="39">IF(ISNUMBER(G82), (G82 - $B82) / $B82, "")</f>
        <v>2.0255863539445629E-2</v>
      </c>
      <c r="I82" s="101">
        <f>IF(ISNUMBER(G82), $B91 * H82, "")</f>
        <v>3038.3795309168445</v>
      </c>
      <c r="J82" s="15">
        <v>957</v>
      </c>
      <c r="K82" s="32">
        <f t="shared" ref="K82:K85" si="40">IF(ISNUMBER(J82), (J82 - $B82) / $B82, "")</f>
        <v>2.0255863539445629E-2</v>
      </c>
      <c r="L82" s="18">
        <f>IF(ISNUMBER(J82), $B91 * K82, "")</f>
        <v>3038.3795309168445</v>
      </c>
      <c r="M82" s="31">
        <v>961</v>
      </c>
      <c r="N82" s="32">
        <f t="shared" ref="N82:N85" si="41">IF(ISNUMBER(M82), (M82 - $B82) / $B82, "")</f>
        <v>2.4520255863539446E-2</v>
      </c>
      <c r="O82" s="18">
        <f>IF(ISNUMBER(M82), $B91 * N82, "")</f>
        <v>3678.0383795309167</v>
      </c>
      <c r="Q82" s="216"/>
      <c r="R82" s="217"/>
      <c r="S82" s="218"/>
    </row>
    <row r="83" spans="1:19" ht="17.25" thickBot="1">
      <c r="A83" s="125" t="s">
        <v>261</v>
      </c>
      <c r="B83" s="126">
        <v>144</v>
      </c>
      <c r="C83" s="77">
        <v>-6.8965516999999997E-3</v>
      </c>
      <c r="D83" s="15">
        <v>145</v>
      </c>
      <c r="E83" s="32">
        <f t="shared" si="38"/>
        <v>6.9444444444444441E-3</v>
      </c>
      <c r="F83" s="18">
        <f>IF(ISNUMBER(D83), $B91 * E83, "")</f>
        <v>1041.6666666666665</v>
      </c>
      <c r="G83" s="31">
        <v>146</v>
      </c>
      <c r="H83" s="32">
        <f t="shared" si="39"/>
        <v>1.3888888888888888E-2</v>
      </c>
      <c r="I83" s="101">
        <f>IF(ISNUMBER(G83), $B91 * H83, "")</f>
        <v>2083.333333333333</v>
      </c>
      <c r="J83" s="15">
        <v>146</v>
      </c>
      <c r="K83" s="32">
        <f t="shared" si="40"/>
        <v>1.3888888888888888E-2</v>
      </c>
      <c r="L83" s="18">
        <f>IF(ISNUMBER(J83), $B91 * K83, "")</f>
        <v>2083.333333333333</v>
      </c>
      <c r="M83" s="31">
        <v>145</v>
      </c>
      <c r="N83" s="32">
        <f t="shared" si="41"/>
        <v>6.9444444444444441E-3</v>
      </c>
      <c r="O83" s="18">
        <f>IF(ISNUMBER(M83), $B91 * N83, "")</f>
        <v>1041.6666666666665</v>
      </c>
      <c r="Q83" s="209"/>
      <c r="R83" s="209"/>
      <c r="S83" s="209"/>
    </row>
    <row r="84" spans="1:19" ht="17.25" thickBot="1">
      <c r="A84" s="125" t="s">
        <v>207</v>
      </c>
      <c r="B84" s="126">
        <v>975</v>
      </c>
      <c r="C84" s="77">
        <v>-7.1283096000000004E-3</v>
      </c>
      <c r="D84" s="15">
        <v>976</v>
      </c>
      <c r="E84" s="32">
        <f t="shared" si="38"/>
        <v>1.0256410256410256E-3</v>
      </c>
      <c r="F84" s="18">
        <f>IF(ISNUMBER(D84), $B91 * E84, "")</f>
        <v>153.84615384615384</v>
      </c>
      <c r="G84" s="31">
        <v>983</v>
      </c>
      <c r="H84" s="32">
        <f t="shared" si="39"/>
        <v>8.2051282051282051E-3</v>
      </c>
      <c r="I84" s="101">
        <f>IF(ISNUMBER(G84), $B91 * H84, "")</f>
        <v>1230.7692307692307</v>
      </c>
      <c r="J84" s="15">
        <v>983</v>
      </c>
      <c r="K84" s="32">
        <f t="shared" si="40"/>
        <v>8.2051282051282051E-3</v>
      </c>
      <c r="L84" s="18">
        <f>IF(ISNUMBER(J84), $B91 * K84, "")</f>
        <v>1230.7692307692307</v>
      </c>
      <c r="M84" s="31">
        <v>984</v>
      </c>
      <c r="N84" s="32">
        <f t="shared" si="41"/>
        <v>9.2307692307692316E-3</v>
      </c>
      <c r="O84" s="18">
        <f>IF(ISNUMBER(M84), $B91 * N84, "")</f>
        <v>1384.6153846153848</v>
      </c>
      <c r="Q84" s="219"/>
      <c r="R84" s="219"/>
      <c r="S84" s="219"/>
    </row>
    <row r="85" spans="1:19" ht="17.25" thickBot="1">
      <c r="A85" s="127" t="s">
        <v>195</v>
      </c>
      <c r="B85" s="128">
        <v>118</v>
      </c>
      <c r="C85" s="78">
        <v>-8.4033613000000004E-3</v>
      </c>
      <c r="D85" s="20">
        <v>117</v>
      </c>
      <c r="E85" s="21">
        <f t="shared" si="38"/>
        <v>-8.4745762711864406E-3</v>
      </c>
      <c r="F85" s="22">
        <f>IF(ISNUMBER(D85), $B91 * E85, "")</f>
        <v>-1271.1864406779662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117</v>
      </c>
      <c r="K85" s="21">
        <f t="shared" si="40"/>
        <v>-8.4745762711864406E-3</v>
      </c>
      <c r="L85" s="22">
        <f>IF(ISNUMBER(J85), $B91 * K85, "")</f>
        <v>-1271.1864406779662</v>
      </c>
      <c r="M85" s="30">
        <v>118</v>
      </c>
      <c r="N85" s="21">
        <f t="shared" si="41"/>
        <v>0</v>
      </c>
      <c r="O85" s="22">
        <f>IF(ISNUMBER(M85), $B91 * N85, "")</f>
        <v>0</v>
      </c>
      <c r="Q85" s="219"/>
      <c r="R85" s="219"/>
      <c r="S85" s="219"/>
    </row>
    <row r="86" spans="1:19" ht="17.25" thickBot="1">
      <c r="A86" s="125" t="s">
        <v>56</v>
      </c>
      <c r="B86" s="129">
        <v>116</v>
      </c>
      <c r="C86" s="80">
        <v>-8.5470084999999998E-3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119</v>
      </c>
      <c r="H86" s="107">
        <f>IF(ISNUMBER(G86), (G86 - $B86) / $B86, "")</f>
        <v>2.5862068965517241E-2</v>
      </c>
      <c r="I86" s="110">
        <f>IF(ISNUMBER(G86), $B91 * H86, "")</f>
        <v>3879.3103448275861</v>
      </c>
      <c r="J86" s="106">
        <v>119</v>
      </c>
      <c r="K86" s="107">
        <f>IF(ISNUMBER(J86), (J86 - $B86) / $B86, "")</f>
        <v>2.5862068965517241E-2</v>
      </c>
      <c r="L86" s="108">
        <f>IF(ISNUMBER(J86), $B91 * K86, "")</f>
        <v>3879.3103448275861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2586.2068965517242</v>
      </c>
      <c r="Q86" s="209"/>
      <c r="R86" s="209"/>
      <c r="S86" s="209"/>
    </row>
    <row r="87" spans="1:19" ht="17.25" thickBot="1">
      <c r="A87" s="125" t="s">
        <v>201</v>
      </c>
      <c r="B87" s="126">
        <v>463</v>
      </c>
      <c r="C87" s="77">
        <v>-8.5653104999999993E-3</v>
      </c>
      <c r="D87" s="15">
        <v>462</v>
      </c>
      <c r="E87" s="32">
        <f t="shared" ref="E87:E90" si="42">IF(ISNUMBER(D87), (D87 - $B87) / $B87, "")</f>
        <v>-2.1598272138228943E-3</v>
      </c>
      <c r="F87" s="18">
        <f>IF(ISNUMBER(D87), $B91 * E87, "")</f>
        <v>-323.97408207343415</v>
      </c>
      <c r="G87" s="31">
        <v>466</v>
      </c>
      <c r="H87" s="32">
        <f t="shared" ref="H87:H90" si="43">IF(ISNUMBER(G87), (G87 - $B87) / $B87, "")</f>
        <v>6.4794816414686825E-3</v>
      </c>
      <c r="I87" s="101">
        <f>IF(ISNUMBER(G87), $B91 * H87, "")</f>
        <v>971.92224622030233</v>
      </c>
      <c r="J87" s="15">
        <v>466</v>
      </c>
      <c r="K87" s="32">
        <f t="shared" ref="K87:K90" si="44">IF(ISNUMBER(J87), (J87 - $B87) / $B87, "")</f>
        <v>6.4794816414686825E-3</v>
      </c>
      <c r="L87" s="18">
        <f>IF(ISNUMBER(J87), $B91 * K87, "")</f>
        <v>971.92224622030233</v>
      </c>
      <c r="M87" s="31">
        <v>471</v>
      </c>
      <c r="N87" s="32">
        <f t="shared" ref="N87:N90" si="45">IF(ISNUMBER(M87), (M87 - $B87) / $B87, "")</f>
        <v>1.7278617710583154E-2</v>
      </c>
      <c r="O87" s="18">
        <f>IF(ISNUMBER(M87), $B91 * N87, "")</f>
        <v>2591.7926565874732</v>
      </c>
      <c r="Q87" s="209"/>
      <c r="R87" s="209"/>
      <c r="S87" s="209"/>
    </row>
    <row r="88" spans="1:19" ht="17.25" thickBot="1">
      <c r="A88" s="125" t="s">
        <v>235</v>
      </c>
      <c r="B88" s="126">
        <v>104</v>
      </c>
      <c r="C88" s="77">
        <v>-9.5238094999999991E-3</v>
      </c>
      <c r="D88" s="15">
        <v>105</v>
      </c>
      <c r="E88" s="32">
        <f t="shared" si="42"/>
        <v>9.6153846153846159E-3</v>
      </c>
      <c r="F88" s="18">
        <f>IF(ISNUMBER(D88), $B91 * E88, "")</f>
        <v>1442.3076923076924</v>
      </c>
      <c r="G88" s="31">
        <v>105</v>
      </c>
      <c r="H88" s="32">
        <f t="shared" si="43"/>
        <v>9.6153846153846159E-3</v>
      </c>
      <c r="I88" s="101">
        <f>IF(ISNUMBER(G88), $B91 * H88, "")</f>
        <v>1442.3076923076924</v>
      </c>
      <c r="J88" s="15">
        <v>105</v>
      </c>
      <c r="K88" s="32">
        <f t="shared" si="44"/>
        <v>9.6153846153846159E-3</v>
      </c>
      <c r="L88" s="18">
        <f>IF(ISNUMBER(J88), $B91 * K88, "")</f>
        <v>1442.3076923076924</v>
      </c>
      <c r="M88" s="31">
        <v>104</v>
      </c>
      <c r="N88" s="32">
        <f t="shared" si="45"/>
        <v>0</v>
      </c>
      <c r="O88" s="18">
        <f>IF(ISNUMBER(M88), $B91 * N88, "")</f>
        <v>0</v>
      </c>
      <c r="Q88" s="209"/>
      <c r="R88" s="209"/>
      <c r="S88" s="209"/>
    </row>
    <row r="89" spans="1:19">
      <c r="A89" s="125" t="s">
        <v>221</v>
      </c>
      <c r="B89" s="126">
        <v>892</v>
      </c>
      <c r="C89" s="77">
        <v>-9.9889012000000006E-3</v>
      </c>
      <c r="D89" s="15">
        <v>891</v>
      </c>
      <c r="E89" s="32">
        <f t="shared" si="42"/>
        <v>-1.1210762331838565E-3</v>
      </c>
      <c r="F89" s="18">
        <f>IF(ISNUMBER(D89), $B91 * E89, "")</f>
        <v>-168.16143497757847</v>
      </c>
      <c r="G89" s="31">
        <v>899</v>
      </c>
      <c r="H89" s="32">
        <f t="shared" si="43"/>
        <v>7.8475336322869956E-3</v>
      </c>
      <c r="I89" s="101">
        <f>IF(ISNUMBER(G89), $B91 * H89, "")</f>
        <v>1177.1300448430493</v>
      </c>
      <c r="J89" s="15">
        <v>899</v>
      </c>
      <c r="K89" s="32">
        <f t="shared" si="44"/>
        <v>7.8475336322869956E-3</v>
      </c>
      <c r="L89" s="18">
        <f>IF(ISNUMBER(J89), $B91 * K89, "")</f>
        <v>1177.1300448430493</v>
      </c>
      <c r="M89" s="31">
        <v>903</v>
      </c>
      <c r="N89" s="32">
        <f t="shared" si="45"/>
        <v>1.2331838565022421E-2</v>
      </c>
      <c r="O89" s="18">
        <f>IF(ISNUMBER(M89), $B91 * N89, "")</f>
        <v>1849.775784753363</v>
      </c>
      <c r="Q89" s="198"/>
      <c r="R89" s="199"/>
      <c r="S89" s="200"/>
    </row>
    <row r="90" spans="1:19" ht="17.25" thickBot="1">
      <c r="A90" s="130" t="s">
        <v>134</v>
      </c>
      <c r="B90" s="131">
        <v>197</v>
      </c>
      <c r="C90" s="79">
        <v>-1.00502513E-2</v>
      </c>
      <c r="D90" s="24">
        <v>196</v>
      </c>
      <c r="E90" s="25">
        <f t="shared" si="42"/>
        <v>-5.076142131979695E-3</v>
      </c>
      <c r="F90" s="104">
        <f>IF(ISNUMBER(D90), $B91 * E90, "")</f>
        <v>-761.42131979695421</v>
      </c>
      <c r="G90" s="102">
        <v>197</v>
      </c>
      <c r="H90" s="25">
        <f t="shared" si="43"/>
        <v>0</v>
      </c>
      <c r="I90" s="103">
        <f>IF(ISNUMBER(G90), $B91 * H90, "")</f>
        <v>0</v>
      </c>
      <c r="J90" s="24">
        <v>197</v>
      </c>
      <c r="K90" s="25">
        <f t="shared" si="44"/>
        <v>0</v>
      </c>
      <c r="L90" s="104">
        <f>IF(ISNUMBER(J90), $B91 * K90, "")</f>
        <v>0</v>
      </c>
      <c r="M90" s="102">
        <v>196</v>
      </c>
      <c r="N90" s="25">
        <f t="shared" si="45"/>
        <v>-5.076142131979695E-3</v>
      </c>
      <c r="O90" s="104">
        <f>IF(ISNUMBER(M90), $B91 * N90, "")</f>
        <v>-761.42131979695421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1.4160188783100976E-3</v>
      </c>
      <c r="F91" s="28">
        <f>SUM(F71:F90)</f>
        <v>4248.0566349302953</v>
      </c>
      <c r="G91" s="26" t="s">
        <v>266</v>
      </c>
      <c r="H91" s="27">
        <f>IF(COUNT(H71:H90), SUM(H71:H90) / COUNT(H71:H90), 0)</f>
        <v>1.1439260016644383E-2</v>
      </c>
      <c r="I91" s="28">
        <f>SUM(I71:I90)</f>
        <v>34317.780049933157</v>
      </c>
      <c r="J91" s="26" t="s">
        <v>266</v>
      </c>
      <c r="K91" s="27">
        <f>IF(COUNT(K71:K90), SUM(K71:K90) / COUNT(K71:K90), 0)</f>
        <v>1.1439260016644383E-2</v>
      </c>
      <c r="L91" s="28">
        <f>SUM(L71:L90)</f>
        <v>34317.780049933157</v>
      </c>
      <c r="M91" s="26" t="s">
        <v>266</v>
      </c>
      <c r="N91" s="27">
        <f>IF(COUNT(N71:N90), SUM(N71:N90) / COUNT(N71:N90), 0)</f>
        <v>1.3024965650913772E-2</v>
      </c>
      <c r="O91" s="28">
        <f>SUM(O71:O90)</f>
        <v>39074.896952741328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82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2022-03-16(수) 오전 00:00</v>
      </c>
      <c r="C96" s="261"/>
      <c r="D96" s="233" t="str">
        <f>TEXT($G$1, "[$-ko-KR]yyyy-mm-dd(ddd) ") &amp; "오후 14:00"</f>
        <v>2022-03-16(수) 오후 14:00</v>
      </c>
      <c r="E96" s="234"/>
      <c r="F96" s="235"/>
      <c r="G96" s="233" t="str">
        <f>TEXT($G$1, "[$-ko-KR]yyyy-mm-dd(ddd) ") &amp; "오후 19:00"</f>
        <v>2022-03-16(수) 오후 19:00</v>
      </c>
      <c r="H96" s="234"/>
      <c r="I96" s="235"/>
      <c r="J96" s="233" t="str">
        <f>TEXT($G$1, "[$-ko-KR]yyyy-mm-dd(ddd) ") &amp; "오후 21:00"</f>
        <v>2022-03-16(수) 오후 21:00</v>
      </c>
      <c r="K96" s="234"/>
      <c r="L96" s="235"/>
      <c r="M96" s="233" t="str">
        <f>TEXT($G$1+1, "[$-ko-KR]yyyy-mm-dd(ddd) ") &amp; "오전 00:00"</f>
        <v>2022-03-17(목)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83" t="s">
        <v>57</v>
      </c>
      <c r="H97" s="184" t="s">
        <v>263</v>
      </c>
      <c r="I97" s="185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154</v>
      </c>
      <c r="B98" s="124">
        <v>37410</v>
      </c>
      <c r="C98" s="76">
        <v>8.0277216299999996E-2</v>
      </c>
      <c r="D98" s="13">
        <v>37390</v>
      </c>
      <c r="E98" s="14">
        <f>IF(ISNUMBER(D98), (D98 - $B98) / $B98, "")</f>
        <v>-5.3461641272387062E-4</v>
      </c>
      <c r="F98" s="16">
        <f>IF(ISNUMBER(D98), $B118 * E98, "")</f>
        <v>-80.192461908580597</v>
      </c>
      <c r="G98" s="29">
        <v>36090</v>
      </c>
      <c r="H98" s="14">
        <f>IF(ISNUMBER(G98), (G98 - $B98) / $B98, "")</f>
        <v>-3.5284683239775461E-2</v>
      </c>
      <c r="I98" s="100">
        <f>IF(ISNUMBER(G98), $B118 * H98, "")</f>
        <v>-5292.7024859663188</v>
      </c>
      <c r="J98" s="13">
        <v>36090</v>
      </c>
      <c r="K98" s="14">
        <f>IF(ISNUMBER(J98), (J98 - $B98) / $B98, "")</f>
        <v>-3.5284683239775461E-2</v>
      </c>
      <c r="L98" s="16">
        <f>IF(ISNUMBER(J98), $B118 * K98, "")</f>
        <v>-5292.7024859663188</v>
      </c>
      <c r="M98" s="29">
        <v>35070</v>
      </c>
      <c r="N98" s="14">
        <f>IF(ISNUMBER(M98), (M98 - $B98) / $B98, "")</f>
        <v>-6.2550120288692862E-2</v>
      </c>
      <c r="O98" s="16">
        <f>IF(ISNUMBER(M98), $B118 * N98, "")</f>
        <v>-9382.5180433039295</v>
      </c>
      <c r="Q98" s="219"/>
      <c r="R98" s="219"/>
      <c r="S98" s="219"/>
    </row>
    <row r="99" spans="1:19" ht="17.25" thickBot="1">
      <c r="A99" s="125" t="s">
        <v>79</v>
      </c>
      <c r="B99" s="126">
        <v>1005</v>
      </c>
      <c r="C99" s="77">
        <v>3.5015447999999998E-2</v>
      </c>
      <c r="D99" s="15">
        <v>1015</v>
      </c>
      <c r="E99" s="32">
        <f t="shared" ref="E99:E102" si="46">IF(ISNUMBER(D99), (D99 - $B99) / $B99, "")</f>
        <v>9.9502487562189053E-3</v>
      </c>
      <c r="F99" s="18">
        <f>IF(ISNUMBER(D99), $B118 * E99, "")</f>
        <v>1492.5373134328358</v>
      </c>
      <c r="G99" s="31">
        <v>994</v>
      </c>
      <c r="H99" s="32">
        <f t="shared" ref="H99:H102" si="47">IF(ISNUMBER(G99), (G99 - $B99) / $B99, "")</f>
        <v>-1.0945273631840797E-2</v>
      </c>
      <c r="I99" s="101">
        <f>IF(ISNUMBER(G99), $B118 * H99, "")</f>
        <v>-1641.7910447761196</v>
      </c>
      <c r="J99" s="15">
        <v>994</v>
      </c>
      <c r="K99" s="32">
        <f t="shared" ref="K99:K102" si="48">IF(ISNUMBER(J99), (J99 - $B99) / $B99, "")</f>
        <v>-1.0945273631840797E-2</v>
      </c>
      <c r="L99" s="18">
        <f>IF(ISNUMBER(J99), $B118 * K99, "")</f>
        <v>-1641.7910447761196</v>
      </c>
      <c r="M99" s="31">
        <v>1000</v>
      </c>
      <c r="N99" s="32">
        <f t="shared" ref="N99:N102" si="49">IF(ISNUMBER(M99), (M99 - $B99) / $B99, "")</f>
        <v>-4.9751243781094526E-3</v>
      </c>
      <c r="O99" s="18">
        <f>IF(ISNUMBER(M99), $B118 * N99, "")</f>
        <v>-746.26865671641792</v>
      </c>
      <c r="Q99" s="219"/>
      <c r="R99" s="219"/>
      <c r="S99" s="219"/>
    </row>
    <row r="100" spans="1:19" ht="17.25" thickBot="1">
      <c r="A100" s="125" t="s">
        <v>132</v>
      </c>
      <c r="B100" s="126">
        <v>3905</v>
      </c>
      <c r="C100" s="77">
        <v>3.3068783099999999E-2</v>
      </c>
      <c r="D100" s="15">
        <v>3935</v>
      </c>
      <c r="E100" s="32">
        <f t="shared" si="46"/>
        <v>7.6824583866837385E-3</v>
      </c>
      <c r="F100" s="18">
        <f>IF(ISNUMBER(D100), $B118 * E100, "")</f>
        <v>1152.3687580025608</v>
      </c>
      <c r="G100" s="31">
        <v>3770</v>
      </c>
      <c r="H100" s="32">
        <f t="shared" si="47"/>
        <v>-3.4571062740076826E-2</v>
      </c>
      <c r="I100" s="101">
        <f>IF(ISNUMBER(G100), $B118 * H100, "")</f>
        <v>-5185.6594110115238</v>
      </c>
      <c r="J100" s="15">
        <v>3770</v>
      </c>
      <c r="K100" s="32">
        <f t="shared" si="48"/>
        <v>-3.4571062740076826E-2</v>
      </c>
      <c r="L100" s="18">
        <f>IF(ISNUMBER(J100), $B118 * K100, "")</f>
        <v>-5185.6594110115238</v>
      </c>
      <c r="M100" s="31">
        <v>3685</v>
      </c>
      <c r="N100" s="32">
        <f t="shared" si="49"/>
        <v>-5.6338028169014086E-2</v>
      </c>
      <c r="O100" s="18">
        <f>IF(ISNUMBER(M100), $B118 * N100, "")</f>
        <v>-8450.7042253521122</v>
      </c>
      <c r="Q100" s="209"/>
      <c r="R100" s="209"/>
      <c r="S100" s="209"/>
    </row>
    <row r="101" spans="1:19" ht="17.25" thickBot="1">
      <c r="A101" s="125" t="s">
        <v>203</v>
      </c>
      <c r="B101" s="126">
        <v>9.77</v>
      </c>
      <c r="C101" s="77">
        <v>2.1966527199999999E-2</v>
      </c>
      <c r="D101" s="15">
        <v>9.68</v>
      </c>
      <c r="E101" s="32">
        <f t="shared" si="46"/>
        <v>-9.2118730808597605E-3</v>
      </c>
      <c r="F101" s="18">
        <f>IF(ISNUMBER(D101), $B118 * E101, "")</f>
        <v>-1381.7809621289641</v>
      </c>
      <c r="G101" s="31">
        <v>9.2799999999999994</v>
      </c>
      <c r="H101" s="32">
        <f t="shared" si="47"/>
        <v>-5.0153531218014351E-2</v>
      </c>
      <c r="I101" s="101">
        <f>IF(ISNUMBER(G101), $B118 * H101, "")</f>
        <v>-7523.029682702153</v>
      </c>
      <c r="J101" s="15">
        <v>9.2799999999999994</v>
      </c>
      <c r="K101" s="32">
        <f t="shared" si="48"/>
        <v>-5.0153531218014351E-2</v>
      </c>
      <c r="L101" s="18">
        <f>IF(ISNUMBER(J101), $B118 * K101, "")</f>
        <v>-7523.029682702153</v>
      </c>
      <c r="M101" s="31">
        <v>9.23</v>
      </c>
      <c r="N101" s="32">
        <f t="shared" si="49"/>
        <v>-5.5271238485158566E-2</v>
      </c>
      <c r="O101" s="18">
        <f>IF(ISNUMBER(M101), $B118 * N101, "")</f>
        <v>-8290.6857727737843</v>
      </c>
      <c r="Q101" s="209"/>
      <c r="R101" s="209"/>
      <c r="S101" s="209"/>
    </row>
    <row r="102" spans="1:19" ht="17.25" thickBot="1">
      <c r="A102" s="127" t="s">
        <v>345</v>
      </c>
      <c r="B102" s="128">
        <v>1695</v>
      </c>
      <c r="C102" s="78">
        <v>1.19402985E-2</v>
      </c>
      <c r="D102" s="20">
        <v>1720</v>
      </c>
      <c r="E102" s="21">
        <f t="shared" si="46"/>
        <v>1.4749262536873156E-2</v>
      </c>
      <c r="F102" s="22">
        <f>IF(ISNUMBER(D102), $B118 * E102, "")</f>
        <v>2212.3893805309735</v>
      </c>
      <c r="G102" s="30">
        <v>1840</v>
      </c>
      <c r="H102" s="21">
        <f t="shared" si="47"/>
        <v>8.5545722713864306E-2</v>
      </c>
      <c r="I102" s="105">
        <f>IF(ISNUMBER(G102), $B118 * H102, "")</f>
        <v>12831.858407079646</v>
      </c>
      <c r="J102" s="20">
        <v>1840</v>
      </c>
      <c r="K102" s="21">
        <f t="shared" si="48"/>
        <v>8.5545722713864306E-2</v>
      </c>
      <c r="L102" s="22">
        <f>IF(ISNUMBER(J102), $B118 * K102, "")</f>
        <v>12831.858407079646</v>
      </c>
      <c r="M102" s="30">
        <v>1835</v>
      </c>
      <c r="N102" s="21">
        <f t="shared" si="49"/>
        <v>8.2595870206489674E-2</v>
      </c>
      <c r="O102" s="22">
        <f>IF(ISNUMBER(M102), $B118 * N102, "")</f>
        <v>12389.380530973451</v>
      </c>
      <c r="Q102" s="209"/>
      <c r="R102" s="209"/>
      <c r="S102" s="209"/>
    </row>
    <row r="103" spans="1:19" ht="17.25" thickBot="1">
      <c r="A103" s="125" t="s">
        <v>130</v>
      </c>
      <c r="B103" s="129">
        <v>22260</v>
      </c>
      <c r="C103" s="80">
        <v>1.1358473399999999E-2</v>
      </c>
      <c r="D103" s="106">
        <v>22540</v>
      </c>
      <c r="E103" s="107">
        <f>IF(ISNUMBER(D103), (D103 - $B103) / $B103, "")</f>
        <v>1.2578616352201259E-2</v>
      </c>
      <c r="F103" s="108">
        <f>IF(ISNUMBER(D103), $B118 * E103, "")</f>
        <v>1886.7924528301887</v>
      </c>
      <c r="G103" s="109">
        <v>22440</v>
      </c>
      <c r="H103" s="107">
        <f>IF(ISNUMBER(G103), (G103 - $B103) / $B103, "")</f>
        <v>8.0862533692722376E-3</v>
      </c>
      <c r="I103" s="110">
        <f>IF(ISNUMBER(G103), $B118 * H103, "")</f>
        <v>1212.9380053908355</v>
      </c>
      <c r="J103" s="106">
        <v>22440</v>
      </c>
      <c r="K103" s="107">
        <f>IF(ISNUMBER(J103), (J103 - $B103) / $B103, "")</f>
        <v>8.0862533692722376E-3</v>
      </c>
      <c r="L103" s="108">
        <f>IF(ISNUMBER(J103), $B118 * K103, "")</f>
        <v>1212.9380053908355</v>
      </c>
      <c r="M103" s="109">
        <v>22620</v>
      </c>
      <c r="N103" s="107">
        <f>IF(ISNUMBER(M103), (M103 - $B103) / $B103, "")</f>
        <v>1.6172506738544475E-2</v>
      </c>
      <c r="O103" s="108">
        <f>IF(ISNUMBER(M103), $B118 * N103, "")</f>
        <v>2425.8760107816711</v>
      </c>
      <c r="Q103" s="209"/>
      <c r="R103" s="209"/>
      <c r="S103" s="209"/>
    </row>
    <row r="104" spans="1:19" ht="17.25" thickBot="1">
      <c r="A104" s="125" t="s">
        <v>83</v>
      </c>
      <c r="B104" s="126">
        <v>2485</v>
      </c>
      <c r="C104" s="77">
        <v>1.01626016E-2</v>
      </c>
      <c r="D104" s="15">
        <v>2480</v>
      </c>
      <c r="E104" s="32">
        <f t="shared" ref="E104:E107" si="50">IF(ISNUMBER(D104), (D104 - $B104) / $B104, "")</f>
        <v>-2.012072434607646E-3</v>
      </c>
      <c r="F104" s="18">
        <f>IF(ISNUMBER(D104), $B118 * E104, "")</f>
        <v>-301.81086519114689</v>
      </c>
      <c r="G104" s="31">
        <v>2505</v>
      </c>
      <c r="H104" s="32">
        <f t="shared" ref="H104:H107" si="51">IF(ISNUMBER(G104), (G104 - $B104) / $B104, "")</f>
        <v>8.0482897384305842E-3</v>
      </c>
      <c r="I104" s="101">
        <f>IF(ISNUMBER(G104), $B118 * H104, "")</f>
        <v>1207.2434607645876</v>
      </c>
      <c r="J104" s="15">
        <v>2505</v>
      </c>
      <c r="K104" s="32">
        <f t="shared" ref="K104:K107" si="52">IF(ISNUMBER(J104), (J104 - $B104) / $B104, "")</f>
        <v>8.0482897384305842E-3</v>
      </c>
      <c r="L104" s="18">
        <f>IF(ISNUMBER(J104), $B118 * K104, "")</f>
        <v>1207.2434607645876</v>
      </c>
      <c r="M104" s="31">
        <v>2510</v>
      </c>
      <c r="N104" s="32">
        <f t="shared" ref="N104:N107" si="53">IF(ISNUMBER(M104), (M104 - $B104) / $B104, "")</f>
        <v>1.0060362173038229E-2</v>
      </c>
      <c r="O104" s="18">
        <f>IF(ISNUMBER(M104), $B118 * N104, "")</f>
        <v>1509.0543259557344</v>
      </c>
      <c r="Q104" s="209"/>
      <c r="R104" s="209"/>
      <c r="S104" s="209"/>
    </row>
    <row r="105" spans="1:19" ht="17.25" thickBot="1">
      <c r="A105" s="125" t="s">
        <v>75</v>
      </c>
      <c r="B105" s="126">
        <v>17100</v>
      </c>
      <c r="C105" s="77">
        <v>9.4451003999999998E-3</v>
      </c>
      <c r="D105" s="15">
        <v>17070</v>
      </c>
      <c r="E105" s="32">
        <f t="shared" si="50"/>
        <v>-1.7543859649122807E-3</v>
      </c>
      <c r="F105" s="18">
        <f>IF(ISNUMBER(D105), $B118 * E105, "")</f>
        <v>-263.15789473684214</v>
      </c>
      <c r="G105" s="31">
        <v>17280</v>
      </c>
      <c r="H105" s="32">
        <f t="shared" si="51"/>
        <v>1.0526315789473684E-2</v>
      </c>
      <c r="I105" s="101">
        <f>IF(ISNUMBER(G105), $B118 * H105, "")</f>
        <v>1578.9473684210525</v>
      </c>
      <c r="J105" s="15">
        <v>17280</v>
      </c>
      <c r="K105" s="32">
        <f t="shared" si="52"/>
        <v>1.0526315789473684E-2</v>
      </c>
      <c r="L105" s="18">
        <f>IF(ISNUMBER(J105), $B118 * K105, "")</f>
        <v>1578.9473684210525</v>
      </c>
      <c r="M105" s="31">
        <v>17440</v>
      </c>
      <c r="N105" s="32">
        <f t="shared" si="53"/>
        <v>1.9883040935672516E-2</v>
      </c>
      <c r="O105" s="18">
        <f>IF(ISNUMBER(M105), $B118 * N105, "")</f>
        <v>2982.4561403508774</v>
      </c>
      <c r="Q105" s="209"/>
      <c r="R105" s="209"/>
      <c r="S105" s="209"/>
    </row>
    <row r="106" spans="1:19" ht="17.25" thickBot="1">
      <c r="A106" s="125" t="s">
        <v>223</v>
      </c>
      <c r="B106" s="126">
        <v>918</v>
      </c>
      <c r="C106" s="77">
        <v>8.7912088000000003E-3</v>
      </c>
      <c r="D106" s="15">
        <v>931</v>
      </c>
      <c r="E106" s="32">
        <f t="shared" si="50"/>
        <v>1.4161220043572984E-2</v>
      </c>
      <c r="F106" s="18">
        <f>IF(ISNUMBER(D106), $B118 * E106, "")</f>
        <v>2124.1830065359477</v>
      </c>
      <c r="G106" s="31">
        <v>972</v>
      </c>
      <c r="H106" s="32">
        <f t="shared" si="51"/>
        <v>5.8823529411764705E-2</v>
      </c>
      <c r="I106" s="101">
        <f>IF(ISNUMBER(G106), $B118 * H106, "")</f>
        <v>8823.5294117647063</v>
      </c>
      <c r="J106" s="15">
        <v>972</v>
      </c>
      <c r="K106" s="32">
        <f t="shared" si="52"/>
        <v>5.8823529411764705E-2</v>
      </c>
      <c r="L106" s="18">
        <f>IF(ISNUMBER(J106), $B118 * K106, "")</f>
        <v>8823.5294117647063</v>
      </c>
      <c r="M106" s="31">
        <v>956</v>
      </c>
      <c r="N106" s="32">
        <f t="shared" si="53"/>
        <v>4.1394335511982572E-2</v>
      </c>
      <c r="O106" s="18">
        <f>IF(ISNUMBER(M106), $B118 * N106, "")</f>
        <v>6209.1503267973858</v>
      </c>
      <c r="Q106" s="33"/>
      <c r="R106" s="33"/>
    </row>
    <row r="107" spans="1:19" ht="17.25" thickBot="1">
      <c r="A107" s="130" t="s">
        <v>103</v>
      </c>
      <c r="B107" s="131">
        <v>609</v>
      </c>
      <c r="C107" s="79">
        <v>4.9504950000000001E-3</v>
      </c>
      <c r="D107" s="24">
        <v>610</v>
      </c>
      <c r="E107" s="25">
        <f t="shared" si="50"/>
        <v>1.6420361247947454E-3</v>
      </c>
      <c r="F107" s="104">
        <f>IF(ISNUMBER(D107), $B118 * E107, "")</f>
        <v>246.30541871921181</v>
      </c>
      <c r="G107" s="102">
        <v>614</v>
      </c>
      <c r="H107" s="25">
        <f t="shared" si="51"/>
        <v>8.2101806239737278E-3</v>
      </c>
      <c r="I107" s="103">
        <f>IF(ISNUMBER(G107), $B118 * H107, "")</f>
        <v>1231.5270935960591</v>
      </c>
      <c r="J107" s="24">
        <v>614</v>
      </c>
      <c r="K107" s="25">
        <f t="shared" si="52"/>
        <v>8.2101806239737278E-3</v>
      </c>
      <c r="L107" s="104">
        <f>IF(ISNUMBER(J107), $B118 * K107, "")</f>
        <v>1231.5270935960591</v>
      </c>
      <c r="M107" s="102">
        <v>619</v>
      </c>
      <c r="N107" s="25">
        <f t="shared" si="53"/>
        <v>1.6420361247947456E-2</v>
      </c>
      <c r="O107" s="104">
        <f>IF(ISNUMBER(M107), $B118 * N107, "")</f>
        <v>2463.0541871921182</v>
      </c>
      <c r="Q107" s="210"/>
      <c r="R107" s="211"/>
      <c r="S107" s="212"/>
    </row>
    <row r="108" spans="1:19">
      <c r="A108" s="123" t="s">
        <v>227</v>
      </c>
      <c r="B108" s="124">
        <v>1035</v>
      </c>
      <c r="C108" s="76">
        <v>4.8543689000000003E-3</v>
      </c>
      <c r="D108" s="13">
        <v>1045</v>
      </c>
      <c r="E108" s="14">
        <f>IF(ISNUMBER(D108), (D108 - $B108) / $B108, "")</f>
        <v>9.6618357487922701E-3</v>
      </c>
      <c r="F108" s="16">
        <f>IF(ISNUMBER(D108), $B118 * E108, "")</f>
        <v>1449.2753623188405</v>
      </c>
      <c r="G108" s="29">
        <v>1075</v>
      </c>
      <c r="H108" s="14">
        <f>IF(ISNUMBER(G108), (G108 - $B108) / $B108, "")</f>
        <v>3.864734299516908E-2</v>
      </c>
      <c r="I108" s="100">
        <f>IF(ISNUMBER(G108), $B118 * H108, "")</f>
        <v>5797.101449275362</v>
      </c>
      <c r="J108" s="13">
        <v>1075</v>
      </c>
      <c r="K108" s="14">
        <f>IF(ISNUMBER(J108), (J108 - $B108) / $B108, "")</f>
        <v>3.864734299516908E-2</v>
      </c>
      <c r="L108" s="16">
        <f>IF(ISNUMBER(J108), $B118 * K108, "")</f>
        <v>5797.101449275362</v>
      </c>
      <c r="M108" s="29">
        <v>1065</v>
      </c>
      <c r="N108" s="14">
        <f>IF(ISNUMBER(M108), (M108 - $B108) / $B108, "")</f>
        <v>2.8985507246376812E-2</v>
      </c>
      <c r="O108" s="16">
        <f>IF(ISNUMBER(M108), $B118 * N108, "")</f>
        <v>4347.826086956522</v>
      </c>
      <c r="Q108" s="213"/>
      <c r="R108" s="214"/>
      <c r="S108" s="215"/>
    </row>
    <row r="109" spans="1:19" ht="17.25" thickBot="1">
      <c r="A109" s="125" t="s">
        <v>172</v>
      </c>
      <c r="B109" s="126">
        <v>875</v>
      </c>
      <c r="C109" s="77">
        <v>4.5924225000000003E-3</v>
      </c>
      <c r="D109" s="15">
        <v>874</v>
      </c>
      <c r="E109" s="32">
        <f t="shared" ref="E109:E112" si="54">IF(ISNUMBER(D109), (D109 - $B109) / $B109, "")</f>
        <v>-1.1428571428571429E-3</v>
      </c>
      <c r="F109" s="18">
        <f>IF(ISNUMBER(D109), $B118 * E109, "")</f>
        <v>-171.42857142857144</v>
      </c>
      <c r="G109" s="31">
        <v>872</v>
      </c>
      <c r="H109" s="32">
        <f t="shared" ref="H109:H112" si="55">IF(ISNUMBER(G109), (G109 - $B109) / $B109, "")</f>
        <v>-3.4285714285714284E-3</v>
      </c>
      <c r="I109" s="101">
        <f>IF(ISNUMBER(G109), $B118 * H109, "")</f>
        <v>-514.28571428571422</v>
      </c>
      <c r="J109" s="15">
        <v>872</v>
      </c>
      <c r="K109" s="32">
        <f t="shared" ref="K109:K112" si="56">IF(ISNUMBER(J109), (J109 - $B109) / $B109, "")</f>
        <v>-3.4285714285714284E-3</v>
      </c>
      <c r="L109" s="18">
        <f>IF(ISNUMBER(J109), $B118 * K109, "")</f>
        <v>-514.28571428571422</v>
      </c>
      <c r="M109" s="31">
        <v>870</v>
      </c>
      <c r="N109" s="32">
        <f t="shared" ref="N109:N112" si="57">IF(ISNUMBER(M109), (M109 - $B109) / $B109, "")</f>
        <v>-5.7142857142857143E-3</v>
      </c>
      <c r="O109" s="18">
        <f>IF(ISNUMBER(M109), $B118 * N109, "")</f>
        <v>-857.14285714285711</v>
      </c>
      <c r="Q109" s="216"/>
      <c r="R109" s="217"/>
      <c r="S109" s="218"/>
    </row>
    <row r="110" spans="1:19" ht="17.25" thickBot="1">
      <c r="A110" s="125" t="s">
        <v>77</v>
      </c>
      <c r="B110" s="126">
        <v>359200</v>
      </c>
      <c r="C110" s="77">
        <v>3.6322995E-3</v>
      </c>
      <c r="D110" s="15">
        <v>357500</v>
      </c>
      <c r="E110" s="32">
        <f t="shared" si="54"/>
        <v>-4.7327394209354121E-3</v>
      </c>
      <c r="F110" s="18">
        <f>IF(ISNUMBER(D110), $B118 * E110, "")</f>
        <v>-709.91091314031178</v>
      </c>
      <c r="G110" s="31">
        <v>359400</v>
      </c>
      <c r="H110" s="32">
        <f t="shared" si="55"/>
        <v>5.5679287305122492E-4</v>
      </c>
      <c r="I110" s="101">
        <f>IF(ISNUMBER(G110), $B118 * H110, "")</f>
        <v>83.518930957683736</v>
      </c>
      <c r="J110" s="15">
        <v>359400</v>
      </c>
      <c r="K110" s="32">
        <f t="shared" si="56"/>
        <v>5.5679287305122492E-4</v>
      </c>
      <c r="L110" s="18">
        <f>IF(ISNUMBER(J110), $B118 * K110, "")</f>
        <v>83.518930957683736</v>
      </c>
      <c r="M110" s="31">
        <v>361000</v>
      </c>
      <c r="N110" s="32">
        <f t="shared" si="57"/>
        <v>5.0111358574610248E-3</v>
      </c>
      <c r="O110" s="18">
        <f>IF(ISNUMBER(M110), $B118 * N110, "")</f>
        <v>751.67037861915367</v>
      </c>
      <c r="Q110" s="209"/>
      <c r="R110" s="209"/>
      <c r="S110" s="209"/>
    </row>
    <row r="111" spans="1:19" ht="17.25" thickBot="1">
      <c r="A111" s="125" t="s">
        <v>93</v>
      </c>
      <c r="B111" s="126">
        <v>3244000</v>
      </c>
      <c r="C111" s="77">
        <v>2.7820711000000001E-3</v>
      </c>
      <c r="D111" s="15">
        <v>3257000</v>
      </c>
      <c r="E111" s="32">
        <f t="shared" si="54"/>
        <v>4.0073982737361281E-3</v>
      </c>
      <c r="F111" s="18">
        <f>IF(ISNUMBER(D111), $B118 * E111, "")</f>
        <v>601.1097410604192</v>
      </c>
      <c r="G111" s="31">
        <v>3307000</v>
      </c>
      <c r="H111" s="32">
        <f t="shared" si="55"/>
        <v>1.9420468557336621E-2</v>
      </c>
      <c r="I111" s="101">
        <f>IF(ISNUMBER(G111), $B118 * H111, "")</f>
        <v>2913.070283600493</v>
      </c>
      <c r="J111" s="15">
        <v>3307000</v>
      </c>
      <c r="K111" s="32">
        <f t="shared" si="56"/>
        <v>1.9420468557336621E-2</v>
      </c>
      <c r="L111" s="18">
        <f>IF(ISNUMBER(J111), $B118 * K111, "")</f>
        <v>2913.070283600493</v>
      </c>
      <c r="M111" s="31">
        <v>3341000</v>
      </c>
      <c r="N111" s="32">
        <f t="shared" si="57"/>
        <v>2.9901356350184958E-2</v>
      </c>
      <c r="O111" s="18">
        <f>IF(ISNUMBER(M111), $B118 * N111, "")</f>
        <v>4485.203452527744</v>
      </c>
      <c r="Q111" s="219"/>
      <c r="R111" s="219"/>
      <c r="S111" s="219"/>
    </row>
    <row r="112" spans="1:19" ht="17.25" thickBot="1">
      <c r="A112" s="127" t="s">
        <v>178</v>
      </c>
      <c r="B112" s="128">
        <v>46170</v>
      </c>
      <c r="C112" s="78">
        <v>1.953125E-3</v>
      </c>
      <c r="D112" s="20">
        <v>45990</v>
      </c>
      <c r="E112" s="21">
        <f t="shared" si="54"/>
        <v>-3.8986354775828458E-3</v>
      </c>
      <c r="F112" s="22">
        <f>IF(ISNUMBER(D112), $B118 * E112, "")</f>
        <v>-584.79532163742692</v>
      </c>
      <c r="G112" s="30">
        <v>45860</v>
      </c>
      <c r="H112" s="21">
        <f t="shared" si="55"/>
        <v>-6.7143166558371239E-3</v>
      </c>
      <c r="I112" s="105">
        <f>IF(ISNUMBER(G112), $B118 * H112, "")</f>
        <v>-1007.1474983755686</v>
      </c>
      <c r="J112" s="20">
        <v>45860</v>
      </c>
      <c r="K112" s="21">
        <f t="shared" si="56"/>
        <v>-6.7143166558371239E-3</v>
      </c>
      <c r="L112" s="22">
        <f>IF(ISNUMBER(J112), $B118 * K112, "")</f>
        <v>-1007.1474983755686</v>
      </c>
      <c r="M112" s="30">
        <v>45980</v>
      </c>
      <c r="N112" s="21">
        <f t="shared" si="57"/>
        <v>-4.11522633744856E-3</v>
      </c>
      <c r="O112" s="22">
        <f>IF(ISNUMBER(M112), $B118 * N112, "")</f>
        <v>-617.28395061728395</v>
      </c>
      <c r="Q112" s="219"/>
      <c r="R112" s="219"/>
      <c r="S112" s="219"/>
    </row>
    <row r="113" spans="1:19" ht="17.25" thickBot="1">
      <c r="A113" s="125" t="s">
        <v>81</v>
      </c>
      <c r="B113" s="129">
        <v>992</v>
      </c>
      <c r="C113" s="80">
        <v>1.0090817E-3</v>
      </c>
      <c r="D113" s="106">
        <v>994</v>
      </c>
      <c r="E113" s="107">
        <f>IF(ISNUMBER(D113), (D113 - $B113) / $B113, "")</f>
        <v>2.0161290322580645E-3</v>
      </c>
      <c r="F113" s="108">
        <f>IF(ISNUMBER(D113), $B118 * E113, "")</f>
        <v>302.41935483870969</v>
      </c>
      <c r="G113" s="109">
        <v>1000</v>
      </c>
      <c r="H113" s="107">
        <f>IF(ISNUMBER(G113), (G113 - $B113) / $B113, "")</f>
        <v>8.0645161290322578E-3</v>
      </c>
      <c r="I113" s="110">
        <f>IF(ISNUMBER(G113), $B118 * H113, "")</f>
        <v>1209.6774193548388</v>
      </c>
      <c r="J113" s="106">
        <v>1000</v>
      </c>
      <c r="K113" s="107">
        <f>IF(ISNUMBER(J113), (J113 - $B113) / $B113, "")</f>
        <v>8.0645161290322578E-3</v>
      </c>
      <c r="L113" s="108">
        <f>IF(ISNUMBER(J113), $B118 * K113, "")</f>
        <v>1209.6774193548388</v>
      </c>
      <c r="M113" s="109">
        <v>1015</v>
      </c>
      <c r="N113" s="107">
        <f>IF(ISNUMBER(M113), (M113 - $B113) / $B113, "")</f>
        <v>2.3185483870967742E-2</v>
      </c>
      <c r="O113" s="108">
        <f>IF(ISNUMBER(M113), $B118 * N113, "")</f>
        <v>3477.8225806451615</v>
      </c>
      <c r="Q113" s="209"/>
      <c r="R113" s="209"/>
      <c r="S113" s="209"/>
    </row>
    <row r="114" spans="1:19" ht="17.25" thickBot="1">
      <c r="A114" s="125" t="s">
        <v>162</v>
      </c>
      <c r="B114" s="126">
        <v>994</v>
      </c>
      <c r="C114" s="77">
        <v>1.0070493E-3</v>
      </c>
      <c r="D114" s="15">
        <v>991</v>
      </c>
      <c r="E114" s="32">
        <f t="shared" ref="E114:E117" si="58">IF(ISNUMBER(D114), (D114 - $B114) / $B114, "")</f>
        <v>-3.0181086519114686E-3</v>
      </c>
      <c r="F114" s="18">
        <f>IF(ISNUMBER(D114), $B118 * E114, "")</f>
        <v>-452.7162977867203</v>
      </c>
      <c r="G114" s="31">
        <v>1005</v>
      </c>
      <c r="H114" s="32">
        <f t="shared" ref="H114:H117" si="59">IF(ISNUMBER(G114), (G114 - $B114) / $B114, "")</f>
        <v>1.1066398390342052E-2</v>
      </c>
      <c r="I114" s="101">
        <f>IF(ISNUMBER(G114), $B118 * H114, "")</f>
        <v>1659.9597585513077</v>
      </c>
      <c r="J114" s="15">
        <v>1005</v>
      </c>
      <c r="K114" s="32">
        <f t="shared" ref="K114:K117" si="60">IF(ISNUMBER(J114), (J114 - $B114) / $B114, "")</f>
        <v>1.1066398390342052E-2</v>
      </c>
      <c r="L114" s="18">
        <f>IF(ISNUMBER(J114), $B118 * K114, "")</f>
        <v>1659.9597585513077</v>
      </c>
      <c r="M114" s="31">
        <v>1010</v>
      </c>
      <c r="N114" s="32">
        <f t="shared" ref="N114:N117" si="61">IF(ISNUMBER(M114), (M114 - $B114) / $B114, "")</f>
        <v>1.6096579476861168E-2</v>
      </c>
      <c r="O114" s="18">
        <f>IF(ISNUMBER(M114), $B118 * N114, "")</f>
        <v>2414.4869215291751</v>
      </c>
      <c r="Q114" s="209"/>
      <c r="R114" s="209"/>
      <c r="S114" s="209"/>
    </row>
    <row r="115" spans="1:19" ht="17.25" thickBot="1">
      <c r="A115" s="125" t="s">
        <v>136</v>
      </c>
      <c r="B115" s="126">
        <v>4980</v>
      </c>
      <c r="C115" s="77">
        <v>1.0050250999999999E-3</v>
      </c>
      <c r="D115" s="15">
        <v>4960</v>
      </c>
      <c r="E115" s="32">
        <f t="shared" si="58"/>
        <v>-4.0160642570281121E-3</v>
      </c>
      <c r="F115" s="18">
        <f>IF(ISNUMBER(D115), $B118 * E115, "")</f>
        <v>-602.40963855421683</v>
      </c>
      <c r="G115" s="31">
        <v>4970</v>
      </c>
      <c r="H115" s="32">
        <f t="shared" si="59"/>
        <v>-2.008032128514056E-3</v>
      </c>
      <c r="I115" s="101">
        <f>IF(ISNUMBER(G115), $B118 * H115, "")</f>
        <v>-301.20481927710841</v>
      </c>
      <c r="J115" s="15">
        <v>4970</v>
      </c>
      <c r="K115" s="32">
        <f t="shared" si="60"/>
        <v>-2.008032128514056E-3</v>
      </c>
      <c r="L115" s="18">
        <f>IF(ISNUMBER(J115), $B118 * K115, "")</f>
        <v>-301.20481927710841</v>
      </c>
      <c r="M115" s="31">
        <v>5005</v>
      </c>
      <c r="N115" s="32">
        <f t="shared" si="61"/>
        <v>5.0200803212851405E-3</v>
      </c>
      <c r="O115" s="18">
        <f>IF(ISNUMBER(M115), $B118 * N115, "")</f>
        <v>753.01204819277109</v>
      </c>
      <c r="Q115" s="209"/>
      <c r="R115" s="209"/>
      <c r="S115" s="209"/>
    </row>
    <row r="116" spans="1:19">
      <c r="A116" s="125" t="s">
        <v>333</v>
      </c>
      <c r="B116" s="126">
        <v>151000</v>
      </c>
      <c r="C116" s="77">
        <v>9.9436529999999998E-4</v>
      </c>
      <c r="D116" s="15">
        <v>151600</v>
      </c>
      <c r="E116" s="32">
        <f t="shared" si="58"/>
        <v>3.9735099337748344E-3</v>
      </c>
      <c r="F116" s="18">
        <f>IF(ISNUMBER(D116), $B118 * E116, "")</f>
        <v>596.02649006622516</v>
      </c>
      <c r="G116" s="31">
        <v>153700</v>
      </c>
      <c r="H116" s="32">
        <f t="shared" si="59"/>
        <v>1.7880794701986755E-2</v>
      </c>
      <c r="I116" s="101">
        <f>IF(ISNUMBER(G116), $B118 * H116, "")</f>
        <v>2682.1192052980132</v>
      </c>
      <c r="J116" s="15">
        <v>153700</v>
      </c>
      <c r="K116" s="32">
        <f t="shared" si="60"/>
        <v>1.7880794701986755E-2</v>
      </c>
      <c r="L116" s="18">
        <f>IF(ISNUMBER(J116), $B118 * K116, "")</f>
        <v>2682.1192052980132</v>
      </c>
      <c r="M116" s="31">
        <v>154100</v>
      </c>
      <c r="N116" s="32">
        <f t="shared" si="61"/>
        <v>2.052980132450331E-2</v>
      </c>
      <c r="O116" s="18">
        <f>IF(ISNUMBER(M116), $B118 * N116, "")</f>
        <v>3079.4701986754967</v>
      </c>
      <c r="Q116" s="198"/>
      <c r="R116" s="199"/>
      <c r="S116" s="200"/>
    </row>
    <row r="117" spans="1:19" ht="17.25" thickBot="1">
      <c r="A117" s="130" t="s">
        <v>99</v>
      </c>
      <c r="B117" s="131">
        <v>32050</v>
      </c>
      <c r="C117" s="79">
        <v>6.2441459999999999E-4</v>
      </c>
      <c r="D117" s="24">
        <v>32070</v>
      </c>
      <c r="E117" s="25">
        <f t="shared" si="58"/>
        <v>6.2402496099843994E-4</v>
      </c>
      <c r="F117" s="104">
        <f>IF(ISNUMBER(D117), $B118 * E117, "")</f>
        <v>93.603744149765987</v>
      </c>
      <c r="G117" s="102">
        <v>32400</v>
      </c>
      <c r="H117" s="25">
        <f t="shared" si="59"/>
        <v>1.0920436817472699E-2</v>
      </c>
      <c r="I117" s="103">
        <f>IF(ISNUMBER(G117), $B118 * H117, "")</f>
        <v>1638.0655226209049</v>
      </c>
      <c r="J117" s="24">
        <v>32400</v>
      </c>
      <c r="K117" s="25">
        <f t="shared" si="60"/>
        <v>1.0920436817472699E-2</v>
      </c>
      <c r="L117" s="104">
        <f>IF(ISNUMBER(J117), $B118 * K117, "")</f>
        <v>1638.0655226209049</v>
      </c>
      <c r="M117" s="102">
        <v>32390</v>
      </c>
      <c r="N117" s="25">
        <f t="shared" si="61"/>
        <v>1.0608424336973479E-2</v>
      </c>
      <c r="O117" s="104">
        <f>IF(ISNUMBER(M117), $B118 * N117, "")</f>
        <v>1591.2636505460218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2.5362693653242997E-3</v>
      </c>
      <c r="F118" s="28">
        <f>SUM(F98:F117)</f>
        <v>7608.8080959728959</v>
      </c>
      <c r="G118" s="26" t="s">
        <v>266</v>
      </c>
      <c r="H118" s="27">
        <f>IF(COUNT(H98:H117), SUM(H98:H117) / COUNT(H98:H117), 0)</f>
        <v>7.134578553426996E-3</v>
      </c>
      <c r="I118" s="28">
        <f>SUM(I98:I117)</f>
        <v>21403.735660280981</v>
      </c>
      <c r="J118" s="26" t="s">
        <v>266</v>
      </c>
      <c r="K118" s="27">
        <f>IF(COUNT(K98:K117), SUM(K98:K117) / COUNT(K98:K117), 0)</f>
        <v>7.134578553426996E-3</v>
      </c>
      <c r="L118" s="28">
        <f>SUM(L98:L117)</f>
        <v>21403.735660280981</v>
      </c>
      <c r="M118" s="26" t="s">
        <v>266</v>
      </c>
      <c r="N118" s="27">
        <f>IF(COUNT(N98:N117), SUM(N98:N117) / COUNT(N98:N117), 0)</f>
        <v>6.8450411112789657E-3</v>
      </c>
      <c r="O118" s="28">
        <f>SUM(O98:O117)</f>
        <v>20535.123333836895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82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2022-03-16(수) 오전 00:00</v>
      </c>
      <c r="C123" s="261"/>
      <c r="D123" s="233" t="str">
        <f>TEXT($G$1, "[$-ko-KR]yyyy-mm-dd(ddd) ") &amp; "오후 14:00"</f>
        <v>2022-03-16(수) 오후 14:00</v>
      </c>
      <c r="E123" s="234"/>
      <c r="F123" s="235"/>
      <c r="G123" s="233" t="str">
        <f>TEXT($G$1, "[$-ko-KR]yyyy-mm-dd(ddd) ") &amp; "오후 19:00"</f>
        <v>2022-03-16(수) 오후 19:00</v>
      </c>
      <c r="H123" s="234"/>
      <c r="I123" s="235"/>
      <c r="J123" s="233" t="str">
        <f>TEXT($G$1, "[$-ko-KR]yyyy-mm-dd(ddd) ") &amp; "오후 21:00"</f>
        <v>2022-03-16(수) 오후 21:00</v>
      </c>
      <c r="K123" s="234"/>
      <c r="L123" s="235"/>
      <c r="M123" s="233" t="str">
        <f>TEXT($G$1+1, "[$-ko-KR]yyyy-mm-dd(ddd) ") &amp; "오전 00:00"</f>
        <v>2022-03-17(목)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83" t="s">
        <v>57</v>
      </c>
      <c r="H124" s="184" t="s">
        <v>263</v>
      </c>
      <c r="I124" s="185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64</v>
      </c>
      <c r="B125" s="124">
        <v>27.2</v>
      </c>
      <c r="C125" s="76">
        <v>-3.6630037E-3</v>
      </c>
      <c r="D125" s="13">
        <v>27.1</v>
      </c>
      <c r="E125" s="14">
        <f>IF(ISNUMBER(D125), (D125 - $B125) / $B125, "")</f>
        <v>-3.676470588235216E-3</v>
      </c>
      <c r="F125" s="16">
        <f>IF(ISNUMBER(D125), $B145 * E125, "")</f>
        <v>-551.47058823528243</v>
      </c>
      <c r="G125" s="29">
        <v>27.4</v>
      </c>
      <c r="H125" s="14">
        <f>IF(ISNUMBER(G125), (G125 - $B125) / $B125, "")</f>
        <v>7.3529411764705621E-3</v>
      </c>
      <c r="I125" s="100">
        <f>IF(ISNUMBER(G125), $B145 * H125, "")</f>
        <v>1102.9411764705844</v>
      </c>
      <c r="J125" s="13">
        <v>27.4</v>
      </c>
      <c r="K125" s="14">
        <f>IF(ISNUMBER(J125), (J125 - $B125) / $B125, "")</f>
        <v>7.3529411764705621E-3</v>
      </c>
      <c r="L125" s="16">
        <f>IF(ISNUMBER(J125), $B145 * K125, "")</f>
        <v>1102.9411764705844</v>
      </c>
      <c r="M125" s="29">
        <v>27.4</v>
      </c>
      <c r="N125" s="14">
        <f>IF(ISNUMBER(M125), (M125 - $B125) / $B125, "")</f>
        <v>7.3529411764705621E-3</v>
      </c>
      <c r="O125" s="16">
        <f>IF(ISNUMBER(M125), $B145 * N125, "")</f>
        <v>1102.9411764705844</v>
      </c>
      <c r="Q125" s="219"/>
      <c r="R125" s="219"/>
      <c r="S125" s="219"/>
    </row>
    <row r="126" spans="1:19" ht="17.25" thickBot="1">
      <c r="A126" s="125" t="s">
        <v>205</v>
      </c>
      <c r="B126" s="126">
        <v>12.1</v>
      </c>
      <c r="C126" s="77">
        <v>-8.1967212999999994E-3</v>
      </c>
      <c r="D126" s="15">
        <v>11.9</v>
      </c>
      <c r="E126" s="32">
        <f t="shared" ref="E126:E129" si="62">IF(ISNUMBER(D126), (D126 - $B126) / $B126, "")</f>
        <v>-1.6528925619834652E-2</v>
      </c>
      <c r="F126" s="18">
        <f>IF(ISNUMBER(D126), $B145 * E126, "")</f>
        <v>-2479.3388429751976</v>
      </c>
      <c r="G126" s="31">
        <v>11.9</v>
      </c>
      <c r="H126" s="32">
        <f t="shared" ref="H126:H129" si="63">IF(ISNUMBER(G126), (G126 - $B126) / $B126, "")</f>
        <v>-1.6528925619834652E-2</v>
      </c>
      <c r="I126" s="101">
        <f>IF(ISNUMBER(G126), $B145 * H126, "")</f>
        <v>-2479.3388429751976</v>
      </c>
      <c r="J126" s="15">
        <v>11.9</v>
      </c>
      <c r="K126" s="32">
        <f t="shared" ref="K126:K129" si="64">IF(ISNUMBER(J126), (J126 - $B126) / $B126, "")</f>
        <v>-1.6528925619834652E-2</v>
      </c>
      <c r="L126" s="18">
        <f>IF(ISNUMBER(J126), $B145 * K126, "")</f>
        <v>-2479.3388429751976</v>
      </c>
      <c r="M126" s="31">
        <v>11.9</v>
      </c>
      <c r="N126" s="32">
        <f t="shared" ref="N126:N129" si="65">IF(ISNUMBER(M126), (M126 - $B126) / $B126, "")</f>
        <v>-1.6528925619834652E-2</v>
      </c>
      <c r="O126" s="18">
        <f>IF(ISNUMBER(M126), $B145 * N126, "")</f>
        <v>-2479.3388429751976</v>
      </c>
      <c r="Q126" s="219"/>
      <c r="R126" s="219"/>
      <c r="S126" s="219"/>
    </row>
    <row r="127" spans="1:19" ht="17.25" thickBot="1">
      <c r="A127" s="125" t="s">
        <v>146</v>
      </c>
      <c r="B127" s="126">
        <v>9.32</v>
      </c>
      <c r="C127" s="77">
        <v>-8.5106382999999997E-3</v>
      </c>
      <c r="D127" s="15">
        <v>9.31</v>
      </c>
      <c r="E127" s="32">
        <f t="shared" si="62"/>
        <v>-1.072961373390535E-3</v>
      </c>
      <c r="F127" s="18">
        <f>IF(ISNUMBER(D127), $B145 * E127, "")</f>
        <v>-160.94420600858024</v>
      </c>
      <c r="G127" s="31">
        <v>9.2799999999999994</v>
      </c>
      <c r="H127" s="32">
        <f t="shared" si="63"/>
        <v>-4.2918454935623306E-3</v>
      </c>
      <c r="I127" s="101">
        <f>IF(ISNUMBER(G127), $B145 * H127, "")</f>
        <v>-643.7768240343496</v>
      </c>
      <c r="J127" s="15">
        <v>9.2799999999999994</v>
      </c>
      <c r="K127" s="32">
        <f t="shared" si="64"/>
        <v>-4.2918454935623306E-3</v>
      </c>
      <c r="L127" s="18">
        <f>IF(ISNUMBER(J127), $B145 * K127, "")</f>
        <v>-643.7768240343496</v>
      </c>
      <c r="M127" s="31">
        <v>9.24</v>
      </c>
      <c r="N127" s="32">
        <f t="shared" si="65"/>
        <v>-8.5836909871244704E-3</v>
      </c>
      <c r="O127" s="18">
        <f>IF(ISNUMBER(M127), $B145 * N127, "")</f>
        <v>-1287.5536480686706</v>
      </c>
      <c r="Q127" s="209"/>
      <c r="R127" s="209"/>
      <c r="S127" s="209"/>
    </row>
    <row r="128" spans="1:19" ht="17.25" thickBot="1">
      <c r="A128" s="125" t="s">
        <v>144</v>
      </c>
      <c r="B128" s="126">
        <v>10.7</v>
      </c>
      <c r="C128" s="77">
        <v>-9.2592592999999994E-3</v>
      </c>
      <c r="D128" s="15">
        <v>10.6</v>
      </c>
      <c r="E128" s="32">
        <f t="shared" si="62"/>
        <v>-9.3457943925233326E-3</v>
      </c>
      <c r="F128" s="18">
        <f>IF(ISNUMBER(D128), $B145 * E128, "")</f>
        <v>-1401.8691588784998</v>
      </c>
      <c r="G128" s="31">
        <v>10.8</v>
      </c>
      <c r="H128" s="32">
        <f t="shared" si="63"/>
        <v>9.3457943925234974E-3</v>
      </c>
      <c r="I128" s="101">
        <f>IF(ISNUMBER(G128), $B145 * H128, "")</f>
        <v>1401.8691588785246</v>
      </c>
      <c r="J128" s="15">
        <v>10.8</v>
      </c>
      <c r="K128" s="32">
        <f t="shared" si="64"/>
        <v>9.3457943925234974E-3</v>
      </c>
      <c r="L128" s="18">
        <f>IF(ISNUMBER(J128), $B145 * K128, "")</f>
        <v>1401.8691588785246</v>
      </c>
      <c r="M128" s="31">
        <v>10.8</v>
      </c>
      <c r="N128" s="32">
        <f t="shared" si="65"/>
        <v>9.3457943925234974E-3</v>
      </c>
      <c r="O128" s="18">
        <f>IF(ISNUMBER(M128), $B145 * N128, "")</f>
        <v>1401.8691588785246</v>
      </c>
      <c r="Q128" s="209"/>
      <c r="R128" s="209"/>
      <c r="S128" s="209"/>
    </row>
    <row r="129" spans="1:19" ht="17.25" thickBot="1">
      <c r="A129" s="127" t="s">
        <v>158</v>
      </c>
      <c r="B129" s="128">
        <v>68.7</v>
      </c>
      <c r="C129" s="78">
        <v>-1.15107914E-2</v>
      </c>
      <c r="D129" s="20">
        <v>68.5</v>
      </c>
      <c r="E129" s="21">
        <f t="shared" si="62"/>
        <v>-2.9112081513828652E-3</v>
      </c>
      <c r="F129" s="22">
        <f>IF(ISNUMBER(D129), $B145 * E129, "")</f>
        <v>-436.68122270742975</v>
      </c>
      <c r="G129" s="30">
        <v>68.7</v>
      </c>
      <c r="H129" s="21">
        <f t="shared" si="63"/>
        <v>0</v>
      </c>
      <c r="I129" s="105">
        <f>IF(ISNUMBER(G129), $B145 * H129, "")</f>
        <v>0</v>
      </c>
      <c r="J129" s="20">
        <v>68.7</v>
      </c>
      <c r="K129" s="21">
        <f t="shared" si="64"/>
        <v>0</v>
      </c>
      <c r="L129" s="22">
        <f>IF(ISNUMBER(J129), $B145 * K129, "")</f>
        <v>0</v>
      </c>
      <c r="M129" s="30">
        <v>69</v>
      </c>
      <c r="N129" s="21">
        <f t="shared" si="65"/>
        <v>4.3668122270741939E-3</v>
      </c>
      <c r="O129" s="22">
        <f>IF(ISNUMBER(M129), $B145 * N129, "")</f>
        <v>655.02183406112908</v>
      </c>
      <c r="Q129" s="209"/>
      <c r="R129" s="209"/>
      <c r="S129" s="209"/>
    </row>
    <row r="130" spans="1:19" ht="17.25" thickBot="1">
      <c r="A130" s="125" t="s">
        <v>118</v>
      </c>
      <c r="B130" s="129">
        <v>16.7</v>
      </c>
      <c r="C130" s="80">
        <v>-1.1834319500000001E-2</v>
      </c>
      <c r="D130" s="106">
        <v>16.7</v>
      </c>
      <c r="E130" s="107">
        <f>IF(ISNUMBER(D130), (D130 - $B130) / $B130, "")</f>
        <v>0</v>
      </c>
      <c r="F130" s="108">
        <f>IF(ISNUMBER(D130), $B145 * E130, "")</f>
        <v>0</v>
      </c>
      <c r="G130" s="109">
        <v>16.899999999999999</v>
      </c>
      <c r="H130" s="107">
        <f>IF(ISNUMBER(G130), (G130 - $B130) / $B130, "")</f>
        <v>1.1976047904191574E-2</v>
      </c>
      <c r="I130" s="110">
        <f>IF(ISNUMBER(G130), $B145 * H130, "")</f>
        <v>1796.4071856287362</v>
      </c>
      <c r="J130" s="106">
        <v>16.899999999999999</v>
      </c>
      <c r="K130" s="107">
        <f>IF(ISNUMBER(J130), (J130 - $B130) / $B130, "")</f>
        <v>1.1976047904191574E-2</v>
      </c>
      <c r="L130" s="108">
        <f>IF(ISNUMBER(J130), $B145 * K130, "")</f>
        <v>1796.4071856287362</v>
      </c>
      <c r="M130" s="109">
        <v>17</v>
      </c>
      <c r="N130" s="107">
        <f>IF(ISNUMBER(M130), (M130 - $B130) / $B130, "")</f>
        <v>1.796407185628747E-2</v>
      </c>
      <c r="O130" s="108">
        <f>IF(ISNUMBER(M130), $B145 * N130, "")</f>
        <v>2694.6107784431206</v>
      </c>
      <c r="Q130" s="209"/>
      <c r="R130" s="209"/>
      <c r="S130" s="209"/>
    </row>
    <row r="131" spans="1:19" ht="17.25" thickBot="1">
      <c r="A131" s="125" t="s">
        <v>128</v>
      </c>
      <c r="B131" s="126">
        <v>48.6</v>
      </c>
      <c r="C131" s="77">
        <v>-1.2195121999999999E-2</v>
      </c>
      <c r="D131" s="15">
        <v>48.6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49.1</v>
      </c>
      <c r="H131" s="32">
        <f t="shared" ref="H131:H134" si="67">IF(ISNUMBER(G131), (G131 - $B131) / $B131, "")</f>
        <v>1.0288065843621399E-2</v>
      </c>
      <c r="I131" s="101">
        <f>IF(ISNUMBER(G131), $B145 * H131, "")</f>
        <v>1543.2098765432099</v>
      </c>
      <c r="J131" s="15">
        <v>49.1</v>
      </c>
      <c r="K131" s="32">
        <f t="shared" ref="K131:K134" si="68">IF(ISNUMBER(J131), (J131 - $B131) / $B131, "")</f>
        <v>1.0288065843621399E-2</v>
      </c>
      <c r="L131" s="18">
        <f>IF(ISNUMBER(J131), $B145 * K131, "")</f>
        <v>1543.2098765432099</v>
      </c>
      <c r="M131" s="31">
        <v>49.4</v>
      </c>
      <c r="N131" s="32">
        <f t="shared" ref="N131:N134" si="69">IF(ISNUMBER(M131), (M131 - $B131) / $B131, "")</f>
        <v>1.6460905349794181E-2</v>
      </c>
      <c r="O131" s="18">
        <f>IF(ISNUMBER(M131), $B145 * N131, "")</f>
        <v>2469.1358024691272</v>
      </c>
      <c r="Q131" s="209"/>
      <c r="R131" s="209"/>
      <c r="S131" s="209"/>
    </row>
    <row r="132" spans="1:19" ht="17.25" thickBot="1">
      <c r="A132" s="125" t="s">
        <v>233</v>
      </c>
      <c r="B132" s="126">
        <v>90.4</v>
      </c>
      <c r="C132" s="77">
        <v>-1.3100436700000001E-2</v>
      </c>
      <c r="D132" s="15">
        <v>90.8</v>
      </c>
      <c r="E132" s="32">
        <f t="shared" si="66"/>
        <v>4.4247787610618523E-3</v>
      </c>
      <c r="F132" s="18">
        <f>IF(ISNUMBER(D132), $B145 * E132, "")</f>
        <v>663.71681415927787</v>
      </c>
      <c r="G132" s="31">
        <v>91.2</v>
      </c>
      <c r="H132" s="32">
        <f t="shared" si="67"/>
        <v>8.8495575221238625E-3</v>
      </c>
      <c r="I132" s="101">
        <f>IF(ISNUMBER(G132), $B145 * H132, "")</f>
        <v>1327.4336283185794</v>
      </c>
      <c r="J132" s="15">
        <v>91.2</v>
      </c>
      <c r="K132" s="32">
        <f t="shared" si="68"/>
        <v>8.8495575221238625E-3</v>
      </c>
      <c r="L132" s="18">
        <f>IF(ISNUMBER(J132), $B145 * K132, "")</f>
        <v>1327.4336283185794</v>
      </c>
      <c r="M132" s="31">
        <v>91.5</v>
      </c>
      <c r="N132" s="32">
        <f t="shared" si="69"/>
        <v>1.216814159292029E-2</v>
      </c>
      <c r="O132" s="18">
        <f>IF(ISNUMBER(M132), $B145 * N132, "")</f>
        <v>1825.2212389380434</v>
      </c>
      <c r="Q132" s="209"/>
      <c r="R132" s="209"/>
      <c r="S132" s="209"/>
    </row>
    <row r="133" spans="1:19" ht="17.25" thickBot="1">
      <c r="A133" s="125" t="s">
        <v>71</v>
      </c>
      <c r="B133" s="126">
        <v>18.899999999999999</v>
      </c>
      <c r="C133" s="77">
        <v>-1.5625E-2</v>
      </c>
      <c r="D133" s="15">
        <v>18.899999999999999</v>
      </c>
      <c r="E133" s="32">
        <f t="shared" si="66"/>
        <v>0</v>
      </c>
      <c r="F133" s="18">
        <f>IF(ISNUMBER(D133), $B145 * E133, "")</f>
        <v>0</v>
      </c>
      <c r="G133" s="31">
        <v>19</v>
      </c>
      <c r="H133" s="32">
        <f t="shared" si="67"/>
        <v>5.2910052910053662E-3</v>
      </c>
      <c r="I133" s="101">
        <f>IF(ISNUMBER(G133), $B145 * H133, "")</f>
        <v>793.65079365080487</v>
      </c>
      <c r="J133" s="15">
        <v>19</v>
      </c>
      <c r="K133" s="32">
        <f t="shared" si="68"/>
        <v>5.2910052910053662E-3</v>
      </c>
      <c r="L133" s="18">
        <f>IF(ISNUMBER(J133), $B145 * K133, "")</f>
        <v>793.65079365080487</v>
      </c>
      <c r="M133" s="31">
        <v>19</v>
      </c>
      <c r="N133" s="32">
        <f t="shared" si="69"/>
        <v>5.2910052910053662E-3</v>
      </c>
      <c r="O133" s="18">
        <f>IF(ISNUMBER(M133), $B145 * N133, "")</f>
        <v>793.65079365080487</v>
      </c>
      <c r="Q133" s="33"/>
      <c r="R133" s="33"/>
    </row>
    <row r="134" spans="1:19" ht="17.25" thickBot="1">
      <c r="A134" s="130" t="s">
        <v>199</v>
      </c>
      <c r="B134" s="131">
        <v>11.4</v>
      </c>
      <c r="C134" s="79">
        <v>-1.7241379300000002E-2</v>
      </c>
      <c r="D134" s="24">
        <v>11.4</v>
      </c>
      <c r="E134" s="25">
        <f t="shared" si="66"/>
        <v>0</v>
      </c>
      <c r="F134" s="104">
        <f>IF(ISNUMBER(D134), $B145 * E134, "")</f>
        <v>0</v>
      </c>
      <c r="G134" s="102">
        <v>11.4</v>
      </c>
      <c r="H134" s="25">
        <f t="shared" si="67"/>
        <v>0</v>
      </c>
      <c r="I134" s="103">
        <f>IF(ISNUMBER(G134), $B145 * H134, "")</f>
        <v>0</v>
      </c>
      <c r="J134" s="24">
        <v>11.4</v>
      </c>
      <c r="K134" s="25">
        <f t="shared" si="68"/>
        <v>0</v>
      </c>
      <c r="L134" s="104">
        <f>IF(ISNUMBER(J134), $B145 * K134, "")</f>
        <v>0</v>
      </c>
      <c r="M134" s="102">
        <v>11.5</v>
      </c>
      <c r="N134" s="25">
        <f t="shared" si="69"/>
        <v>8.7719298245613718E-3</v>
      </c>
      <c r="O134" s="104">
        <f>IF(ISNUMBER(M134), $B145 * N134, "")</f>
        <v>1315.7894736842059</v>
      </c>
      <c r="Q134" s="210"/>
      <c r="R134" s="211"/>
      <c r="S134" s="212"/>
    </row>
    <row r="135" spans="1:19">
      <c r="A135" s="123" t="s">
        <v>341</v>
      </c>
      <c r="B135" s="124">
        <v>9.6600000000000005E-2</v>
      </c>
      <c r="C135" s="76">
        <v>-1.8292682899999999E-2</v>
      </c>
      <c r="D135" s="13">
        <v>9.5600000000000004E-2</v>
      </c>
      <c r="E135" s="14">
        <f>IF(ISNUMBER(D135), (D135 - $B135) / $B135, "")</f>
        <v>-1.0351966873706013E-2</v>
      </c>
      <c r="F135" s="16">
        <f>IF(ISNUMBER(D135), $B145 * E135, "")</f>
        <v>-1552.795031055902</v>
      </c>
      <c r="G135" s="29">
        <v>9.6100000000000005E-2</v>
      </c>
      <c r="H135" s="14">
        <f>IF(ISNUMBER(G135), (G135 - $B135) / $B135, "")</f>
        <v>-5.1759834368530063E-3</v>
      </c>
      <c r="I135" s="100">
        <f>IF(ISNUMBER(G135), $B145 * H135, "")</f>
        <v>-776.39751552795099</v>
      </c>
      <c r="J135" s="13">
        <v>9.6100000000000005E-2</v>
      </c>
      <c r="K135" s="14">
        <f>IF(ISNUMBER(J135), (J135 - $B135) / $B135, "")</f>
        <v>-5.1759834368530063E-3</v>
      </c>
      <c r="L135" s="16">
        <f>IF(ISNUMBER(J135), $B145 * K135, "")</f>
        <v>-776.39751552795099</v>
      </c>
      <c r="M135" s="29">
        <v>9.6299999999999997E-2</v>
      </c>
      <c r="N135" s="14">
        <f>IF(ISNUMBER(M135), (M135 - $B135) / $B135, "")</f>
        <v>-3.1055900621118899E-3</v>
      </c>
      <c r="O135" s="16">
        <f>IF(ISNUMBER(M135), $B145 * N135, "")</f>
        <v>-465.83850931678347</v>
      </c>
      <c r="Q135" s="213"/>
      <c r="R135" s="214"/>
      <c r="S135" s="215"/>
    </row>
    <row r="136" spans="1:19" ht="17.25" thickBot="1">
      <c r="A136" s="125" t="s">
        <v>174</v>
      </c>
      <c r="B136" s="126">
        <v>10.7</v>
      </c>
      <c r="C136" s="77">
        <v>-1.83486239E-2</v>
      </c>
      <c r="D136" s="15">
        <v>10.7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10.7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10.7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10.7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16"/>
      <c r="R136" s="217"/>
      <c r="S136" s="218"/>
    </row>
    <row r="137" spans="1:19" ht="17.25" thickBot="1">
      <c r="A137" s="125" t="s">
        <v>185</v>
      </c>
      <c r="B137" s="126">
        <v>10</v>
      </c>
      <c r="C137" s="77">
        <v>-1.9607843100000001E-2</v>
      </c>
      <c r="D137" s="15">
        <v>10</v>
      </c>
      <c r="E137" s="32">
        <f t="shared" si="70"/>
        <v>0</v>
      </c>
      <c r="F137" s="18">
        <f>IF(ISNUMBER(D137), $B145 * E137, "")</f>
        <v>0</v>
      </c>
      <c r="G137" s="31">
        <v>10.1</v>
      </c>
      <c r="H137" s="32">
        <f t="shared" si="71"/>
        <v>9.9999999999999638E-3</v>
      </c>
      <c r="I137" s="101">
        <f>IF(ISNUMBER(G137), $B145 * H137, "")</f>
        <v>1499.9999999999945</v>
      </c>
      <c r="J137" s="15">
        <v>10.1</v>
      </c>
      <c r="K137" s="32">
        <f t="shared" si="72"/>
        <v>9.9999999999999638E-3</v>
      </c>
      <c r="L137" s="18">
        <f>IF(ISNUMBER(J137), $B145 * K137, "")</f>
        <v>1499.9999999999945</v>
      </c>
      <c r="M137" s="31">
        <v>10.1</v>
      </c>
      <c r="N137" s="32">
        <f t="shared" si="73"/>
        <v>9.9999999999999638E-3</v>
      </c>
      <c r="O137" s="18">
        <f>IF(ISNUMBER(M137), $B145 * N137, "")</f>
        <v>1499.9999999999945</v>
      </c>
      <c r="Q137" s="209"/>
      <c r="R137" s="209"/>
      <c r="S137" s="209"/>
    </row>
    <row r="138" spans="1:19" ht="17.25" thickBot="1">
      <c r="A138" s="125" t="s">
        <v>245</v>
      </c>
      <c r="B138" s="126">
        <v>59.3</v>
      </c>
      <c r="C138" s="77">
        <v>-1.9834710700000001E-2</v>
      </c>
      <c r="D138" s="15">
        <v>59.4</v>
      </c>
      <c r="E138" s="32">
        <f t="shared" si="70"/>
        <v>1.6863406408094675E-3</v>
      </c>
      <c r="F138" s="18">
        <f>IF(ISNUMBER(D138), $B145 * E138, "")</f>
        <v>252.95109612142014</v>
      </c>
      <c r="G138" s="31">
        <v>59.6</v>
      </c>
      <c r="H138" s="32">
        <f t="shared" si="71"/>
        <v>5.0590219224284022E-3</v>
      </c>
      <c r="I138" s="101">
        <f>IF(ISNUMBER(G138), $B145 * H138, "")</f>
        <v>758.85328836426038</v>
      </c>
      <c r="J138" s="15">
        <v>59.6</v>
      </c>
      <c r="K138" s="32">
        <f t="shared" si="72"/>
        <v>5.0590219224284022E-3</v>
      </c>
      <c r="L138" s="18">
        <f>IF(ISNUMBER(J138), $B145 * K138, "")</f>
        <v>758.85328836426038</v>
      </c>
      <c r="M138" s="31">
        <v>59.7</v>
      </c>
      <c r="N138" s="32">
        <f t="shared" si="73"/>
        <v>6.7453625632378699E-3</v>
      </c>
      <c r="O138" s="18">
        <f>IF(ISNUMBER(M138), $B145 * N138, "")</f>
        <v>1011.8043844856805</v>
      </c>
      <c r="Q138" s="219"/>
      <c r="R138" s="219"/>
      <c r="S138" s="219"/>
    </row>
    <row r="139" spans="1:19" ht="17.25" thickBot="1">
      <c r="A139" s="127" t="s">
        <v>229</v>
      </c>
      <c r="B139" s="128">
        <v>50.3</v>
      </c>
      <c r="C139" s="78">
        <v>-2.1400778200000001E-2</v>
      </c>
      <c r="D139" s="20">
        <v>50.3</v>
      </c>
      <c r="E139" s="21">
        <f t="shared" si="70"/>
        <v>0</v>
      </c>
      <c r="F139" s="22">
        <f>IF(ISNUMBER(D139), $B145 * E139, "")</f>
        <v>0</v>
      </c>
      <c r="G139" s="30">
        <v>50.6</v>
      </c>
      <c r="H139" s="21">
        <f t="shared" si="71"/>
        <v>5.9642147117297071E-3</v>
      </c>
      <c r="I139" s="105">
        <f>IF(ISNUMBER(G139), $B145 * H139, "")</f>
        <v>894.63220675945604</v>
      </c>
      <c r="J139" s="20">
        <v>50.6</v>
      </c>
      <c r="K139" s="21">
        <f t="shared" si="72"/>
        <v>5.9642147117297071E-3</v>
      </c>
      <c r="L139" s="22">
        <f>IF(ISNUMBER(J139), $B145 * K139, "")</f>
        <v>894.63220675945604</v>
      </c>
      <c r="M139" s="30">
        <v>50.6</v>
      </c>
      <c r="N139" s="21">
        <f t="shared" si="73"/>
        <v>5.9642147117297071E-3</v>
      </c>
      <c r="O139" s="22">
        <f>IF(ISNUMBER(M139), $B145 * N139, "")</f>
        <v>894.63220675945604</v>
      </c>
      <c r="Q139" s="219"/>
      <c r="R139" s="219"/>
      <c r="S139" s="219"/>
    </row>
    <row r="140" spans="1:19" ht="17.25" thickBot="1">
      <c r="A140" s="125" t="s">
        <v>140</v>
      </c>
      <c r="B140" s="129">
        <v>86.9</v>
      </c>
      <c r="C140" s="80">
        <v>-2.4691358E-2</v>
      </c>
      <c r="D140" s="106">
        <v>87</v>
      </c>
      <c r="E140" s="107">
        <f>IF(ISNUMBER(D140), (D140 - $B140) / $B140, "")</f>
        <v>1.1507479861909587E-3</v>
      </c>
      <c r="F140" s="108">
        <f>IF(ISNUMBER(D140), $B145 * E140, "")</f>
        <v>172.61219792864381</v>
      </c>
      <c r="G140" s="109">
        <v>87</v>
      </c>
      <c r="H140" s="107">
        <f>IF(ISNUMBER(G140), (G140 - $B140) / $B140, "")</f>
        <v>1.1507479861909587E-3</v>
      </c>
      <c r="I140" s="110">
        <f>IF(ISNUMBER(G140), $B145 * H140, "")</f>
        <v>172.61219792864381</v>
      </c>
      <c r="J140" s="106">
        <v>87</v>
      </c>
      <c r="K140" s="107">
        <f>IF(ISNUMBER(J140), (J140 - $B140) / $B140, "")</f>
        <v>1.1507479861909587E-3</v>
      </c>
      <c r="L140" s="108">
        <f>IF(ISNUMBER(J140), $B145 * K140, "")</f>
        <v>172.61219792864381</v>
      </c>
      <c r="M140" s="109">
        <v>87.6</v>
      </c>
      <c r="N140" s="107">
        <f>IF(ISNUMBER(M140), (M140 - $B140) / $B140, "")</f>
        <v>8.055235903337038E-3</v>
      </c>
      <c r="O140" s="108">
        <f>IF(ISNUMBER(M140), $B145 * N140, "")</f>
        <v>1208.2853855005558</v>
      </c>
      <c r="Q140" s="209"/>
      <c r="R140" s="209"/>
      <c r="S140" s="209"/>
    </row>
    <row r="141" spans="1:19" ht="17.25" thickBot="1">
      <c r="A141" s="125" t="s">
        <v>211</v>
      </c>
      <c r="B141" s="126">
        <v>11.2</v>
      </c>
      <c r="C141" s="77">
        <v>-2.6086956500000001E-2</v>
      </c>
      <c r="D141" s="15">
        <v>11.2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11.4</v>
      </c>
      <c r="H141" s="32">
        <f t="shared" ref="H141:H144" si="75">IF(ISNUMBER(G141), (G141 - $B141) / $B141, "")</f>
        <v>1.7857142857142953E-2</v>
      </c>
      <c r="I141" s="101">
        <f>IF(ISNUMBER(G141), $B145 * H141, "")</f>
        <v>2678.571428571443</v>
      </c>
      <c r="J141" s="15">
        <v>11.4</v>
      </c>
      <c r="K141" s="32">
        <f t="shared" ref="K141:K144" si="76">IF(ISNUMBER(J141), (J141 - $B141) / $B141, "")</f>
        <v>1.7857142857142953E-2</v>
      </c>
      <c r="L141" s="18">
        <f>IF(ISNUMBER(J141), $B145 * K141, "")</f>
        <v>2678.571428571443</v>
      </c>
      <c r="M141" s="31">
        <v>11.1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09"/>
      <c r="R141" s="209"/>
      <c r="S141" s="209"/>
    </row>
    <row r="142" spans="1:19" ht="17.25" thickBot="1">
      <c r="A142" s="125" t="s">
        <v>197</v>
      </c>
      <c r="B142" s="126">
        <v>48.1</v>
      </c>
      <c r="C142" s="77">
        <v>-2.82828283E-2</v>
      </c>
      <c r="D142" s="15">
        <v>48.6</v>
      </c>
      <c r="E142" s="32">
        <f t="shared" si="74"/>
        <v>1.0395010395010394E-2</v>
      </c>
      <c r="F142" s="18">
        <f>IF(ISNUMBER(D142), $B145 * E142, "")</f>
        <v>1559.251559251559</v>
      </c>
      <c r="G142" s="31">
        <v>48.6</v>
      </c>
      <c r="H142" s="32">
        <f t="shared" si="75"/>
        <v>1.0395010395010394E-2</v>
      </c>
      <c r="I142" s="101">
        <f>IF(ISNUMBER(G142), $B145 * H142, "")</f>
        <v>1559.251559251559</v>
      </c>
      <c r="J142" s="15">
        <v>48.6</v>
      </c>
      <c r="K142" s="32">
        <f t="shared" si="76"/>
        <v>1.0395010395010394E-2</v>
      </c>
      <c r="L142" s="18">
        <f>IF(ISNUMBER(J142), $B145 * K142, "")</f>
        <v>1559.251559251559</v>
      </c>
      <c r="M142" s="31">
        <v>48.7</v>
      </c>
      <c r="N142" s="32">
        <f t="shared" si="77"/>
        <v>1.2474012474012502E-2</v>
      </c>
      <c r="O142" s="18">
        <f>IF(ISNUMBER(M142), $B145 * N142, "")</f>
        <v>1871.1018711018753</v>
      </c>
      <c r="Q142" s="209"/>
      <c r="R142" s="209"/>
      <c r="S142" s="209"/>
    </row>
    <row r="143" spans="1:19">
      <c r="A143" s="125" t="s">
        <v>126</v>
      </c>
      <c r="B143" s="126">
        <v>87.3</v>
      </c>
      <c r="C143" s="77">
        <v>-4.5901639299999998E-2</v>
      </c>
      <c r="D143" s="15">
        <v>87</v>
      </c>
      <c r="E143" s="32">
        <f t="shared" si="74"/>
        <v>-3.4364261168384554E-3</v>
      </c>
      <c r="F143" s="18">
        <f>IF(ISNUMBER(D143), $B145 * E143, "")</f>
        <v>-515.46391752576835</v>
      </c>
      <c r="G143" s="31">
        <v>87.6</v>
      </c>
      <c r="H143" s="32">
        <f t="shared" si="75"/>
        <v>3.4364261168384554E-3</v>
      </c>
      <c r="I143" s="101">
        <f>IF(ISNUMBER(G143), $B145 * H143, "")</f>
        <v>515.46391752576835</v>
      </c>
      <c r="J143" s="15">
        <v>87.6</v>
      </c>
      <c r="K143" s="32">
        <f t="shared" si="76"/>
        <v>3.4364261168384554E-3</v>
      </c>
      <c r="L143" s="18">
        <f>IF(ISNUMBER(J143), $B145 * K143, "")</f>
        <v>515.46391752576835</v>
      </c>
      <c r="M143" s="31">
        <v>88</v>
      </c>
      <c r="N143" s="32">
        <f t="shared" si="77"/>
        <v>8.0183276059565042E-3</v>
      </c>
      <c r="O143" s="18">
        <f>IF(ISNUMBER(M143), $B145 * N143, "")</f>
        <v>1202.7491408934757</v>
      </c>
      <c r="Q143" s="198"/>
      <c r="R143" s="199"/>
      <c r="S143" s="200"/>
    </row>
    <row r="144" spans="1:19" ht="17.25" thickBot="1">
      <c r="A144" s="130" t="s">
        <v>189</v>
      </c>
      <c r="B144" s="131">
        <v>94.5</v>
      </c>
      <c r="C144" s="79">
        <v>-6.4356435599999998E-2</v>
      </c>
      <c r="D144" s="24">
        <v>94.7</v>
      </c>
      <c r="E144" s="25">
        <f t="shared" si="74"/>
        <v>2.1164021164021465E-3</v>
      </c>
      <c r="F144" s="104">
        <f>IF(ISNUMBER(D144), $B145 * E144, "")</f>
        <v>317.46031746032196</v>
      </c>
      <c r="G144" s="102">
        <v>95.1</v>
      </c>
      <c r="H144" s="25">
        <f t="shared" si="75"/>
        <v>6.3492063492062894E-3</v>
      </c>
      <c r="I144" s="103">
        <f>IF(ISNUMBER(G144), $B145 * H144, "")</f>
        <v>952.38095238094343</v>
      </c>
      <c r="J144" s="24">
        <v>95.1</v>
      </c>
      <c r="K144" s="25">
        <f t="shared" si="76"/>
        <v>6.3492063492062894E-3</v>
      </c>
      <c r="L144" s="104">
        <f>IF(ISNUMBER(J144), $B145 * K144, "")</f>
        <v>952.38095238094343</v>
      </c>
      <c r="M144" s="102">
        <v>94.9</v>
      </c>
      <c r="N144" s="25">
        <f t="shared" si="77"/>
        <v>4.2328042328042929E-3</v>
      </c>
      <c r="O144" s="104">
        <f>IF(ISNUMBER(M144), $B145 * N144, "")</f>
        <v>634.92063492064392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-1.3775236608218121E-3</v>
      </c>
      <c r="F145" s="28">
        <f>SUM(F125:F144)</f>
        <v>-4132.5709824654368</v>
      </c>
      <c r="G145" s="26" t="s">
        <v>266</v>
      </c>
      <c r="H145" s="27">
        <f>IF(COUNT(H125:H144), SUM(H125:H144) / COUNT(H125:H144), 0)</f>
        <v>4.3659213959116689E-3</v>
      </c>
      <c r="I145" s="28">
        <f>SUM(I125:I144)</f>
        <v>13097.764187735011</v>
      </c>
      <c r="J145" s="26" t="s">
        <v>266</v>
      </c>
      <c r="K145" s="27">
        <f>IF(COUNT(K125:K144), SUM(K125:K144) / COUNT(K125:K144), 0)</f>
        <v>4.3659213959116689E-3</v>
      </c>
      <c r="L145" s="28">
        <f>SUM(L125:L144)</f>
        <v>13097.764187735011</v>
      </c>
      <c r="M145" s="26" t="s">
        <v>266</v>
      </c>
      <c r="N145" s="27">
        <f>IF(COUNT(N125:N144), SUM(N125:N144) / COUNT(N125:N144), 0)</f>
        <v>5.0032390552036199E-3</v>
      </c>
      <c r="O145" s="28">
        <f>SUM(O125:O144)</f>
        <v>15009.717165610859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82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2022-03-16(수) 오전 00:00</v>
      </c>
      <c r="C150" s="261"/>
      <c r="D150" s="233" t="str">
        <f>TEXT($G$1, "[$-ko-KR]yyyy-mm-dd(ddd) ") &amp; "오후 14:00"</f>
        <v>2022-03-16(수) 오후 14:00</v>
      </c>
      <c r="E150" s="234"/>
      <c r="F150" s="235"/>
      <c r="G150" s="233" t="str">
        <f>TEXT($G$1, "[$-ko-KR]yyyy-mm-dd(ddd) ") &amp; "오후 19:00"</f>
        <v>2022-03-16(수) 오후 19:00</v>
      </c>
      <c r="H150" s="234"/>
      <c r="I150" s="235"/>
      <c r="J150" s="233" t="str">
        <f>TEXT($G$1, "[$-ko-KR]yyyy-mm-dd(ddd) ") &amp; "오후 21:00"</f>
        <v>2022-03-16(수) 오후 21:00</v>
      </c>
      <c r="K150" s="234"/>
      <c r="L150" s="235"/>
      <c r="M150" s="233" t="str">
        <f>TEXT($G$1+1, "[$-ko-KR]yyyy-mm-dd(ddd) ") &amp; "오전 00:00"</f>
        <v>2022-03-17(목)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83" t="s">
        <v>57</v>
      </c>
      <c r="H151" s="184" t="s">
        <v>263</v>
      </c>
      <c r="I151" s="185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221</v>
      </c>
      <c r="B152" s="124">
        <v>892</v>
      </c>
      <c r="C152" s="76">
        <v>-9.9889012000000006E-3</v>
      </c>
      <c r="D152" s="13">
        <v>891</v>
      </c>
      <c r="E152" s="14">
        <f>IF(ISNUMBER(D152), (D152 - $B152) / $B152, "")</f>
        <v>-1.1210762331838565E-3</v>
      </c>
      <c r="F152" s="16">
        <f>IF(ISNUMBER(D152), $B172 * E152, "")</f>
        <v>-168.16143497757847</v>
      </c>
      <c r="G152" s="29">
        <v>899</v>
      </c>
      <c r="H152" s="14">
        <f>IF(ISNUMBER(G152), (G152 - $B152) / $B152, "")</f>
        <v>7.8475336322869956E-3</v>
      </c>
      <c r="I152" s="100">
        <f>IF(ISNUMBER(G152), $B172 * H152, "")</f>
        <v>1177.1300448430493</v>
      </c>
      <c r="J152" s="13">
        <v>899</v>
      </c>
      <c r="K152" s="14">
        <f>IF(ISNUMBER(J152), (J152 - $B152) / $B152, "")</f>
        <v>7.8475336322869956E-3</v>
      </c>
      <c r="L152" s="16">
        <f>IF(ISNUMBER(J152), $B172 * K152, "")</f>
        <v>1177.1300448430493</v>
      </c>
      <c r="M152" s="29">
        <v>903</v>
      </c>
      <c r="N152" s="14">
        <f>IF(ISNUMBER(M152), (M152 - $B152) / $B152, "")</f>
        <v>1.2331838565022421E-2</v>
      </c>
      <c r="O152" s="16">
        <f>IF(ISNUMBER(M152), $B172 * N152, "")</f>
        <v>1849.775784753363</v>
      </c>
      <c r="Q152" s="219"/>
      <c r="R152" s="219"/>
      <c r="S152" s="219"/>
    </row>
    <row r="153" spans="1:19" ht="17.25" thickBot="1">
      <c r="A153" s="125" t="s">
        <v>134</v>
      </c>
      <c r="B153" s="126">
        <v>197</v>
      </c>
      <c r="C153" s="77">
        <v>-1.00502513E-2</v>
      </c>
      <c r="D153" s="15">
        <v>196</v>
      </c>
      <c r="E153" s="32">
        <f t="shared" ref="E153:E156" si="78">IF(ISNUMBER(D153), (D153 - $B153) / $B153, "")</f>
        <v>-5.076142131979695E-3</v>
      </c>
      <c r="F153" s="18">
        <f>IF(ISNUMBER(D153), $B172 * E153, "")</f>
        <v>-761.42131979695421</v>
      </c>
      <c r="G153" s="31">
        <v>197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197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196</v>
      </c>
      <c r="N153" s="32">
        <f t="shared" ref="N153:N156" si="81">IF(ISNUMBER(M153), (M153 - $B153) / $B153, "")</f>
        <v>-5.076142131979695E-3</v>
      </c>
      <c r="O153" s="18">
        <f>IF(ISNUMBER(M153), $B172 * N153, "")</f>
        <v>-761.42131979695421</v>
      </c>
      <c r="Q153" s="219"/>
      <c r="R153" s="219"/>
      <c r="S153" s="219"/>
    </row>
    <row r="154" spans="1:19" ht="17.25" thickBot="1">
      <c r="A154" s="125" t="s">
        <v>160</v>
      </c>
      <c r="B154" s="126">
        <v>385</v>
      </c>
      <c r="C154" s="77">
        <v>-1.0282776299999999E-2</v>
      </c>
      <c r="D154" s="15">
        <v>385</v>
      </c>
      <c r="E154" s="32">
        <f t="shared" si="78"/>
        <v>0</v>
      </c>
      <c r="F154" s="18">
        <f>IF(ISNUMBER(D154), $B172 * E154, "")</f>
        <v>0</v>
      </c>
      <c r="G154" s="31">
        <v>387</v>
      </c>
      <c r="H154" s="32">
        <f t="shared" si="79"/>
        <v>5.1948051948051948E-3</v>
      </c>
      <c r="I154" s="101">
        <f>IF(ISNUMBER(G154), $B172 * H154, "")</f>
        <v>779.22077922077926</v>
      </c>
      <c r="J154" s="15">
        <v>387</v>
      </c>
      <c r="K154" s="32">
        <f t="shared" si="80"/>
        <v>5.1948051948051948E-3</v>
      </c>
      <c r="L154" s="18">
        <f>IF(ISNUMBER(J154), $B172 * K154, "")</f>
        <v>779.22077922077926</v>
      </c>
      <c r="M154" s="31">
        <v>389</v>
      </c>
      <c r="N154" s="32">
        <f t="shared" si="81"/>
        <v>1.038961038961039E-2</v>
      </c>
      <c r="O154" s="18">
        <f>IF(ISNUMBER(M154), $B172 * N154, "")</f>
        <v>1558.4415584415585</v>
      </c>
      <c r="Q154" s="209"/>
      <c r="R154" s="209"/>
      <c r="S154" s="209"/>
    </row>
    <row r="155" spans="1:19" ht="17.25" thickBot="1">
      <c r="A155" s="125" t="s">
        <v>247</v>
      </c>
      <c r="B155" s="126">
        <v>711</v>
      </c>
      <c r="C155" s="77">
        <v>-1.1126564699999999E-2</v>
      </c>
      <c r="D155" s="15">
        <v>709</v>
      </c>
      <c r="E155" s="32">
        <f t="shared" si="78"/>
        <v>-2.8129395218002813E-3</v>
      </c>
      <c r="F155" s="18">
        <f>IF(ISNUMBER(D155), $B172 * E155, "")</f>
        <v>-421.94092827004221</v>
      </c>
      <c r="G155" s="31">
        <v>717</v>
      </c>
      <c r="H155" s="32">
        <f t="shared" si="79"/>
        <v>8.4388185654008432E-3</v>
      </c>
      <c r="I155" s="101">
        <f>IF(ISNUMBER(G155), $B172 * H155, "")</f>
        <v>1265.8227848101264</v>
      </c>
      <c r="J155" s="15">
        <v>717</v>
      </c>
      <c r="K155" s="32">
        <f t="shared" si="80"/>
        <v>8.4388185654008432E-3</v>
      </c>
      <c r="L155" s="18">
        <f>IF(ISNUMBER(J155), $B172 * K155, "")</f>
        <v>1265.8227848101264</v>
      </c>
      <c r="M155" s="31">
        <v>714</v>
      </c>
      <c r="N155" s="32">
        <f t="shared" si="81"/>
        <v>4.2194092827004216E-3</v>
      </c>
      <c r="O155" s="18">
        <f>IF(ISNUMBER(M155), $B172 * N155, "")</f>
        <v>632.91139240506322</v>
      </c>
      <c r="Q155" s="209"/>
      <c r="R155" s="209"/>
      <c r="S155" s="209"/>
    </row>
    <row r="156" spans="1:19" ht="17.25" thickBot="1">
      <c r="A156" s="127" t="s">
        <v>331</v>
      </c>
      <c r="B156" s="128">
        <v>875</v>
      </c>
      <c r="C156" s="78">
        <v>-1.2415349900000001E-2</v>
      </c>
      <c r="D156" s="20">
        <v>871</v>
      </c>
      <c r="E156" s="21">
        <f t="shared" si="78"/>
        <v>-4.5714285714285718E-3</v>
      </c>
      <c r="F156" s="22">
        <f>IF(ISNUMBER(D156), $B172 * E156, "")</f>
        <v>-685.71428571428578</v>
      </c>
      <c r="G156" s="30">
        <v>881</v>
      </c>
      <c r="H156" s="21">
        <f t="shared" si="79"/>
        <v>6.8571428571428568E-3</v>
      </c>
      <c r="I156" s="105">
        <f>IF(ISNUMBER(G156), $B172 * H156, "")</f>
        <v>1028.5714285714284</v>
      </c>
      <c r="J156" s="20">
        <v>881</v>
      </c>
      <c r="K156" s="21">
        <f t="shared" si="80"/>
        <v>6.8571428571428568E-3</v>
      </c>
      <c r="L156" s="22">
        <f>IF(ISNUMBER(J156), $B172 * K156, "")</f>
        <v>1028.5714285714284</v>
      </c>
      <c r="M156" s="30">
        <v>882</v>
      </c>
      <c r="N156" s="21">
        <f t="shared" si="81"/>
        <v>8.0000000000000002E-3</v>
      </c>
      <c r="O156" s="22">
        <f>IF(ISNUMBER(M156), $B172 * N156, "")</f>
        <v>1200</v>
      </c>
      <c r="Q156" s="209"/>
      <c r="R156" s="209"/>
      <c r="S156" s="209"/>
    </row>
    <row r="157" spans="1:19" ht="17.25" thickBot="1">
      <c r="A157" s="125" t="s">
        <v>85</v>
      </c>
      <c r="B157" s="129">
        <v>235</v>
      </c>
      <c r="C157" s="80">
        <v>-1.2605042E-2</v>
      </c>
      <c r="D157" s="106">
        <v>237</v>
      </c>
      <c r="E157" s="107">
        <f>IF(ISNUMBER(D157), (D157 - $B157) / $B157, "")</f>
        <v>8.5106382978723406E-3</v>
      </c>
      <c r="F157" s="108">
        <f>IF(ISNUMBER(D157), $B172 * E157, "")</f>
        <v>1276.5957446808511</v>
      </c>
      <c r="G157" s="109">
        <v>238</v>
      </c>
      <c r="H157" s="107">
        <f>IF(ISNUMBER(G157), (G157 - $B157) / $B157, "")</f>
        <v>1.276595744680851E-2</v>
      </c>
      <c r="I157" s="110">
        <f>IF(ISNUMBER(G157), $B172 * H157, "")</f>
        <v>1914.8936170212764</v>
      </c>
      <c r="J157" s="106">
        <v>238</v>
      </c>
      <c r="K157" s="107">
        <f>IF(ISNUMBER(J157), (J157 - $B157) / $B157, "")</f>
        <v>1.276595744680851E-2</v>
      </c>
      <c r="L157" s="108">
        <f>IF(ISNUMBER(J157), $B172 * K157, "")</f>
        <v>1914.8936170212764</v>
      </c>
      <c r="M157" s="109">
        <v>239</v>
      </c>
      <c r="N157" s="107">
        <f>IF(ISNUMBER(M157), (M157 - $B157) / $B157, "")</f>
        <v>1.7021276595744681E-2</v>
      </c>
      <c r="O157" s="108">
        <f>IF(ISNUMBER(M157), $B172 * N157, "")</f>
        <v>2553.1914893617022</v>
      </c>
      <c r="Q157" s="209"/>
      <c r="R157" s="209"/>
      <c r="S157" s="209"/>
    </row>
    <row r="158" spans="1:19" ht="17.25" thickBot="1">
      <c r="A158" s="125" t="s">
        <v>213</v>
      </c>
      <c r="B158" s="126">
        <v>294</v>
      </c>
      <c r="C158" s="77">
        <v>-1.34228188E-2</v>
      </c>
      <c r="D158" s="15">
        <v>294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297</v>
      </c>
      <c r="H158" s="32">
        <f t="shared" ref="H158:H161" si="83">IF(ISNUMBER(G158), (G158 - $B158) / $B158, "")</f>
        <v>1.020408163265306E-2</v>
      </c>
      <c r="I158" s="101">
        <f>IF(ISNUMBER(G158), $B172 * H158, "")</f>
        <v>1530.612244897959</v>
      </c>
      <c r="J158" s="15">
        <v>297</v>
      </c>
      <c r="K158" s="32">
        <f t="shared" ref="K158:K161" si="84">IF(ISNUMBER(J158), (J158 - $B158) / $B158, "")</f>
        <v>1.020408163265306E-2</v>
      </c>
      <c r="L158" s="18">
        <f>IF(ISNUMBER(J158), $B172 * K158, "")</f>
        <v>1530.612244897959</v>
      </c>
      <c r="M158" s="31">
        <v>297</v>
      </c>
      <c r="N158" s="32">
        <f t="shared" ref="N158:N161" si="85">IF(ISNUMBER(M158), (M158 - $B158) / $B158, "")</f>
        <v>1.020408163265306E-2</v>
      </c>
      <c r="O158" s="18">
        <f>IF(ISNUMBER(M158), $B172 * N158, "")</f>
        <v>1530.612244897959</v>
      </c>
      <c r="Q158" s="209"/>
      <c r="R158" s="209"/>
      <c r="S158" s="209"/>
    </row>
    <row r="159" spans="1:19" ht="17.25" thickBot="1">
      <c r="A159" s="125" t="s">
        <v>237</v>
      </c>
      <c r="B159" s="126">
        <v>559</v>
      </c>
      <c r="C159" s="77">
        <v>-1.41093474E-2</v>
      </c>
      <c r="D159" s="15">
        <v>561</v>
      </c>
      <c r="E159" s="32">
        <f t="shared" si="82"/>
        <v>3.5778175313059034E-3</v>
      </c>
      <c r="F159" s="18">
        <f>IF(ISNUMBER(D159), $B172 * E159, "")</f>
        <v>536.67262969588546</v>
      </c>
      <c r="G159" s="31">
        <v>563</v>
      </c>
      <c r="H159" s="32">
        <f t="shared" si="83"/>
        <v>7.1556350626118068E-3</v>
      </c>
      <c r="I159" s="101">
        <f>IF(ISNUMBER(G159), $B172 * H159, "")</f>
        <v>1073.3452593917709</v>
      </c>
      <c r="J159" s="15">
        <v>563</v>
      </c>
      <c r="K159" s="32">
        <f t="shared" si="84"/>
        <v>7.1556350626118068E-3</v>
      </c>
      <c r="L159" s="18">
        <f>IF(ISNUMBER(J159), $B172 * K159, "")</f>
        <v>1073.3452593917709</v>
      </c>
      <c r="M159" s="31">
        <v>566</v>
      </c>
      <c r="N159" s="32">
        <f t="shared" si="85"/>
        <v>1.2522361359570662E-2</v>
      </c>
      <c r="O159" s="18">
        <f>IF(ISNUMBER(M159), $B172 * N159, "")</f>
        <v>1878.3542039355993</v>
      </c>
      <c r="Q159" s="209"/>
      <c r="R159" s="209"/>
      <c r="S159" s="209"/>
    </row>
    <row r="160" spans="1:19" ht="17.25" thickBot="1">
      <c r="A160" s="125" t="s">
        <v>215</v>
      </c>
      <c r="B160" s="126">
        <v>139</v>
      </c>
      <c r="C160" s="77">
        <v>-1.4184397200000001E-2</v>
      </c>
      <c r="D160" s="15">
        <v>138</v>
      </c>
      <c r="E160" s="32">
        <f t="shared" si="82"/>
        <v>-7.1942446043165471E-3</v>
      </c>
      <c r="F160" s="18">
        <f>IF(ISNUMBER(D160), $B172 * E160, "")</f>
        <v>-1079.1366906474821</v>
      </c>
      <c r="G160" s="31">
        <v>137</v>
      </c>
      <c r="H160" s="32">
        <f t="shared" si="83"/>
        <v>-1.4388489208633094E-2</v>
      </c>
      <c r="I160" s="101">
        <f>IF(ISNUMBER(G160), $B172 * H160, "")</f>
        <v>-2158.2733812949641</v>
      </c>
      <c r="J160" s="15">
        <v>137</v>
      </c>
      <c r="K160" s="32">
        <f t="shared" si="84"/>
        <v>-1.4388489208633094E-2</v>
      </c>
      <c r="L160" s="18">
        <f>IF(ISNUMBER(J160), $B172 * K160, "")</f>
        <v>-2158.2733812949641</v>
      </c>
      <c r="M160" s="31">
        <v>138</v>
      </c>
      <c r="N160" s="32">
        <f t="shared" si="85"/>
        <v>-7.1942446043165471E-3</v>
      </c>
      <c r="O160" s="18">
        <f>IF(ISNUMBER(M160), $B172 * N160, "")</f>
        <v>-1079.1366906474821</v>
      </c>
      <c r="Q160" s="33"/>
      <c r="R160" s="33"/>
    </row>
    <row r="161" spans="1:19" ht="17.25" thickBot="1">
      <c r="A161" s="130" t="s">
        <v>170</v>
      </c>
      <c r="B161" s="131">
        <v>610</v>
      </c>
      <c r="C161" s="79">
        <v>-1.453958E-2</v>
      </c>
      <c r="D161" s="24">
        <v>611</v>
      </c>
      <c r="E161" s="25">
        <f t="shared" si="82"/>
        <v>1.639344262295082E-3</v>
      </c>
      <c r="F161" s="104">
        <f>IF(ISNUMBER(D161), $B172 * E161, "")</f>
        <v>245.90163934426229</v>
      </c>
      <c r="G161" s="102">
        <v>612</v>
      </c>
      <c r="H161" s="25">
        <f t="shared" si="83"/>
        <v>3.2786885245901639E-3</v>
      </c>
      <c r="I161" s="103">
        <f>IF(ISNUMBER(G161), $B172 * H161, "")</f>
        <v>491.80327868852459</v>
      </c>
      <c r="J161" s="24">
        <v>612</v>
      </c>
      <c r="K161" s="25">
        <f t="shared" si="84"/>
        <v>3.2786885245901639E-3</v>
      </c>
      <c r="L161" s="104">
        <f>IF(ISNUMBER(J161), $B172 * K161, "")</f>
        <v>491.80327868852459</v>
      </c>
      <c r="M161" s="102">
        <v>613</v>
      </c>
      <c r="N161" s="25">
        <f t="shared" si="85"/>
        <v>4.9180327868852463E-3</v>
      </c>
      <c r="O161" s="104">
        <f>IF(ISNUMBER(M161), $B172 * N161, "")</f>
        <v>737.70491803278696</v>
      </c>
      <c r="Q161" s="210"/>
      <c r="R161" s="211"/>
      <c r="S161" s="212"/>
    </row>
    <row r="162" spans="1:19">
      <c r="A162" s="123" t="s">
        <v>180</v>
      </c>
      <c r="B162" s="124">
        <v>848</v>
      </c>
      <c r="C162" s="76">
        <v>-1.50987224E-2</v>
      </c>
      <c r="D162" s="13">
        <v>851</v>
      </c>
      <c r="E162" s="14">
        <f>IF(ISNUMBER(D162), (D162 - $B162) / $B162, "")</f>
        <v>3.5377358490566039E-3</v>
      </c>
      <c r="F162" s="16">
        <f>IF(ISNUMBER(D162), $B172 * E162, "")</f>
        <v>530.66037735849056</v>
      </c>
      <c r="G162" s="29">
        <v>857</v>
      </c>
      <c r="H162" s="14">
        <f>IF(ISNUMBER(G162), (G162 - $B162) / $B162, "")</f>
        <v>1.0613207547169811E-2</v>
      </c>
      <c r="I162" s="100">
        <f>IF(ISNUMBER(G162), $B172 * H162, "")</f>
        <v>1591.9811320754716</v>
      </c>
      <c r="J162" s="13">
        <v>857</v>
      </c>
      <c r="K162" s="14">
        <f>IF(ISNUMBER(J162), (J162 - $B162) / $B162, "")</f>
        <v>1.0613207547169811E-2</v>
      </c>
      <c r="L162" s="16">
        <f>IF(ISNUMBER(J162), $B172 * K162, "")</f>
        <v>1591.9811320754716</v>
      </c>
      <c r="M162" s="29">
        <v>858</v>
      </c>
      <c r="N162" s="14">
        <f>IF(ISNUMBER(M162), (M162 - $B162) / $B162, "")</f>
        <v>1.179245283018868E-2</v>
      </c>
      <c r="O162" s="16">
        <f>IF(ISNUMBER(M162), $B172 * N162, "")</f>
        <v>1768.867924528302</v>
      </c>
      <c r="Q162" s="213"/>
      <c r="R162" s="214"/>
      <c r="S162" s="215"/>
    </row>
    <row r="163" spans="1:19" ht="17.25" thickBot="1">
      <c r="A163" s="125" t="s">
        <v>217</v>
      </c>
      <c r="B163" s="126">
        <v>190</v>
      </c>
      <c r="C163" s="77">
        <v>-1.5544041499999999E-2</v>
      </c>
      <c r="D163" s="15">
        <v>189</v>
      </c>
      <c r="E163" s="32">
        <f t="shared" ref="E163:E166" si="86">IF(ISNUMBER(D163), (D163 - $B163) / $B163, "")</f>
        <v>-5.263157894736842E-3</v>
      </c>
      <c r="F163" s="18">
        <f>IF(ISNUMBER(D163), $B172 * E163, "")</f>
        <v>-789.47368421052624</v>
      </c>
      <c r="G163" s="31">
        <v>191</v>
      </c>
      <c r="H163" s="32">
        <f t="shared" ref="H163:H166" si="87">IF(ISNUMBER(G163), (G163 - $B163) / $B163, "")</f>
        <v>5.263157894736842E-3</v>
      </c>
      <c r="I163" s="101">
        <f>IF(ISNUMBER(G163), $B172 * H163, "")</f>
        <v>789.47368421052624</v>
      </c>
      <c r="J163" s="15">
        <v>191</v>
      </c>
      <c r="K163" s="32">
        <f t="shared" ref="K163:K166" si="88">IF(ISNUMBER(J163), (J163 - $B163) / $B163, "")</f>
        <v>5.263157894736842E-3</v>
      </c>
      <c r="L163" s="18">
        <f>IF(ISNUMBER(J163), $B172 * K163, "")</f>
        <v>789.47368421052624</v>
      </c>
      <c r="M163" s="31">
        <v>193</v>
      </c>
      <c r="N163" s="32">
        <f t="shared" ref="N163:N166" si="89">IF(ISNUMBER(M163), (M163 - $B163) / $B163, "")</f>
        <v>1.5789473684210527E-2</v>
      </c>
      <c r="O163" s="18">
        <f>IF(ISNUMBER(M163), $B172 * N163, "")</f>
        <v>2368.4210526315792</v>
      </c>
      <c r="Q163" s="216"/>
      <c r="R163" s="217"/>
      <c r="S163" s="218"/>
    </row>
    <row r="164" spans="1:19" ht="17.25" thickBot="1">
      <c r="A164" s="125" t="s">
        <v>249</v>
      </c>
      <c r="B164" s="126">
        <v>231</v>
      </c>
      <c r="C164" s="77">
        <v>-1.7021276599999999E-2</v>
      </c>
      <c r="D164" s="15">
        <v>232</v>
      </c>
      <c r="E164" s="32">
        <f t="shared" si="86"/>
        <v>4.329004329004329E-3</v>
      </c>
      <c r="F164" s="18">
        <f>IF(ISNUMBER(D164), $B172 * E164, "")</f>
        <v>649.35064935064941</v>
      </c>
      <c r="G164" s="31">
        <v>233</v>
      </c>
      <c r="H164" s="32">
        <f t="shared" si="87"/>
        <v>8.658008658008658E-3</v>
      </c>
      <c r="I164" s="101">
        <f>IF(ISNUMBER(G164), $B172 * H164, "")</f>
        <v>1298.7012987012988</v>
      </c>
      <c r="J164" s="15">
        <v>233</v>
      </c>
      <c r="K164" s="32">
        <f t="shared" si="88"/>
        <v>8.658008658008658E-3</v>
      </c>
      <c r="L164" s="18">
        <f>IF(ISNUMBER(J164), $B172 * K164, "")</f>
        <v>1298.7012987012988</v>
      </c>
      <c r="M164" s="31">
        <v>234</v>
      </c>
      <c r="N164" s="32">
        <f t="shared" si="89"/>
        <v>1.2987012987012988E-2</v>
      </c>
      <c r="O164" s="18">
        <f>IF(ISNUMBER(M164), $B172 * N164, "")</f>
        <v>1948.0519480519481</v>
      </c>
      <c r="Q164" s="209"/>
      <c r="R164" s="209"/>
      <c r="S164" s="209"/>
    </row>
    <row r="165" spans="1:19" ht="17.25" thickBot="1">
      <c r="A165" s="125" t="s">
        <v>327</v>
      </c>
      <c r="B165" s="126">
        <v>506</v>
      </c>
      <c r="C165" s="77">
        <v>-1.7475728199999999E-2</v>
      </c>
      <c r="D165" s="15">
        <v>505</v>
      </c>
      <c r="E165" s="32">
        <f t="shared" si="86"/>
        <v>-1.976284584980237E-3</v>
      </c>
      <c r="F165" s="18">
        <f>IF(ISNUMBER(D165), $B172 * E165, "")</f>
        <v>-296.44268774703556</v>
      </c>
      <c r="G165" s="31">
        <v>511</v>
      </c>
      <c r="H165" s="32">
        <f t="shared" si="87"/>
        <v>9.881422924901186E-3</v>
      </c>
      <c r="I165" s="101">
        <f>IF(ISNUMBER(G165), $B172 * H165, "")</f>
        <v>1482.213438735178</v>
      </c>
      <c r="J165" s="15">
        <v>511</v>
      </c>
      <c r="K165" s="32">
        <f t="shared" si="88"/>
        <v>9.881422924901186E-3</v>
      </c>
      <c r="L165" s="18">
        <f>IF(ISNUMBER(J165), $B172 * K165, "")</f>
        <v>1482.213438735178</v>
      </c>
      <c r="M165" s="31">
        <v>510</v>
      </c>
      <c r="N165" s="32">
        <f t="shared" si="89"/>
        <v>7.9051383399209481E-3</v>
      </c>
      <c r="O165" s="18">
        <f>IF(ISNUMBER(M165), $B172 * N165, "")</f>
        <v>1185.7707509881423</v>
      </c>
      <c r="Q165" s="219"/>
      <c r="R165" s="219"/>
      <c r="S165" s="219"/>
    </row>
    <row r="166" spans="1:19" ht="17.25" thickBot="1">
      <c r="A166" s="127" t="s">
        <v>225</v>
      </c>
      <c r="B166" s="128">
        <v>327</v>
      </c>
      <c r="C166" s="78">
        <v>-1.8018018E-2</v>
      </c>
      <c r="D166" s="20">
        <v>327</v>
      </c>
      <c r="E166" s="21">
        <f t="shared" si="86"/>
        <v>0</v>
      </c>
      <c r="F166" s="22">
        <f>IF(ISNUMBER(D166), $B172 * E166, "")</f>
        <v>0</v>
      </c>
      <c r="G166" s="30">
        <v>331</v>
      </c>
      <c r="H166" s="21">
        <f t="shared" si="87"/>
        <v>1.2232415902140673E-2</v>
      </c>
      <c r="I166" s="105">
        <f>IF(ISNUMBER(G166), $B172 * H166, "")</f>
        <v>1834.8623853211009</v>
      </c>
      <c r="J166" s="20">
        <v>331</v>
      </c>
      <c r="K166" s="21">
        <f t="shared" si="88"/>
        <v>1.2232415902140673E-2</v>
      </c>
      <c r="L166" s="22">
        <f>IF(ISNUMBER(J166), $B172 * K166, "")</f>
        <v>1834.8623853211009</v>
      </c>
      <c r="M166" s="30">
        <v>335</v>
      </c>
      <c r="N166" s="21">
        <f t="shared" si="89"/>
        <v>2.4464831804281346E-2</v>
      </c>
      <c r="O166" s="22">
        <f>IF(ISNUMBER(M166), $B172 * N166, "")</f>
        <v>3669.7247706422017</v>
      </c>
      <c r="Q166" s="219"/>
      <c r="R166" s="219"/>
      <c r="S166" s="219"/>
    </row>
    <row r="167" spans="1:19" ht="17.25" thickBot="1">
      <c r="A167" s="125" t="s">
        <v>120</v>
      </c>
      <c r="B167" s="129">
        <v>309</v>
      </c>
      <c r="C167" s="80">
        <v>-1.9047618999999998E-2</v>
      </c>
      <c r="D167" s="106">
        <v>310</v>
      </c>
      <c r="E167" s="107">
        <f>IF(ISNUMBER(D167), (D167 - $B167) / $B167, "")</f>
        <v>3.2362459546925568E-3</v>
      </c>
      <c r="F167" s="108">
        <f>IF(ISNUMBER(D167), $B172 * E167, "")</f>
        <v>485.43689320388353</v>
      </c>
      <c r="G167" s="109">
        <v>316</v>
      </c>
      <c r="H167" s="107">
        <f>IF(ISNUMBER(G167), (G167 - $B167) / $B167, "")</f>
        <v>2.2653721682847898E-2</v>
      </c>
      <c r="I167" s="110">
        <f>IF(ISNUMBER(G167), $B172 * H167, "")</f>
        <v>3398.0582524271845</v>
      </c>
      <c r="J167" s="106">
        <v>316</v>
      </c>
      <c r="K167" s="107">
        <f>IF(ISNUMBER(J167), (J167 - $B167) / $B167, "")</f>
        <v>2.2653721682847898E-2</v>
      </c>
      <c r="L167" s="108">
        <f>IF(ISNUMBER(J167), $B172 * K167, "")</f>
        <v>3398.0582524271845</v>
      </c>
      <c r="M167" s="109">
        <v>320</v>
      </c>
      <c r="N167" s="107">
        <f>IF(ISNUMBER(M167), (M167 - $B167) / $B167, "")</f>
        <v>3.5598705501618123E-2</v>
      </c>
      <c r="O167" s="108">
        <f>IF(ISNUMBER(M167), $B172 * N167, "")</f>
        <v>5339.8058252427181</v>
      </c>
      <c r="Q167" s="209"/>
      <c r="R167" s="209"/>
      <c r="S167" s="209"/>
    </row>
    <row r="168" spans="1:19" ht="17.25" thickBot="1">
      <c r="A168" s="125" t="s">
        <v>348</v>
      </c>
      <c r="B168" s="126">
        <v>145</v>
      </c>
      <c r="C168" s="77">
        <v>-2.02702703E-2</v>
      </c>
      <c r="D168" s="15">
        <v>146</v>
      </c>
      <c r="E168" s="32">
        <f t="shared" ref="E168:E171" si="90">IF(ISNUMBER(D168), (D168 - $B168) / $B168, "")</f>
        <v>6.8965517241379309E-3</v>
      </c>
      <c r="F168" s="18">
        <f>IF(ISNUMBER(D168), $B172 * E168, "")</f>
        <v>1034.4827586206895</v>
      </c>
      <c r="G168" s="31">
        <v>147</v>
      </c>
      <c r="H168" s="32">
        <f t="shared" ref="H168:H171" si="91">IF(ISNUMBER(G168), (G168 - $B168) / $B168, "")</f>
        <v>1.3793103448275862E-2</v>
      </c>
      <c r="I168" s="101">
        <f>IF(ISNUMBER(G168), $B172 * H168, "")</f>
        <v>2068.9655172413791</v>
      </c>
      <c r="J168" s="15">
        <v>147</v>
      </c>
      <c r="K168" s="32">
        <f t="shared" ref="K168:K171" si="92">IF(ISNUMBER(J168), (J168 - $B168) / $B168, "")</f>
        <v>1.3793103448275862E-2</v>
      </c>
      <c r="L168" s="18">
        <f>IF(ISNUMBER(J168), $B172 * K168, "")</f>
        <v>2068.9655172413791</v>
      </c>
      <c r="M168" s="31">
        <v>149</v>
      </c>
      <c r="N168" s="32">
        <f t="shared" ref="N168:N171" si="93">IF(ISNUMBER(M168), (M168 - $B168) / $B168, "")</f>
        <v>2.7586206896551724E-2</v>
      </c>
      <c r="O168" s="18">
        <f>IF(ISNUMBER(M168), $B172 * N168, "")</f>
        <v>4137.9310344827582</v>
      </c>
      <c r="Q168" s="209"/>
      <c r="R168" s="209"/>
      <c r="S168" s="209"/>
    </row>
    <row r="169" spans="1:19" ht="17.25" thickBot="1">
      <c r="A169" s="125" t="s">
        <v>105</v>
      </c>
      <c r="B169" s="126">
        <v>912</v>
      </c>
      <c r="C169" s="77">
        <v>-2.3554603899999998E-2</v>
      </c>
      <c r="D169" s="15">
        <v>915</v>
      </c>
      <c r="E169" s="32">
        <f t="shared" si="90"/>
        <v>3.2894736842105261E-3</v>
      </c>
      <c r="F169" s="18">
        <f>IF(ISNUMBER(D169), $B172 * E169, "")</f>
        <v>493.4210526315789</v>
      </c>
      <c r="G169" s="31">
        <v>909</v>
      </c>
      <c r="H169" s="32">
        <f t="shared" si="91"/>
        <v>-3.2894736842105261E-3</v>
      </c>
      <c r="I169" s="101">
        <f>IF(ISNUMBER(G169), $B172 * H169, "")</f>
        <v>-493.4210526315789</v>
      </c>
      <c r="J169" s="15">
        <v>909</v>
      </c>
      <c r="K169" s="32">
        <f t="shared" si="92"/>
        <v>-3.2894736842105261E-3</v>
      </c>
      <c r="L169" s="18">
        <f>IF(ISNUMBER(J169), $B172 * K169, "")</f>
        <v>-493.4210526315789</v>
      </c>
      <c r="M169" s="31">
        <v>915</v>
      </c>
      <c r="N169" s="32">
        <f t="shared" si="93"/>
        <v>3.2894736842105261E-3</v>
      </c>
      <c r="O169" s="18">
        <f>IF(ISNUMBER(M169), $B172 * N169, "")</f>
        <v>493.4210526315789</v>
      </c>
      <c r="Q169" s="209"/>
      <c r="R169" s="209"/>
      <c r="S169" s="209"/>
    </row>
    <row r="170" spans="1:19">
      <c r="A170" s="125" t="s">
        <v>187</v>
      </c>
      <c r="B170" s="126">
        <v>260</v>
      </c>
      <c r="C170" s="77">
        <v>-2.6217228499999998E-2</v>
      </c>
      <c r="D170" s="15">
        <v>260</v>
      </c>
      <c r="E170" s="32">
        <f t="shared" si="90"/>
        <v>0</v>
      </c>
      <c r="F170" s="18">
        <f>IF(ISNUMBER(D170), $B172 * E170, "")</f>
        <v>0</v>
      </c>
      <c r="G170" s="31">
        <v>262</v>
      </c>
      <c r="H170" s="32">
        <f t="shared" si="91"/>
        <v>7.6923076923076927E-3</v>
      </c>
      <c r="I170" s="101">
        <f>IF(ISNUMBER(G170), $B172 * H170, "")</f>
        <v>1153.8461538461538</v>
      </c>
      <c r="J170" s="15">
        <v>262</v>
      </c>
      <c r="K170" s="32">
        <f t="shared" si="92"/>
        <v>7.6923076923076927E-3</v>
      </c>
      <c r="L170" s="18">
        <f>IF(ISNUMBER(J170), $B172 * K170, "")</f>
        <v>1153.8461538461538</v>
      </c>
      <c r="M170" s="31">
        <v>262</v>
      </c>
      <c r="N170" s="32">
        <f t="shared" si="93"/>
        <v>7.6923076923076927E-3</v>
      </c>
      <c r="O170" s="18">
        <f>IF(ISNUMBER(M170), $B172 * N170, "")</f>
        <v>1153.8461538461538</v>
      </c>
      <c r="Q170" s="198"/>
      <c r="R170" s="199"/>
      <c r="S170" s="200"/>
    </row>
    <row r="171" spans="1:19" ht="17.25" thickBot="1">
      <c r="A171" s="130" t="s">
        <v>107</v>
      </c>
      <c r="B171" s="131">
        <v>111</v>
      </c>
      <c r="C171" s="79">
        <v>-2.6315789499999999E-2</v>
      </c>
      <c r="D171" s="24">
        <v>111</v>
      </c>
      <c r="E171" s="25">
        <f t="shared" si="90"/>
        <v>0</v>
      </c>
      <c r="F171" s="104">
        <f>IF(ISNUMBER(D171), $B172 * E171, "")</f>
        <v>0</v>
      </c>
      <c r="G171" s="102">
        <v>113</v>
      </c>
      <c r="H171" s="25">
        <f t="shared" si="91"/>
        <v>1.8018018018018018E-2</v>
      </c>
      <c r="I171" s="103">
        <f>IF(ISNUMBER(G171), $B172 * H171, "")</f>
        <v>2702.7027027027025</v>
      </c>
      <c r="J171" s="24">
        <v>113</v>
      </c>
      <c r="K171" s="25">
        <f t="shared" si="92"/>
        <v>1.8018018018018018E-2</v>
      </c>
      <c r="L171" s="104">
        <f>IF(ISNUMBER(J171), $B172 * K171, "")</f>
        <v>2702.7027027027025</v>
      </c>
      <c r="M171" s="102">
        <v>114</v>
      </c>
      <c r="N171" s="25">
        <f t="shared" si="93"/>
        <v>2.7027027027027029E-2</v>
      </c>
      <c r="O171" s="104">
        <f>IF(ISNUMBER(M171), $B172 * N171, "")</f>
        <v>4054.0540540540542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3.5007690450746204E-4</v>
      </c>
      <c r="F172" s="28">
        <f>SUM(F152:F171)</f>
        <v>1050.2307135223862</v>
      </c>
      <c r="G172" s="26" t="s">
        <v>266</v>
      </c>
      <c r="H172" s="27">
        <f>IF(COUNT(H152:H171), SUM(H152:H171) / COUNT(H152:H171), 0)</f>
        <v>7.6435031895931219E-3</v>
      </c>
      <c r="I172" s="28">
        <f>SUM(I152:I171)</f>
        <v>22930.509568779366</v>
      </c>
      <c r="J172" s="26" t="s">
        <v>266</v>
      </c>
      <c r="K172" s="27">
        <f>IF(COUNT(K152:K171), SUM(K152:K171) / COUNT(K152:K171), 0)</f>
        <v>7.6435031895931219E-3</v>
      </c>
      <c r="L172" s="28">
        <f>SUM(L152:L171)</f>
        <v>22930.509568779366</v>
      </c>
      <c r="M172" s="26" t="s">
        <v>266</v>
      </c>
      <c r="N172" s="27">
        <f>IF(COUNT(N152:N171), SUM(N152:N171) / COUNT(N152:N171), 0)</f>
        <v>1.2073442716161011E-2</v>
      </c>
      <c r="O172" s="28">
        <f>SUM(O152:O171)</f>
        <v>36220.328148483037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82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2022-03-16(수) 오전 00:00</v>
      </c>
      <c r="C177" s="261"/>
      <c r="D177" s="233" t="str">
        <f>TEXT($G$1, "[$-ko-KR]yyyy-mm-dd(ddd) ") &amp; "오후 14:00"</f>
        <v>2022-03-16(수) 오후 14:00</v>
      </c>
      <c r="E177" s="234"/>
      <c r="F177" s="235"/>
      <c r="G177" s="233" t="str">
        <f>TEXT($G$1, "[$-ko-KR]yyyy-mm-dd(ddd) ") &amp; "오후 19:00"</f>
        <v>2022-03-16(수) 오후 19:00</v>
      </c>
      <c r="H177" s="234"/>
      <c r="I177" s="235"/>
      <c r="J177" s="233" t="str">
        <f>TEXT($G$1, "[$-ko-KR]yyyy-mm-dd(ddd) ") &amp; "오후 21:00"</f>
        <v>2022-03-16(수) 오후 21:00</v>
      </c>
      <c r="K177" s="234"/>
      <c r="L177" s="235"/>
      <c r="M177" s="233" t="str">
        <f>TEXT($G$1+1, "[$-ko-KR]yyyy-mm-dd(ddd) ") &amp; "오전 00:00"</f>
        <v>2022-03-17(목)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83" t="s">
        <v>57</v>
      </c>
      <c r="H178" s="184" t="s">
        <v>263</v>
      </c>
      <c r="I178" s="185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327</v>
      </c>
      <c r="B179" s="124">
        <v>506</v>
      </c>
      <c r="C179" s="76">
        <v>-1.7475728199999999E-2</v>
      </c>
      <c r="D179" s="13">
        <v>505</v>
      </c>
      <c r="E179" s="14">
        <f>IF(ISNUMBER(D179), (D179 - $B179) / $B179, "")</f>
        <v>-1.976284584980237E-3</v>
      </c>
      <c r="F179" s="16">
        <f>IF(ISNUMBER(D179), $B199 * E179, "")</f>
        <v>-296.44268774703556</v>
      </c>
      <c r="G179" s="29">
        <v>511</v>
      </c>
      <c r="H179" s="14">
        <f>IF(ISNUMBER(G179), (G179 - $B179) / $B179, "")</f>
        <v>9.881422924901186E-3</v>
      </c>
      <c r="I179" s="100">
        <f>IF(ISNUMBER(G179), $B199 * H179, "")</f>
        <v>1482.213438735178</v>
      </c>
      <c r="J179" s="13">
        <v>511</v>
      </c>
      <c r="K179" s="14">
        <f>IF(ISNUMBER(J179), (J179 - $B179) / $B179, "")</f>
        <v>9.881422924901186E-3</v>
      </c>
      <c r="L179" s="16">
        <f>IF(ISNUMBER(J179), $B199 * K179, "")</f>
        <v>1482.213438735178</v>
      </c>
      <c r="M179" s="29">
        <v>510</v>
      </c>
      <c r="N179" s="14">
        <f>IF(ISNUMBER(M179), (M179 - $B179) / $B179, "")</f>
        <v>7.9051383399209481E-3</v>
      </c>
      <c r="O179" s="16">
        <f>IF(ISNUMBER(M179), $B199 * N179, "")</f>
        <v>1185.7707509881423</v>
      </c>
      <c r="Q179" s="219"/>
      <c r="R179" s="219"/>
      <c r="S179" s="219"/>
    </row>
    <row r="180" spans="1:19" ht="17.25" thickBot="1">
      <c r="A180" s="125" t="s">
        <v>68</v>
      </c>
      <c r="B180" s="126">
        <v>2230</v>
      </c>
      <c r="C180" s="77">
        <v>-1.76211454E-2</v>
      </c>
      <c r="D180" s="15">
        <v>2235</v>
      </c>
      <c r="E180" s="32">
        <f t="shared" ref="E180:E183" si="94">IF(ISNUMBER(D180), (D180 - $B180) / $B180, "")</f>
        <v>2.242152466367713E-3</v>
      </c>
      <c r="F180" s="18">
        <f>IF(ISNUMBER(D180), $B199 * E180, "")</f>
        <v>336.32286995515693</v>
      </c>
      <c r="G180" s="31">
        <v>2280</v>
      </c>
      <c r="H180" s="32">
        <f t="shared" ref="H180:H183" si="95">IF(ISNUMBER(G180), (G180 - $B180) / $B180, "")</f>
        <v>2.2421524663677129E-2</v>
      </c>
      <c r="I180" s="101">
        <f>IF(ISNUMBER(G180), $B199 * H180, "")</f>
        <v>3363.2286995515692</v>
      </c>
      <c r="J180" s="15">
        <v>2280</v>
      </c>
      <c r="K180" s="32">
        <f t="shared" ref="K180:K183" si="96">IF(ISNUMBER(J180), (J180 - $B180) / $B180, "")</f>
        <v>2.2421524663677129E-2</v>
      </c>
      <c r="L180" s="18">
        <f>IF(ISNUMBER(J180), $B199 * K180, "")</f>
        <v>3363.2286995515692</v>
      </c>
      <c r="M180" s="31">
        <v>2280</v>
      </c>
      <c r="N180" s="32">
        <f t="shared" ref="N180:N183" si="97">IF(ISNUMBER(M180), (M180 - $B180) / $B180, "")</f>
        <v>2.2421524663677129E-2</v>
      </c>
      <c r="O180" s="18">
        <f>IF(ISNUMBER(M180), $B199 * N180, "")</f>
        <v>3363.2286995515692</v>
      </c>
      <c r="Q180" s="219"/>
      <c r="R180" s="219"/>
      <c r="S180" s="219"/>
    </row>
    <row r="181" spans="1:19" ht="17.25" thickBot="1">
      <c r="A181" s="125" t="s">
        <v>225</v>
      </c>
      <c r="B181" s="126">
        <v>327</v>
      </c>
      <c r="C181" s="77">
        <v>-1.8018018E-2</v>
      </c>
      <c r="D181" s="15">
        <v>327</v>
      </c>
      <c r="E181" s="32">
        <f t="shared" si="94"/>
        <v>0</v>
      </c>
      <c r="F181" s="18">
        <f>IF(ISNUMBER(D181), $B199 * E181, "")</f>
        <v>0</v>
      </c>
      <c r="G181" s="31">
        <v>331</v>
      </c>
      <c r="H181" s="32">
        <f t="shared" si="95"/>
        <v>1.2232415902140673E-2</v>
      </c>
      <c r="I181" s="101">
        <f>IF(ISNUMBER(G181), $B199 * H181, "")</f>
        <v>1834.8623853211009</v>
      </c>
      <c r="J181" s="15">
        <v>331</v>
      </c>
      <c r="K181" s="32">
        <f t="shared" si="96"/>
        <v>1.2232415902140673E-2</v>
      </c>
      <c r="L181" s="18">
        <f>IF(ISNUMBER(J181), $B199 * K181, "")</f>
        <v>1834.8623853211009</v>
      </c>
      <c r="M181" s="31">
        <v>335</v>
      </c>
      <c r="N181" s="32">
        <f t="shared" si="97"/>
        <v>2.4464831804281346E-2</v>
      </c>
      <c r="O181" s="18">
        <f>IF(ISNUMBER(M181), $B199 * N181, "")</f>
        <v>3669.7247706422017</v>
      </c>
      <c r="Q181" s="209"/>
      <c r="R181" s="209"/>
      <c r="S181" s="209"/>
    </row>
    <row r="182" spans="1:19" ht="17.25" thickBot="1">
      <c r="A182" s="125" t="s">
        <v>341</v>
      </c>
      <c r="B182" s="126">
        <v>9.6600000000000005E-2</v>
      </c>
      <c r="C182" s="77">
        <v>-1.8292682899999999E-2</v>
      </c>
      <c r="D182" s="15">
        <v>9.5600000000000004E-2</v>
      </c>
      <c r="E182" s="32">
        <f t="shared" si="94"/>
        <v>-1.0351966873706013E-2</v>
      </c>
      <c r="F182" s="18">
        <f>IF(ISNUMBER(D182), $B199 * E182, "")</f>
        <v>-1552.795031055902</v>
      </c>
      <c r="G182" s="31">
        <v>9.6100000000000005E-2</v>
      </c>
      <c r="H182" s="32">
        <f t="shared" si="95"/>
        <v>-5.1759834368530063E-3</v>
      </c>
      <c r="I182" s="101">
        <f>IF(ISNUMBER(G182), $B199 * H182, "")</f>
        <v>-776.39751552795099</v>
      </c>
      <c r="J182" s="15">
        <v>9.6100000000000005E-2</v>
      </c>
      <c r="K182" s="32">
        <f t="shared" si="96"/>
        <v>-5.1759834368530063E-3</v>
      </c>
      <c r="L182" s="18">
        <f>IF(ISNUMBER(J182), $B199 * K182, "")</f>
        <v>-776.39751552795099</v>
      </c>
      <c r="M182" s="31">
        <v>9.6299999999999997E-2</v>
      </c>
      <c r="N182" s="32">
        <f t="shared" si="97"/>
        <v>-3.1055900621118899E-3</v>
      </c>
      <c r="O182" s="18">
        <f>IF(ISNUMBER(M182), $B199 * N182, "")</f>
        <v>-465.83850931678347</v>
      </c>
      <c r="Q182" s="209"/>
      <c r="R182" s="209"/>
      <c r="S182" s="209"/>
    </row>
    <row r="183" spans="1:19" ht="17.25" thickBot="1">
      <c r="A183" s="127" t="s">
        <v>174</v>
      </c>
      <c r="B183" s="128">
        <v>10.7</v>
      </c>
      <c r="C183" s="78">
        <v>-1.83486239E-2</v>
      </c>
      <c r="D183" s="20">
        <v>10.7</v>
      </c>
      <c r="E183" s="21">
        <f t="shared" si="94"/>
        <v>0</v>
      </c>
      <c r="F183" s="22">
        <f>IF(ISNUMBER(D183), $B199 * E183, "")</f>
        <v>0</v>
      </c>
      <c r="G183" s="30">
        <v>10.7</v>
      </c>
      <c r="H183" s="21">
        <f t="shared" si="95"/>
        <v>0</v>
      </c>
      <c r="I183" s="105">
        <f>IF(ISNUMBER(G183), $B199 * H183, "")</f>
        <v>0</v>
      </c>
      <c r="J183" s="20">
        <v>10.7</v>
      </c>
      <c r="K183" s="21">
        <f t="shared" si="96"/>
        <v>0</v>
      </c>
      <c r="L183" s="22">
        <f>IF(ISNUMBER(J183), $B199 * K183, "")</f>
        <v>0</v>
      </c>
      <c r="M183" s="30">
        <v>10.7</v>
      </c>
      <c r="N183" s="21">
        <f t="shared" si="97"/>
        <v>0</v>
      </c>
      <c r="O183" s="22">
        <f>IF(ISNUMBER(M183), $B199 * N183, "")</f>
        <v>0</v>
      </c>
      <c r="Q183" s="209"/>
      <c r="R183" s="209"/>
      <c r="S183" s="209"/>
    </row>
    <row r="184" spans="1:19" ht="17.25" thickBot="1">
      <c r="A184" s="125" t="s">
        <v>329</v>
      </c>
      <c r="B184" s="129">
        <v>84770</v>
      </c>
      <c r="C184" s="80">
        <v>-1.8411301500000001E-2</v>
      </c>
      <c r="D184" s="106">
        <v>85100</v>
      </c>
      <c r="E184" s="107">
        <f>IF(ISNUMBER(D184), (D184 - $B184) / $B184, "")</f>
        <v>3.8928866344225552E-3</v>
      </c>
      <c r="F184" s="108">
        <f>IF(ISNUMBER(D184), $B199 * E184, "")</f>
        <v>583.93299516338323</v>
      </c>
      <c r="G184" s="109">
        <v>87110</v>
      </c>
      <c r="H184" s="107">
        <f>IF(ISNUMBER(G184), (G184 - $B184) / $B184, "")</f>
        <v>2.7604105225905392E-2</v>
      </c>
      <c r="I184" s="110">
        <f>IF(ISNUMBER(G184), $B199 * H184, "")</f>
        <v>4140.6157838858089</v>
      </c>
      <c r="J184" s="106">
        <v>87110</v>
      </c>
      <c r="K184" s="107">
        <f>IF(ISNUMBER(J184), (J184 - $B184) / $B184, "")</f>
        <v>2.7604105225905392E-2</v>
      </c>
      <c r="L184" s="108">
        <f>IF(ISNUMBER(J184), $B199 * K184, "")</f>
        <v>4140.6157838858089</v>
      </c>
      <c r="M184" s="109">
        <v>87260</v>
      </c>
      <c r="N184" s="107">
        <f>IF(ISNUMBER(M184), (M184 - $B184) / $B184, "")</f>
        <v>2.9373599150642915E-2</v>
      </c>
      <c r="O184" s="108">
        <f>IF(ISNUMBER(M184), $B199 * N184, "")</f>
        <v>4406.0398725964369</v>
      </c>
      <c r="Q184" s="209"/>
      <c r="R184" s="209"/>
      <c r="S184" s="209"/>
    </row>
    <row r="185" spans="1:19" ht="17.25" thickBot="1">
      <c r="A185" s="125" t="s">
        <v>120</v>
      </c>
      <c r="B185" s="126">
        <v>309</v>
      </c>
      <c r="C185" s="77">
        <v>-1.9047618999999998E-2</v>
      </c>
      <c r="D185" s="15">
        <v>310</v>
      </c>
      <c r="E185" s="32">
        <f t="shared" ref="E185:E188" si="98">IF(ISNUMBER(D185), (D185 - $B185) / $B185, "")</f>
        <v>3.2362459546925568E-3</v>
      </c>
      <c r="F185" s="18">
        <f>IF(ISNUMBER(D185), $B199 * E185, "")</f>
        <v>485.43689320388353</v>
      </c>
      <c r="G185" s="31">
        <v>316</v>
      </c>
      <c r="H185" s="32">
        <f t="shared" ref="H185:H188" si="99">IF(ISNUMBER(G185), (G185 - $B185) / $B185, "")</f>
        <v>2.2653721682847898E-2</v>
      </c>
      <c r="I185" s="101">
        <f>IF(ISNUMBER(G185), $B199 * H185, "")</f>
        <v>3398.0582524271845</v>
      </c>
      <c r="J185" s="15">
        <v>316</v>
      </c>
      <c r="K185" s="32">
        <f t="shared" ref="K185:K188" si="100">IF(ISNUMBER(J185), (J185 - $B185) / $B185, "")</f>
        <v>2.2653721682847898E-2</v>
      </c>
      <c r="L185" s="18">
        <f>IF(ISNUMBER(J185), $B199 * K185, "")</f>
        <v>3398.0582524271845</v>
      </c>
      <c r="M185" s="31">
        <v>320</v>
      </c>
      <c r="N185" s="32">
        <f t="shared" ref="N185:N188" si="101">IF(ISNUMBER(M185), (M185 - $B185) / $B185, "")</f>
        <v>3.5598705501618123E-2</v>
      </c>
      <c r="O185" s="18">
        <f>IF(ISNUMBER(M185), $B199 * N185, "")</f>
        <v>5339.8058252427181</v>
      </c>
      <c r="Q185" s="209"/>
      <c r="R185" s="209"/>
      <c r="S185" s="209"/>
    </row>
    <row r="186" spans="1:19" ht="17.25" thickBot="1">
      <c r="A186" s="125" t="s">
        <v>185</v>
      </c>
      <c r="B186" s="126">
        <v>10</v>
      </c>
      <c r="C186" s="77">
        <v>-1.9607843100000001E-2</v>
      </c>
      <c r="D186" s="15">
        <v>10</v>
      </c>
      <c r="E186" s="32">
        <f t="shared" si="98"/>
        <v>0</v>
      </c>
      <c r="F186" s="18">
        <f>IF(ISNUMBER(D186), $B199 * E186, "")</f>
        <v>0</v>
      </c>
      <c r="G186" s="31">
        <v>10.1</v>
      </c>
      <c r="H186" s="32">
        <f t="shared" si="99"/>
        <v>9.9999999999999638E-3</v>
      </c>
      <c r="I186" s="101">
        <f>IF(ISNUMBER(G186), $B199 * H186, "")</f>
        <v>1499.9999999999945</v>
      </c>
      <c r="J186" s="15">
        <v>10.1</v>
      </c>
      <c r="K186" s="32">
        <f t="shared" si="100"/>
        <v>9.9999999999999638E-3</v>
      </c>
      <c r="L186" s="18">
        <f>IF(ISNUMBER(J186), $B199 * K186, "")</f>
        <v>1499.9999999999945</v>
      </c>
      <c r="M186" s="31">
        <v>10.1</v>
      </c>
      <c r="N186" s="32">
        <f t="shared" si="101"/>
        <v>9.9999999999999638E-3</v>
      </c>
      <c r="O186" s="18">
        <f>IF(ISNUMBER(M186), $B199 * N186, "")</f>
        <v>1499.9999999999945</v>
      </c>
      <c r="Q186" s="209"/>
      <c r="R186" s="209"/>
      <c r="S186" s="209"/>
    </row>
    <row r="187" spans="1:19" ht="17.25" thickBot="1">
      <c r="A187" s="125" t="s">
        <v>245</v>
      </c>
      <c r="B187" s="126">
        <v>59.3</v>
      </c>
      <c r="C187" s="77">
        <v>-1.9834710700000001E-2</v>
      </c>
      <c r="D187" s="15">
        <v>59.4</v>
      </c>
      <c r="E187" s="32">
        <f t="shared" si="98"/>
        <v>1.6863406408094675E-3</v>
      </c>
      <c r="F187" s="18">
        <f>IF(ISNUMBER(D187), $B199 * E187, "")</f>
        <v>252.95109612142014</v>
      </c>
      <c r="G187" s="31">
        <v>59.6</v>
      </c>
      <c r="H187" s="32">
        <f t="shared" si="99"/>
        <v>5.0590219224284022E-3</v>
      </c>
      <c r="I187" s="101">
        <f>IF(ISNUMBER(G187), $B199 * H187, "")</f>
        <v>758.85328836426038</v>
      </c>
      <c r="J187" s="15">
        <v>59.6</v>
      </c>
      <c r="K187" s="32">
        <f t="shared" si="100"/>
        <v>5.0590219224284022E-3</v>
      </c>
      <c r="L187" s="18">
        <f>IF(ISNUMBER(J187), $B199 * K187, "")</f>
        <v>758.85328836426038</v>
      </c>
      <c r="M187" s="31">
        <v>59.7</v>
      </c>
      <c r="N187" s="32">
        <f t="shared" si="101"/>
        <v>6.7453625632378699E-3</v>
      </c>
      <c r="O187" s="18">
        <f>IF(ISNUMBER(M187), $B199 * N187, "")</f>
        <v>1011.8043844856805</v>
      </c>
      <c r="Q187" s="33"/>
      <c r="R187" s="33"/>
    </row>
    <row r="188" spans="1:19" ht="17.25" thickBot="1">
      <c r="A188" s="130" t="s">
        <v>138</v>
      </c>
      <c r="B188" s="131">
        <v>5410</v>
      </c>
      <c r="C188" s="79">
        <v>-1.9927536199999998E-2</v>
      </c>
      <c r="D188" s="24">
        <v>5420</v>
      </c>
      <c r="E188" s="25">
        <f t="shared" si="98"/>
        <v>1.8484288354898336E-3</v>
      </c>
      <c r="F188" s="104">
        <f>IF(ISNUMBER(D188), $B199 * E188, "")</f>
        <v>277.26432532347502</v>
      </c>
      <c r="G188" s="102">
        <v>5465</v>
      </c>
      <c r="H188" s="25">
        <f t="shared" si="99"/>
        <v>1.0166358595194085E-2</v>
      </c>
      <c r="I188" s="103">
        <f>IF(ISNUMBER(G188), $B199 * H188, "")</f>
        <v>1524.9537892791127</v>
      </c>
      <c r="J188" s="24">
        <v>5465</v>
      </c>
      <c r="K188" s="25">
        <f t="shared" si="100"/>
        <v>1.0166358595194085E-2</v>
      </c>
      <c r="L188" s="104">
        <f>IF(ISNUMBER(J188), $B199 * K188, "")</f>
        <v>1524.9537892791127</v>
      </c>
      <c r="M188" s="102">
        <v>5475</v>
      </c>
      <c r="N188" s="25">
        <f t="shared" si="101"/>
        <v>1.2014787430683918E-2</v>
      </c>
      <c r="O188" s="104">
        <f>IF(ISNUMBER(M188), $B199 * N188, "")</f>
        <v>1802.2181146025878</v>
      </c>
      <c r="Q188" s="210"/>
      <c r="R188" s="211"/>
      <c r="S188" s="212"/>
    </row>
    <row r="189" spans="1:19">
      <c r="A189" s="123" t="s">
        <v>348</v>
      </c>
      <c r="B189" s="124">
        <v>145</v>
      </c>
      <c r="C189" s="76">
        <v>-2.02702703E-2</v>
      </c>
      <c r="D189" s="13">
        <v>146</v>
      </c>
      <c r="E189" s="14">
        <f>IF(ISNUMBER(D189), (D189 - $B189) / $B189, "")</f>
        <v>6.8965517241379309E-3</v>
      </c>
      <c r="F189" s="16">
        <f>IF(ISNUMBER(D189), $B199 * E189, "")</f>
        <v>1034.4827586206895</v>
      </c>
      <c r="G189" s="29">
        <v>147</v>
      </c>
      <c r="H189" s="14">
        <f>IF(ISNUMBER(G189), (G189 - $B189) / $B189, "")</f>
        <v>1.3793103448275862E-2</v>
      </c>
      <c r="I189" s="100">
        <f>IF(ISNUMBER(G189), $B199 * H189, "")</f>
        <v>2068.9655172413791</v>
      </c>
      <c r="J189" s="13">
        <v>147</v>
      </c>
      <c r="K189" s="14">
        <f>IF(ISNUMBER(J189), (J189 - $B189) / $B189, "")</f>
        <v>1.3793103448275862E-2</v>
      </c>
      <c r="L189" s="16">
        <f>IF(ISNUMBER(J189), $B199 * K189, "")</f>
        <v>2068.9655172413791</v>
      </c>
      <c r="M189" s="29">
        <v>149</v>
      </c>
      <c r="N189" s="14">
        <f>IF(ISNUMBER(M189), (M189 - $B189) / $B189, "")</f>
        <v>2.7586206896551724E-2</v>
      </c>
      <c r="O189" s="16">
        <f>IF(ISNUMBER(M189), $B199 * N189, "")</f>
        <v>4137.9310344827582</v>
      </c>
      <c r="Q189" s="213"/>
      <c r="R189" s="214"/>
      <c r="S189" s="215"/>
    </row>
    <row r="190" spans="1:19" ht="17.25" thickBot="1">
      <c r="A190" s="125" t="s">
        <v>229</v>
      </c>
      <c r="B190" s="126">
        <v>50.3</v>
      </c>
      <c r="C190" s="77">
        <v>-2.1400778200000001E-2</v>
      </c>
      <c r="D190" s="15">
        <v>50.3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50.6</v>
      </c>
      <c r="H190" s="32">
        <f t="shared" ref="H190:H193" si="103">IF(ISNUMBER(G190), (G190 - $B190) / $B190, "")</f>
        <v>5.9642147117297071E-3</v>
      </c>
      <c r="I190" s="101">
        <f>IF(ISNUMBER(G190), $B199 * H190, "")</f>
        <v>894.63220675945604</v>
      </c>
      <c r="J190" s="15">
        <v>50.6</v>
      </c>
      <c r="K190" s="32">
        <f t="shared" ref="K190:K193" si="104">IF(ISNUMBER(J190), (J190 - $B190) / $B190, "")</f>
        <v>5.9642147117297071E-3</v>
      </c>
      <c r="L190" s="18">
        <f>IF(ISNUMBER(J190), $B199 * K190, "")</f>
        <v>894.63220675945604</v>
      </c>
      <c r="M190" s="31">
        <v>50.6</v>
      </c>
      <c r="N190" s="32">
        <f t="shared" ref="N190:N193" si="105">IF(ISNUMBER(M190), (M190 - $B190) / $B190, "")</f>
        <v>5.9642147117297071E-3</v>
      </c>
      <c r="O190" s="18">
        <f>IF(ISNUMBER(M190), $B199 * N190, "")</f>
        <v>894.63220675945604</v>
      </c>
      <c r="Q190" s="216"/>
      <c r="R190" s="217"/>
      <c r="S190" s="218"/>
    </row>
    <row r="191" spans="1:19" ht="17.25" thickBot="1">
      <c r="A191" s="125" t="s">
        <v>105</v>
      </c>
      <c r="B191" s="126">
        <v>912</v>
      </c>
      <c r="C191" s="77">
        <v>-2.3554603899999998E-2</v>
      </c>
      <c r="D191" s="15">
        <v>915</v>
      </c>
      <c r="E191" s="32">
        <f t="shared" si="102"/>
        <v>3.2894736842105261E-3</v>
      </c>
      <c r="F191" s="18">
        <f>IF(ISNUMBER(D191), $B199 * E191, "")</f>
        <v>493.4210526315789</v>
      </c>
      <c r="G191" s="31">
        <v>909</v>
      </c>
      <c r="H191" s="32">
        <f t="shared" si="103"/>
        <v>-3.2894736842105261E-3</v>
      </c>
      <c r="I191" s="101">
        <f>IF(ISNUMBER(G191), $B199 * H191, "")</f>
        <v>-493.4210526315789</v>
      </c>
      <c r="J191" s="15">
        <v>909</v>
      </c>
      <c r="K191" s="32">
        <f t="shared" si="104"/>
        <v>-3.2894736842105261E-3</v>
      </c>
      <c r="L191" s="18">
        <f>IF(ISNUMBER(J191), $B199 * K191, "")</f>
        <v>-493.4210526315789</v>
      </c>
      <c r="M191" s="31">
        <v>915</v>
      </c>
      <c r="N191" s="32">
        <f t="shared" si="105"/>
        <v>3.2894736842105261E-3</v>
      </c>
      <c r="O191" s="18">
        <f>IF(ISNUMBER(M191), $B199 * N191, "")</f>
        <v>493.4210526315789</v>
      </c>
      <c r="Q191" s="209"/>
      <c r="R191" s="209"/>
      <c r="S191" s="209"/>
    </row>
    <row r="192" spans="1:19" ht="17.25" thickBot="1">
      <c r="A192" s="125" t="s">
        <v>140</v>
      </c>
      <c r="B192" s="126">
        <v>86.9</v>
      </c>
      <c r="C192" s="77">
        <v>-2.4691358E-2</v>
      </c>
      <c r="D192" s="15">
        <v>87</v>
      </c>
      <c r="E192" s="32">
        <f t="shared" si="102"/>
        <v>1.1507479861909587E-3</v>
      </c>
      <c r="F192" s="18">
        <f>IF(ISNUMBER(D192), $B199 * E192, "")</f>
        <v>172.61219792864381</v>
      </c>
      <c r="G192" s="31">
        <v>87</v>
      </c>
      <c r="H192" s="32">
        <f t="shared" si="103"/>
        <v>1.1507479861909587E-3</v>
      </c>
      <c r="I192" s="101">
        <f>IF(ISNUMBER(G192), $B199 * H192, "")</f>
        <v>172.61219792864381</v>
      </c>
      <c r="J192" s="15">
        <v>87</v>
      </c>
      <c r="K192" s="32">
        <f t="shared" si="104"/>
        <v>1.1507479861909587E-3</v>
      </c>
      <c r="L192" s="18">
        <f>IF(ISNUMBER(J192), $B199 * K192, "")</f>
        <v>172.61219792864381</v>
      </c>
      <c r="M192" s="31">
        <v>87.6</v>
      </c>
      <c r="N192" s="32">
        <f t="shared" si="105"/>
        <v>8.055235903337038E-3</v>
      </c>
      <c r="O192" s="18">
        <f>IF(ISNUMBER(M192), $B199 * N192, "")</f>
        <v>1208.2853855005558</v>
      </c>
      <c r="Q192" s="219"/>
      <c r="R192" s="219"/>
      <c r="S192" s="219"/>
    </row>
    <row r="193" spans="1:19" ht="17.25" thickBot="1">
      <c r="A193" s="127" t="s">
        <v>211</v>
      </c>
      <c r="B193" s="128">
        <v>11.2</v>
      </c>
      <c r="C193" s="78">
        <v>-2.6086956500000001E-2</v>
      </c>
      <c r="D193" s="20">
        <v>11.2</v>
      </c>
      <c r="E193" s="21">
        <f t="shared" si="102"/>
        <v>0</v>
      </c>
      <c r="F193" s="22">
        <f>IF(ISNUMBER(D193), $B199 * E193, "")</f>
        <v>0</v>
      </c>
      <c r="G193" s="30">
        <v>11.4</v>
      </c>
      <c r="H193" s="21">
        <f t="shared" si="103"/>
        <v>1.7857142857142953E-2</v>
      </c>
      <c r="I193" s="105">
        <f>IF(ISNUMBER(G193), $B199 * H193, "")</f>
        <v>2678.571428571443</v>
      </c>
      <c r="J193" s="20">
        <v>11.4</v>
      </c>
      <c r="K193" s="21">
        <f t="shared" si="104"/>
        <v>1.7857142857142953E-2</v>
      </c>
      <c r="L193" s="22">
        <f>IF(ISNUMBER(J193), $B199 * K193, "")</f>
        <v>2678.571428571443</v>
      </c>
      <c r="M193" s="30">
        <v>11.1</v>
      </c>
      <c r="N193" s="21">
        <f t="shared" si="105"/>
        <v>-8.9285714285713969E-3</v>
      </c>
      <c r="O193" s="22">
        <f>IF(ISNUMBER(M193), $B199 * N193, "")</f>
        <v>-1339.2857142857094</v>
      </c>
      <c r="Q193" s="219"/>
      <c r="R193" s="219"/>
      <c r="S193" s="219"/>
    </row>
    <row r="194" spans="1:19" ht="17.25" thickBot="1">
      <c r="A194" s="125" t="s">
        <v>187</v>
      </c>
      <c r="B194" s="129">
        <v>260</v>
      </c>
      <c r="C194" s="80">
        <v>-2.6217228499999998E-2</v>
      </c>
      <c r="D194" s="106">
        <v>260</v>
      </c>
      <c r="E194" s="107">
        <f>IF(ISNUMBER(D194), (D194 - $B194) / $B194, "")</f>
        <v>0</v>
      </c>
      <c r="F194" s="108">
        <f>IF(ISNUMBER(D194), $B199 * E194, "")</f>
        <v>0</v>
      </c>
      <c r="G194" s="109">
        <v>262</v>
      </c>
      <c r="H194" s="107">
        <f>IF(ISNUMBER(G194), (G194 - $B194) / $B194, "")</f>
        <v>7.6923076923076927E-3</v>
      </c>
      <c r="I194" s="110">
        <f>IF(ISNUMBER(G194), $B199 * H194, "")</f>
        <v>1153.8461538461538</v>
      </c>
      <c r="J194" s="106">
        <v>262</v>
      </c>
      <c r="K194" s="107">
        <f>IF(ISNUMBER(J194), (J194 - $B194) / $B194, "")</f>
        <v>7.6923076923076927E-3</v>
      </c>
      <c r="L194" s="108">
        <f>IF(ISNUMBER(J194), $B199 * K194, "")</f>
        <v>1153.8461538461538</v>
      </c>
      <c r="M194" s="109">
        <v>262</v>
      </c>
      <c r="N194" s="107">
        <f>IF(ISNUMBER(M194), (M194 - $B194) / $B194, "")</f>
        <v>7.6923076923076927E-3</v>
      </c>
      <c r="O194" s="108">
        <f>IF(ISNUMBER(M194), $B199 * N194, "")</f>
        <v>1153.8461538461538</v>
      </c>
      <c r="Q194" s="209"/>
      <c r="R194" s="209"/>
      <c r="S194" s="209"/>
    </row>
    <row r="195" spans="1:19" ht="17.25" thickBot="1">
      <c r="A195" s="125" t="s">
        <v>107</v>
      </c>
      <c r="B195" s="126">
        <v>111</v>
      </c>
      <c r="C195" s="77">
        <v>-2.6315789499999999E-2</v>
      </c>
      <c r="D195" s="15">
        <v>111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113</v>
      </c>
      <c r="H195" s="32">
        <f t="shared" ref="H195:H198" si="107">IF(ISNUMBER(G195), (G195 - $B195) / $B195, "")</f>
        <v>1.8018018018018018E-2</v>
      </c>
      <c r="I195" s="101">
        <f>IF(ISNUMBER(G195), $B199 * H195, "")</f>
        <v>2702.7027027027025</v>
      </c>
      <c r="J195" s="15">
        <v>113</v>
      </c>
      <c r="K195" s="32">
        <f t="shared" ref="K195:K198" si="108">IF(ISNUMBER(J195), (J195 - $B195) / $B195, "")</f>
        <v>1.8018018018018018E-2</v>
      </c>
      <c r="L195" s="18">
        <f>IF(ISNUMBER(J195), $B199 * K195, "")</f>
        <v>2702.7027027027025</v>
      </c>
      <c r="M195" s="31">
        <v>114</v>
      </c>
      <c r="N195" s="32">
        <f t="shared" ref="N195:N198" si="109">IF(ISNUMBER(M195), (M195 - $B195) / $B195, "")</f>
        <v>2.7027027027027029E-2</v>
      </c>
      <c r="O195" s="18">
        <f>IF(ISNUMBER(M195), $B199 * N195, "")</f>
        <v>4054.0540540540542</v>
      </c>
      <c r="Q195" s="209"/>
      <c r="R195" s="209"/>
      <c r="S195" s="209"/>
    </row>
    <row r="196" spans="1:19" ht="17.25" thickBot="1">
      <c r="A196" s="125" t="s">
        <v>197</v>
      </c>
      <c r="B196" s="126">
        <v>48.1</v>
      </c>
      <c r="C196" s="77">
        <v>-2.82828283E-2</v>
      </c>
      <c r="D196" s="15">
        <v>48.6</v>
      </c>
      <c r="E196" s="32">
        <f t="shared" si="106"/>
        <v>1.0395010395010394E-2</v>
      </c>
      <c r="F196" s="18">
        <f>IF(ISNUMBER(D196), $B199 * E196, "")</f>
        <v>1559.251559251559</v>
      </c>
      <c r="G196" s="31">
        <v>48.6</v>
      </c>
      <c r="H196" s="32">
        <f t="shared" si="107"/>
        <v>1.0395010395010394E-2</v>
      </c>
      <c r="I196" s="101">
        <f>IF(ISNUMBER(G196), $B199 * H196, "")</f>
        <v>1559.251559251559</v>
      </c>
      <c r="J196" s="15">
        <v>48.6</v>
      </c>
      <c r="K196" s="32">
        <f t="shared" si="108"/>
        <v>1.0395010395010394E-2</v>
      </c>
      <c r="L196" s="18">
        <f>IF(ISNUMBER(J196), $B199 * K196, "")</f>
        <v>1559.251559251559</v>
      </c>
      <c r="M196" s="31">
        <v>48.7</v>
      </c>
      <c r="N196" s="32">
        <f t="shared" si="109"/>
        <v>1.2474012474012502E-2</v>
      </c>
      <c r="O196" s="18">
        <f>IF(ISNUMBER(M196), $B199 * N196, "")</f>
        <v>1871.1018711018753</v>
      </c>
      <c r="Q196" s="209"/>
      <c r="R196" s="209"/>
      <c r="S196" s="209"/>
    </row>
    <row r="197" spans="1:19">
      <c r="A197" s="125" t="s">
        <v>126</v>
      </c>
      <c r="B197" s="126">
        <v>87.3</v>
      </c>
      <c r="C197" s="77">
        <v>-4.5901639299999998E-2</v>
      </c>
      <c r="D197" s="15">
        <v>87</v>
      </c>
      <c r="E197" s="32">
        <f t="shared" si="106"/>
        <v>-3.4364261168384554E-3</v>
      </c>
      <c r="F197" s="18">
        <f>IF(ISNUMBER(D197), $B199 * E197, "")</f>
        <v>-515.46391752576835</v>
      </c>
      <c r="G197" s="31">
        <v>87.6</v>
      </c>
      <c r="H197" s="32">
        <f t="shared" si="107"/>
        <v>3.4364261168384554E-3</v>
      </c>
      <c r="I197" s="101">
        <f>IF(ISNUMBER(G197), $B199 * H197, "")</f>
        <v>515.46391752576835</v>
      </c>
      <c r="J197" s="15">
        <v>87.6</v>
      </c>
      <c r="K197" s="32">
        <f t="shared" si="108"/>
        <v>3.4364261168384554E-3</v>
      </c>
      <c r="L197" s="18">
        <f>IF(ISNUMBER(J197), $B199 * K197, "")</f>
        <v>515.46391752576835</v>
      </c>
      <c r="M197" s="31">
        <v>88</v>
      </c>
      <c r="N197" s="32">
        <f t="shared" si="109"/>
        <v>8.0183276059565042E-3</v>
      </c>
      <c r="O197" s="18">
        <f>IF(ISNUMBER(M197), $B199 * N197, "")</f>
        <v>1202.7491408934757</v>
      </c>
      <c r="Q197" s="198"/>
      <c r="R197" s="199"/>
      <c r="S197" s="200"/>
    </row>
    <row r="198" spans="1:19" ht="17.25" thickBot="1">
      <c r="A198" s="130" t="s">
        <v>189</v>
      </c>
      <c r="B198" s="131">
        <v>94.5</v>
      </c>
      <c r="C198" s="79">
        <v>-6.4356435599999998E-2</v>
      </c>
      <c r="D198" s="24">
        <v>94.7</v>
      </c>
      <c r="E198" s="25">
        <f t="shared" si="106"/>
        <v>2.1164021164021465E-3</v>
      </c>
      <c r="F198" s="104">
        <f>IF(ISNUMBER(D198), $B199 * E198, "")</f>
        <v>317.46031746032196</v>
      </c>
      <c r="G198" s="102">
        <v>95.1</v>
      </c>
      <c r="H198" s="25">
        <f t="shared" si="107"/>
        <v>6.3492063492062894E-3</v>
      </c>
      <c r="I198" s="103">
        <f>IF(ISNUMBER(G198), $B199 * H198, "")</f>
        <v>952.38095238094343</v>
      </c>
      <c r="J198" s="24">
        <v>95.1</v>
      </c>
      <c r="K198" s="25">
        <f t="shared" si="108"/>
        <v>6.3492063492062894E-3</v>
      </c>
      <c r="L198" s="104">
        <f>IF(ISNUMBER(J198), $B199 * K198, "")</f>
        <v>952.38095238094343</v>
      </c>
      <c r="M198" s="102">
        <v>94.9</v>
      </c>
      <c r="N198" s="25">
        <f t="shared" si="109"/>
        <v>4.2328042328042929E-3</v>
      </c>
      <c r="O198" s="104">
        <f>IF(ISNUMBER(M198), $B199 * N198, "")</f>
        <v>634.92063492064392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1.0494781431104687E-3</v>
      </c>
      <c r="F199" s="28">
        <f>SUM(F179:F198)</f>
        <v>3148.4344293314061</v>
      </c>
      <c r="G199" s="26" t="s">
        <v>266</v>
      </c>
      <c r="H199" s="27">
        <f>IF(COUNT(H179:H198), SUM(H179:H198) / COUNT(H179:H198), 0)</f>
        <v>9.8104645685375778E-3</v>
      </c>
      <c r="I199" s="28">
        <f>SUM(I179:I198)</f>
        <v>29431.393705612729</v>
      </c>
      <c r="J199" s="26" t="s">
        <v>266</v>
      </c>
      <c r="K199" s="27">
        <f>IF(COUNT(K179:K198), SUM(K179:K198) / COUNT(K179:K198), 0)</f>
        <v>9.8104645685375778E-3</v>
      </c>
      <c r="L199" s="28">
        <f>SUM(L179:L198)</f>
        <v>29431.393705612729</v>
      </c>
      <c r="M199" s="26" t="s">
        <v>266</v>
      </c>
      <c r="N199" s="27">
        <f>IF(COUNT(N179:N198), SUM(N179:N198) / COUNT(N179:N198), 0)</f>
        <v>1.2041469909565795E-2</v>
      </c>
      <c r="O199" s="28">
        <f>SUM(O179:O198)</f>
        <v>36124.409728697377</v>
      </c>
      <c r="Q199" s="204"/>
      <c r="R199" s="205"/>
      <c r="S199" s="20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3E154-3C02-45BF-B310-62363F66E85F}">
  <sheetPr codeName="Sheet23"/>
  <dimension ref="A1:S199"/>
  <sheetViews>
    <sheetView topLeftCell="A1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44637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90,714 KRW (3.02%)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49,421 KRW (1.65%)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56,327 KRW (1.88%)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12,248 KRW (0.41%)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86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2022-03-17(목) 오전 00:00</v>
      </c>
      <c r="C15" s="259"/>
      <c r="D15" s="233" t="str">
        <f>TEXT($G$1, "[$-ko-KR]yyyy-mm-dd(ddd) ") &amp; "오후 14:00"</f>
        <v>2022-03-17(목) 오후 14:00</v>
      </c>
      <c r="E15" s="234"/>
      <c r="F15" s="235"/>
      <c r="G15" s="233" t="str">
        <f>TEXT($G$1, "[$-ko-KR]yyyy-mm-dd(ddd) ") &amp; "오후 19:00"</f>
        <v>2022-03-17(목) 오후 19:00</v>
      </c>
      <c r="H15" s="234"/>
      <c r="I15" s="235"/>
      <c r="J15" s="233" t="str">
        <f>TEXT($G$1, "[$-ko-KR]yyyy-mm-dd(ddd) ") &amp; "오후 21:00"</f>
        <v>2022-03-17(목) 오후 21:00</v>
      </c>
      <c r="K15" s="234"/>
      <c r="L15" s="235"/>
      <c r="M15" s="233" t="str">
        <f>TEXT($G$1+1, "[$-ko-KR]yyyy-mm-dd(ddd) ") &amp; "오전 00:00"</f>
        <v>2022-03-18(금)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7" t="s">
        <v>37</v>
      </c>
      <c r="H16" s="188" t="s">
        <v>40</v>
      </c>
      <c r="I16" s="18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86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2022-03-17(목) 오전 00:00</v>
      </c>
      <c r="C42" s="261"/>
      <c r="D42" s="233" t="str">
        <f>TEXT($G$1, "[$-ko-KR]yyyy-mm-dd(ddd) ") &amp; "오후 14:00"</f>
        <v>2022-03-17(목) 오후 14:00</v>
      </c>
      <c r="E42" s="234"/>
      <c r="F42" s="235"/>
      <c r="G42" s="233" t="str">
        <f>TEXT($G$1, "[$-ko-KR]yyyy-mm-dd(ddd) ") &amp; "오후 19:00"</f>
        <v>2022-03-17(목) 오후 19:00</v>
      </c>
      <c r="H42" s="234"/>
      <c r="I42" s="235"/>
      <c r="J42" s="233" t="str">
        <f>TEXT($G$1, "[$-ko-KR]yyyy-mm-dd(ddd) ") &amp; "오후 21:00"</f>
        <v>2022-03-17(목) 오후 21:00</v>
      </c>
      <c r="K42" s="234"/>
      <c r="L42" s="235"/>
      <c r="M42" s="233" t="str">
        <f>TEXT($G$1+1, "[$-ko-KR]yyyy-mm-dd(ddd) ") &amp; "오전 00:00"</f>
        <v>2022-03-18(금)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87" t="s">
        <v>57</v>
      </c>
      <c r="H43" s="188" t="s">
        <v>263</v>
      </c>
      <c r="I43" s="189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124</v>
      </c>
      <c r="B44" s="124">
        <v>58</v>
      </c>
      <c r="C44" s="76">
        <v>2.1126760599999999E-2</v>
      </c>
      <c r="D44" s="13">
        <v>59.2</v>
      </c>
      <c r="E44" s="14">
        <f>IF(ISNUMBER(D44), (D44 - $B44) / $B44, "")</f>
        <v>2.0689655172413841E-2</v>
      </c>
      <c r="F44" s="16">
        <f>IF(ISNUMBER(D44), $B64 * E44, "")</f>
        <v>3103.4482758620761</v>
      </c>
      <c r="G44" s="29">
        <v>59.1</v>
      </c>
      <c r="H44" s="14">
        <f>IF(ISNUMBER(G44), (G44 - $B44) / $B44, "")</f>
        <v>1.8965517241379334E-2</v>
      </c>
      <c r="I44" s="100">
        <f>IF(ISNUMBER(G44), $B64 * H44, "")</f>
        <v>2844.8275862069004</v>
      </c>
      <c r="J44" s="13">
        <v>59.8</v>
      </c>
      <c r="K44" s="14">
        <f>IF(ISNUMBER(J44), (J44 - $B44) / $B44, "")</f>
        <v>3.1034482758620641E-2</v>
      </c>
      <c r="L44" s="16">
        <f>IF(ISNUMBER(J44), $B64 * K44, "")</f>
        <v>4655.172413793096</v>
      </c>
      <c r="M44" s="29">
        <v>59.7</v>
      </c>
      <c r="N44" s="14">
        <f>IF(ISNUMBER(M44), (M44 - $B44) / $B44, "")</f>
        <v>2.9310344827586255E-2</v>
      </c>
      <c r="O44" s="16">
        <f>IF(ISNUMBER(M44), $B64 * N44, "")</f>
        <v>4396.5517241379384</v>
      </c>
      <c r="Q44" s="219"/>
      <c r="R44" s="219"/>
      <c r="S44" s="219"/>
    </row>
    <row r="45" spans="1:19" ht="17.25" customHeight="1" thickBot="1">
      <c r="A45" s="125" t="s">
        <v>118</v>
      </c>
      <c r="B45" s="126">
        <v>17</v>
      </c>
      <c r="C45" s="77">
        <v>5.9171598000000002E-3</v>
      </c>
      <c r="D45" s="15">
        <v>17.100000000000001</v>
      </c>
      <c r="E45" s="32">
        <f t="shared" ref="E45:E48" si="14">IF(ISNUMBER(D45), (D45 - $B45) / $B45, "")</f>
        <v>5.8823529411765538E-3</v>
      </c>
      <c r="F45" s="18">
        <f>IF(ISNUMBER(D45), $B64 * E45, "")</f>
        <v>882.35294117648311</v>
      </c>
      <c r="G45" s="31">
        <v>16.899999999999999</v>
      </c>
      <c r="H45" s="32">
        <f t="shared" ref="H45:H48" si="15">IF(ISNUMBER(G45), (G45 - $B45) / $B45, "")</f>
        <v>-5.8823529411765538E-3</v>
      </c>
      <c r="I45" s="101">
        <f>IF(ISNUMBER(G45), $B64 * H45, "")</f>
        <v>-882.35294117648311</v>
      </c>
      <c r="J45" s="15">
        <v>17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9"/>
      <c r="R45" s="219"/>
      <c r="S45" s="219"/>
    </row>
    <row r="46" spans="1:19" ht="17.25" customHeight="1" thickBot="1">
      <c r="A46" s="125" t="s">
        <v>128</v>
      </c>
      <c r="B46" s="126">
        <v>49.4</v>
      </c>
      <c r="C46" s="77">
        <v>4.0650406999999996E-3</v>
      </c>
      <c r="D46" s="15">
        <v>50.1</v>
      </c>
      <c r="E46" s="32">
        <f t="shared" si="14"/>
        <v>1.4170040485830017E-2</v>
      </c>
      <c r="F46" s="18">
        <f>IF(ISNUMBER(D46), $B64 * E46, "")</f>
        <v>2125.5060728745025</v>
      </c>
      <c r="G46" s="31">
        <v>50.6</v>
      </c>
      <c r="H46" s="32">
        <f t="shared" si="15"/>
        <v>2.4291497975708561E-2</v>
      </c>
      <c r="I46" s="101">
        <f>IF(ISNUMBER(G46), $B64 * H46, "")</f>
        <v>3643.7246963562843</v>
      </c>
      <c r="J46" s="15">
        <v>50.7</v>
      </c>
      <c r="K46" s="32">
        <f t="shared" si="16"/>
        <v>2.6315789473684299E-2</v>
      </c>
      <c r="L46" s="18">
        <f>IF(ISNUMBER(J46), $B64 * K46, "")</f>
        <v>3947.3684210526449</v>
      </c>
      <c r="M46" s="31">
        <v>51.2</v>
      </c>
      <c r="N46" s="32">
        <f t="shared" si="17"/>
        <v>3.643724696356284E-2</v>
      </c>
      <c r="O46" s="18">
        <f>IF(ISNUMBER(M46), $B64 * N46, "")</f>
        <v>5465.5870445344262</v>
      </c>
      <c r="Q46" s="209"/>
      <c r="R46" s="209"/>
      <c r="S46" s="209"/>
    </row>
    <row r="47" spans="1:19" ht="17.25" customHeight="1" thickBot="1">
      <c r="A47" s="125" t="s">
        <v>64</v>
      </c>
      <c r="B47" s="126">
        <v>27.4</v>
      </c>
      <c r="C47" s="77">
        <v>3.6630037E-3</v>
      </c>
      <c r="D47" s="15">
        <v>28.1</v>
      </c>
      <c r="E47" s="32">
        <f t="shared" si="14"/>
        <v>2.5547445255474557E-2</v>
      </c>
      <c r="F47" s="18">
        <f>IF(ISNUMBER(D47), $B64 * E47, "")</f>
        <v>3832.1167883211833</v>
      </c>
      <c r="G47" s="31">
        <v>28</v>
      </c>
      <c r="H47" s="32">
        <f t="shared" si="15"/>
        <v>2.1897810218978155E-2</v>
      </c>
      <c r="I47" s="101">
        <f>IF(ISNUMBER(G47), $B64 * H47, "")</f>
        <v>3284.6715328467235</v>
      </c>
      <c r="J47" s="15">
        <v>28.2</v>
      </c>
      <c r="K47" s="32">
        <f t="shared" si="16"/>
        <v>2.919708029197083E-2</v>
      </c>
      <c r="L47" s="18">
        <f>IF(ISNUMBER(J47), $B64 * K47, "")</f>
        <v>4379.562043795624</v>
      </c>
      <c r="M47" s="31">
        <v>28.1</v>
      </c>
      <c r="N47" s="32">
        <f t="shared" si="17"/>
        <v>2.5547445255474557E-2</v>
      </c>
      <c r="O47" s="18">
        <f>IF(ISNUMBER(M47), $B64 * N47, "")</f>
        <v>3832.1167883211833</v>
      </c>
      <c r="Q47" s="209"/>
      <c r="R47" s="209"/>
      <c r="S47" s="209"/>
    </row>
    <row r="48" spans="1:19" ht="17.25" customHeight="1" thickBot="1">
      <c r="A48" s="127" t="s">
        <v>144</v>
      </c>
      <c r="B48" s="128">
        <v>10.8</v>
      </c>
      <c r="C48" s="78">
        <v>0</v>
      </c>
      <c r="D48" s="20">
        <v>10.8</v>
      </c>
      <c r="E48" s="21">
        <f t="shared" si="14"/>
        <v>0</v>
      </c>
      <c r="F48" s="22">
        <f>IF(ISNUMBER(D48), $B64 * E48, "")</f>
        <v>0</v>
      </c>
      <c r="G48" s="30">
        <v>10.8</v>
      </c>
      <c r="H48" s="21">
        <f t="shared" si="15"/>
        <v>0</v>
      </c>
      <c r="I48" s="105">
        <f>IF(ISNUMBER(G48), $B64 * H48, "")</f>
        <v>0</v>
      </c>
      <c r="J48" s="20">
        <v>10.9</v>
      </c>
      <c r="K48" s="21">
        <f t="shared" si="16"/>
        <v>9.2592592592592258E-3</v>
      </c>
      <c r="L48" s="22">
        <f>IF(ISNUMBER(J48), $B64 * K48, "")</f>
        <v>1388.8888888888839</v>
      </c>
      <c r="M48" s="30">
        <v>10.8</v>
      </c>
      <c r="N48" s="21">
        <f t="shared" si="17"/>
        <v>0</v>
      </c>
      <c r="O48" s="22">
        <f>IF(ISNUMBER(M48), $B64 * N48, "")</f>
        <v>0</v>
      </c>
      <c r="Q48" s="209"/>
      <c r="R48" s="209"/>
      <c r="S48" s="209"/>
    </row>
    <row r="49" spans="1:19" ht="17.25" customHeight="1" thickBot="1">
      <c r="A49" s="125" t="s">
        <v>97</v>
      </c>
      <c r="B49" s="129">
        <v>2.2000000000000001E-3</v>
      </c>
      <c r="C49" s="80">
        <v>0</v>
      </c>
      <c r="D49" s="106">
        <v>2.3E-3</v>
      </c>
      <c r="E49" s="107">
        <f>IF(ISNUMBER(D49), (D49 - $B49) / $B49, "")</f>
        <v>4.5454545454545373E-2</v>
      </c>
      <c r="F49" s="108">
        <f>IF(ISNUMBER(D49), $B64 * E49, "")</f>
        <v>6818.1818181818062</v>
      </c>
      <c r="G49" s="109">
        <v>2.3E-3</v>
      </c>
      <c r="H49" s="107">
        <f>IF(ISNUMBER(G49), (G49 - $B49) / $B49, "")</f>
        <v>4.5454545454545373E-2</v>
      </c>
      <c r="I49" s="110">
        <f>IF(ISNUMBER(G49), $B64 * H49, "")</f>
        <v>6818.1818181818062</v>
      </c>
      <c r="J49" s="106">
        <v>2.3E-3</v>
      </c>
      <c r="K49" s="107">
        <f>IF(ISNUMBER(J49), (J49 - $B49) / $B49, "")</f>
        <v>4.5454545454545373E-2</v>
      </c>
      <c r="L49" s="108">
        <f>IF(ISNUMBER(J49), $B64 * K49, "")</f>
        <v>6818.1818181818062</v>
      </c>
      <c r="M49" s="109">
        <v>2.3E-3</v>
      </c>
      <c r="N49" s="107">
        <f>IF(ISNUMBER(M49), (M49 - $B49) / $B49, "")</f>
        <v>4.5454545454545373E-2</v>
      </c>
      <c r="O49" s="108">
        <f>IF(ISNUMBER(M49), $B64 * N49, "")</f>
        <v>6818.1818181818062</v>
      </c>
      <c r="Q49" s="209"/>
      <c r="R49" s="209"/>
      <c r="S49" s="209"/>
    </row>
    <row r="50" spans="1:19" ht="17.25" customHeight="1" thickBot="1">
      <c r="A50" s="125" t="s">
        <v>346</v>
      </c>
      <c r="B50" s="126">
        <v>9.6300000000000008</v>
      </c>
      <c r="C50" s="77">
        <v>-1.0373444000000001E-3</v>
      </c>
      <c r="D50" s="15">
        <v>9.6300000000000008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9.5399999999999991</v>
      </c>
      <c r="H50" s="32">
        <f t="shared" ref="H50:H53" si="19">IF(ISNUMBER(G50), (G50 - $B50) / $B50, "")</f>
        <v>-9.3457943925235338E-3</v>
      </c>
      <c r="I50" s="101">
        <f>IF(ISNUMBER(G50), $B64 * H50, "")</f>
        <v>-1401.86915887853</v>
      </c>
      <c r="J50" s="15">
        <v>9.6</v>
      </c>
      <c r="K50" s="32">
        <f t="shared" ref="K50:K53" si="20">IF(ISNUMBER(J50), (J50 - $B50) / $B50, "")</f>
        <v>-3.115264797507906E-3</v>
      </c>
      <c r="L50" s="18">
        <f>IF(ISNUMBER(J50), $B64 * K50, "")</f>
        <v>-467.2897196261859</v>
      </c>
      <c r="M50" s="31">
        <v>9.6300000000000008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09"/>
      <c r="R50" s="209"/>
      <c r="S50" s="209"/>
    </row>
    <row r="51" spans="1:19" ht="17.25" customHeight="1" thickBot="1">
      <c r="A51" s="125" t="s">
        <v>233</v>
      </c>
      <c r="B51" s="126">
        <v>91.5</v>
      </c>
      <c r="C51" s="77">
        <v>-1.0917030999999999E-3</v>
      </c>
      <c r="D51" s="15">
        <v>98.2</v>
      </c>
      <c r="E51" s="32">
        <f t="shared" si="18"/>
        <v>7.3224043715847023E-2</v>
      </c>
      <c r="F51" s="18">
        <f>IF(ISNUMBER(D51), $B64 * E51, "")</f>
        <v>10983.606557377054</v>
      </c>
      <c r="G51" s="31">
        <v>96.8</v>
      </c>
      <c r="H51" s="32">
        <f t="shared" si="19"/>
        <v>5.7923497267759534E-2</v>
      </c>
      <c r="I51" s="101">
        <f>IF(ISNUMBER(G51), $B64 * H51, "")</f>
        <v>8688.52459016393</v>
      </c>
      <c r="J51" s="15">
        <v>96.7</v>
      </c>
      <c r="K51" s="32">
        <f t="shared" si="20"/>
        <v>5.6830601092896206E-2</v>
      </c>
      <c r="L51" s="18">
        <f>IF(ISNUMBER(J51), $B64 * K51, "")</f>
        <v>8524.5901639344302</v>
      </c>
      <c r="M51" s="31">
        <v>99</v>
      </c>
      <c r="N51" s="32">
        <f t="shared" si="21"/>
        <v>8.1967213114754092E-2</v>
      </c>
      <c r="O51" s="18">
        <f>IF(ISNUMBER(M51), $B64 * N51, "")</f>
        <v>12295.081967213115</v>
      </c>
      <c r="Q51" s="209"/>
      <c r="R51" s="209"/>
      <c r="S51" s="209"/>
    </row>
    <row r="52" spans="1:19" ht="17.25" customHeight="1" thickBot="1">
      <c r="A52" s="125" t="s">
        <v>148</v>
      </c>
      <c r="B52" s="126">
        <v>74.599999999999994</v>
      </c>
      <c r="C52" s="77">
        <v>-4.0053405000000002E-3</v>
      </c>
      <c r="D52" s="15">
        <v>74.7</v>
      </c>
      <c r="E52" s="32">
        <f t="shared" si="18"/>
        <v>1.3404825737266559E-3</v>
      </c>
      <c r="F52" s="18">
        <f>IF(ISNUMBER(D52), $B64 * E52, "")</f>
        <v>201.07238605899838</v>
      </c>
      <c r="G52" s="31">
        <v>74.599999999999994</v>
      </c>
      <c r="H52" s="32">
        <f t="shared" si="19"/>
        <v>0</v>
      </c>
      <c r="I52" s="101">
        <f>IF(ISNUMBER(G52), $B64 * H52, "")</f>
        <v>0</v>
      </c>
      <c r="J52" s="15">
        <v>74.400000000000006</v>
      </c>
      <c r="K52" s="32">
        <f t="shared" si="20"/>
        <v>-2.6809651474529309E-3</v>
      </c>
      <c r="L52" s="18">
        <f>IF(ISNUMBER(J52), $B64 * K52, "")</f>
        <v>-402.14477211793962</v>
      </c>
      <c r="M52" s="31">
        <v>74.5</v>
      </c>
      <c r="N52" s="32">
        <f t="shared" si="21"/>
        <v>-1.3404825737264655E-3</v>
      </c>
      <c r="O52" s="18">
        <f>IF(ISNUMBER(M52), $B64 * N52, "")</f>
        <v>-201.07238605896981</v>
      </c>
      <c r="Q52" s="33"/>
      <c r="R52" s="33"/>
    </row>
    <row r="53" spans="1:19" ht="17.25" customHeight="1" thickBot="1">
      <c r="A53" s="130" t="s">
        <v>158</v>
      </c>
      <c r="B53" s="131">
        <v>69</v>
      </c>
      <c r="C53" s="79">
        <v>-7.1942446E-3</v>
      </c>
      <c r="D53" s="24">
        <v>69.900000000000006</v>
      </c>
      <c r="E53" s="25">
        <f t="shared" si="18"/>
        <v>1.3043478260869648E-2</v>
      </c>
      <c r="F53" s="104">
        <f>IF(ISNUMBER(D53), $B64 * E53, "")</f>
        <v>1956.5217391304473</v>
      </c>
      <c r="G53" s="102">
        <v>69.3</v>
      </c>
      <c r="H53" s="25">
        <f t="shared" si="19"/>
        <v>4.3478260869564802E-3</v>
      </c>
      <c r="I53" s="103">
        <f>IF(ISNUMBER(G53), $B64 * H53, "")</f>
        <v>652.173913043472</v>
      </c>
      <c r="J53" s="24">
        <v>69.599999999999994</v>
      </c>
      <c r="K53" s="25">
        <f t="shared" si="20"/>
        <v>8.6956521739129603E-3</v>
      </c>
      <c r="L53" s="104">
        <f>IF(ISNUMBER(J53), $B64 * K53, "")</f>
        <v>1304.347826086944</v>
      </c>
      <c r="M53" s="102">
        <v>69.8</v>
      </c>
      <c r="N53" s="25">
        <f t="shared" si="21"/>
        <v>1.1594202898550683E-2</v>
      </c>
      <c r="O53" s="104">
        <f>IF(ISNUMBER(M53), $B64 * N53, "")</f>
        <v>1739.1304347826024</v>
      </c>
      <c r="Q53" s="210"/>
      <c r="R53" s="211"/>
      <c r="S53" s="212"/>
    </row>
    <row r="54" spans="1:19" ht="17.25" customHeight="1">
      <c r="A54" s="123" t="s">
        <v>199</v>
      </c>
      <c r="B54" s="124">
        <v>11.5</v>
      </c>
      <c r="C54" s="76">
        <v>-8.6206896999999998E-3</v>
      </c>
      <c r="D54" s="13">
        <v>11.5</v>
      </c>
      <c r="E54" s="14">
        <f>IF(ISNUMBER(D54), (D54 - $B54) / $B54, "")</f>
        <v>0</v>
      </c>
      <c r="F54" s="16">
        <f>IF(ISNUMBER(D54), $B64 * E54, "")</f>
        <v>0</v>
      </c>
      <c r="G54" s="29">
        <v>11.4</v>
      </c>
      <c r="H54" s="14">
        <f>IF(ISNUMBER(G54), (G54 - $B54) / $B54, "")</f>
        <v>-8.6956521739130124E-3</v>
      </c>
      <c r="I54" s="100">
        <f>IF(ISNUMBER(G54), $B64 * H54, "")</f>
        <v>-1304.347826086952</v>
      </c>
      <c r="J54" s="13">
        <v>11.5</v>
      </c>
      <c r="K54" s="14">
        <f>IF(ISNUMBER(J54), (J54 - $B54) / $B54, "")</f>
        <v>0</v>
      </c>
      <c r="L54" s="16">
        <f>IF(ISNUMBER(J54), $B64 * K54, "")</f>
        <v>0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1304.347826086952</v>
      </c>
      <c r="Q54" s="213"/>
      <c r="R54" s="214"/>
      <c r="S54" s="215"/>
    </row>
    <row r="55" spans="1:19" ht="17.25" customHeight="1" thickBot="1">
      <c r="A55" s="125" t="s">
        <v>185</v>
      </c>
      <c r="B55" s="126">
        <v>10.1</v>
      </c>
      <c r="C55" s="77">
        <v>-9.8039215999999995E-3</v>
      </c>
      <c r="D55" s="15">
        <v>10.199999999999999</v>
      </c>
      <c r="E55" s="32">
        <f t="shared" ref="E55:E58" si="22">IF(ISNUMBER(D55), (D55 - $B55) / $B55, "")</f>
        <v>9.9009900990098664E-3</v>
      </c>
      <c r="F55" s="18">
        <f>IF(ISNUMBER(D55), $B64 * E55, "")</f>
        <v>1485.1485148514801</v>
      </c>
      <c r="G55" s="31">
        <v>10.199999999999999</v>
      </c>
      <c r="H55" s="32">
        <f t="shared" ref="H55:H58" si="23">IF(ISNUMBER(G55), (G55 - $B55) / $B55, "")</f>
        <v>9.9009900990098664E-3</v>
      </c>
      <c r="I55" s="101">
        <f>IF(ISNUMBER(G55), $B64 * H55, "")</f>
        <v>1485.1485148514801</v>
      </c>
      <c r="J55" s="15">
        <v>10.3</v>
      </c>
      <c r="K55" s="32">
        <f t="shared" ref="K55:K58" si="24">IF(ISNUMBER(J55), (J55 - $B55) / $B55, "")</f>
        <v>1.980198019801991E-2</v>
      </c>
      <c r="L55" s="18">
        <f>IF(ISNUMBER(J55), $B64 * K55, "")</f>
        <v>2970.2970297029865</v>
      </c>
      <c r="M55" s="31">
        <v>10.5</v>
      </c>
      <c r="N55" s="32">
        <f t="shared" ref="N55:N58" si="25">IF(ISNUMBER(M55), (M55 - $B55) / $B55, "")</f>
        <v>3.9603960396039639E-2</v>
      </c>
      <c r="O55" s="18">
        <f>IF(ISNUMBER(M55), $B64 * N55, "")</f>
        <v>5940.5940594059457</v>
      </c>
      <c r="Q55" s="216"/>
      <c r="R55" s="217"/>
      <c r="S55" s="218"/>
    </row>
    <row r="56" spans="1:19" ht="17.25" customHeight="1" thickBot="1">
      <c r="A56" s="125" t="s">
        <v>71</v>
      </c>
      <c r="B56" s="126">
        <v>19</v>
      </c>
      <c r="C56" s="77">
        <v>-1.04166667E-2</v>
      </c>
      <c r="D56" s="15">
        <v>19.3</v>
      </c>
      <c r="E56" s="32">
        <f t="shared" si="22"/>
        <v>1.5789473684210565E-2</v>
      </c>
      <c r="F56" s="18">
        <f>IF(ISNUMBER(D56), $B64 * E56, "")</f>
        <v>2368.4210526315846</v>
      </c>
      <c r="G56" s="31">
        <v>19.3</v>
      </c>
      <c r="H56" s="32">
        <f t="shared" si="23"/>
        <v>1.5789473684210565E-2</v>
      </c>
      <c r="I56" s="101">
        <f>IF(ISNUMBER(G56), $B64 * H56, "")</f>
        <v>2368.4210526315846</v>
      </c>
      <c r="J56" s="15">
        <v>19.3</v>
      </c>
      <c r="K56" s="32">
        <f t="shared" si="24"/>
        <v>1.5789473684210565E-2</v>
      </c>
      <c r="L56" s="18">
        <f>IF(ISNUMBER(J56), $B64 * K56, "")</f>
        <v>2368.4210526315846</v>
      </c>
      <c r="M56" s="31">
        <v>19.2</v>
      </c>
      <c r="N56" s="32">
        <f t="shared" si="25"/>
        <v>1.0526315789473648E-2</v>
      </c>
      <c r="O56" s="18">
        <f>IF(ISNUMBER(M56), $B64 * N56, "")</f>
        <v>1578.947368421047</v>
      </c>
      <c r="Q56" s="209"/>
      <c r="R56" s="209"/>
      <c r="S56" s="209"/>
    </row>
    <row r="57" spans="1:19" ht="17.25" customHeight="1" thickBot="1">
      <c r="A57" s="125" t="s">
        <v>245</v>
      </c>
      <c r="B57" s="126">
        <v>59.7</v>
      </c>
      <c r="C57" s="77">
        <v>-1.3223140499999999E-2</v>
      </c>
      <c r="D57" s="15">
        <v>59.8</v>
      </c>
      <c r="E57" s="32">
        <f t="shared" si="22"/>
        <v>1.6750418760468058E-3</v>
      </c>
      <c r="F57" s="18">
        <f>IF(ISNUMBER(D57), $B64 * E57, "")</f>
        <v>251.25628140702088</v>
      </c>
      <c r="G57" s="31">
        <v>60</v>
      </c>
      <c r="H57" s="32">
        <f t="shared" si="23"/>
        <v>5.0251256281406559E-3</v>
      </c>
      <c r="I57" s="101">
        <f>IF(ISNUMBER(G57), $B64 * H57, "")</f>
        <v>753.76884422109833</v>
      </c>
      <c r="J57" s="15">
        <v>60.4</v>
      </c>
      <c r="K57" s="32">
        <f t="shared" si="24"/>
        <v>1.1725293132328236E-2</v>
      </c>
      <c r="L57" s="18">
        <f>IF(ISNUMBER(J57), $B64 * K57, "")</f>
        <v>1758.7939698492355</v>
      </c>
      <c r="M57" s="31">
        <v>60.8</v>
      </c>
      <c r="N57" s="32">
        <f t="shared" si="25"/>
        <v>1.8425460636515817E-2</v>
      </c>
      <c r="O57" s="18">
        <f>IF(ISNUMBER(M57), $B64 * N57, "")</f>
        <v>2763.8190954773727</v>
      </c>
      <c r="Q57" s="219"/>
      <c r="R57" s="219"/>
      <c r="S57" s="219"/>
    </row>
    <row r="58" spans="1:19" ht="17.25" customHeight="1" thickBot="1">
      <c r="A58" s="127" t="s">
        <v>229</v>
      </c>
      <c r="B58" s="128">
        <v>50.6</v>
      </c>
      <c r="C58" s="78">
        <v>-1.55642023E-2</v>
      </c>
      <c r="D58" s="20">
        <v>51.7</v>
      </c>
      <c r="E58" s="21">
        <f t="shared" si="22"/>
        <v>2.1739130434782636E-2</v>
      </c>
      <c r="F58" s="22">
        <f>IF(ISNUMBER(D58), $B64 * E58, "")</f>
        <v>3260.8695652173956</v>
      </c>
      <c r="G58" s="30">
        <v>51.5</v>
      </c>
      <c r="H58" s="21">
        <f t="shared" si="23"/>
        <v>1.7786561264822105E-2</v>
      </c>
      <c r="I58" s="105">
        <f>IF(ISNUMBER(G58), $B64 * H58, "")</f>
        <v>2667.9841897233155</v>
      </c>
      <c r="J58" s="20">
        <v>51.5</v>
      </c>
      <c r="K58" s="21">
        <f t="shared" si="24"/>
        <v>1.7786561264822105E-2</v>
      </c>
      <c r="L58" s="22">
        <f>IF(ISNUMBER(J58), $B64 * K58, "")</f>
        <v>2667.9841897233155</v>
      </c>
      <c r="M58" s="30">
        <v>51.8</v>
      </c>
      <c r="N58" s="21">
        <f t="shared" si="25"/>
        <v>2.3715415019762761E-2</v>
      </c>
      <c r="O58" s="22">
        <f>IF(ISNUMBER(M58), $B64 * N58, "")</f>
        <v>3557.3122529644143</v>
      </c>
      <c r="Q58" s="219"/>
      <c r="R58" s="219"/>
      <c r="S58" s="219"/>
    </row>
    <row r="59" spans="1:19" ht="17.25" customHeight="1" thickBot="1">
      <c r="A59" s="125" t="s">
        <v>197</v>
      </c>
      <c r="B59" s="129">
        <v>48.7</v>
      </c>
      <c r="C59" s="80">
        <v>-1.6161616199999999E-2</v>
      </c>
      <c r="D59" s="106">
        <v>48.9</v>
      </c>
      <c r="E59" s="107">
        <f>IF(ISNUMBER(D59), (D59 - $B59) / $B59, "")</f>
        <v>4.1067761806980645E-3</v>
      </c>
      <c r="F59" s="108">
        <f>IF(ISNUMBER(D59), $B64 * E59, "")</f>
        <v>616.01642710470969</v>
      </c>
      <c r="G59" s="109">
        <v>48.4</v>
      </c>
      <c r="H59" s="107">
        <f>IF(ISNUMBER(G59), (G59 - $B59) / $B59, "")</f>
        <v>-6.1601642710473149E-3</v>
      </c>
      <c r="I59" s="110">
        <f>IF(ISNUMBER(G59), $B64 * H59, "")</f>
        <v>-924.02464065709728</v>
      </c>
      <c r="J59" s="106">
        <v>48.7</v>
      </c>
      <c r="K59" s="107">
        <f>IF(ISNUMBER(J59), (J59 - $B59) / $B59, "")</f>
        <v>0</v>
      </c>
      <c r="L59" s="108">
        <f>IF(ISNUMBER(J59), $B64 * K59, "")</f>
        <v>0</v>
      </c>
      <c r="M59" s="109">
        <v>48.9</v>
      </c>
      <c r="N59" s="107">
        <f>IF(ISNUMBER(M59), (M59 - $B59) / $B59, "")</f>
        <v>4.1067761806980645E-3</v>
      </c>
      <c r="O59" s="108">
        <f>IF(ISNUMBER(M59), $B64 * N59, "")</f>
        <v>616.01642710470969</v>
      </c>
      <c r="Q59" s="209"/>
      <c r="R59" s="209"/>
      <c r="S59" s="209"/>
    </row>
    <row r="60" spans="1:19" ht="17.25" customHeight="1" thickBot="1">
      <c r="A60" s="125" t="s">
        <v>140</v>
      </c>
      <c r="B60" s="126">
        <v>87.6</v>
      </c>
      <c r="C60" s="77">
        <v>-1.6835016800000002E-2</v>
      </c>
      <c r="D60" s="15">
        <v>88.4</v>
      </c>
      <c r="E60" s="32">
        <f t="shared" ref="E60:E63" si="26">IF(ISNUMBER(D60), (D60 - $B60) / $B60, "")</f>
        <v>9.1324200913243305E-3</v>
      </c>
      <c r="F60" s="18">
        <f>IF(ISNUMBER(D60), $B64 * E60, "")</f>
        <v>1369.8630136986496</v>
      </c>
      <c r="G60" s="31">
        <v>88.2</v>
      </c>
      <c r="H60" s="32">
        <f t="shared" ref="H60:H63" si="27">IF(ISNUMBER(G60), (G60 - $B60) / $B60, "")</f>
        <v>6.8493150684932483E-3</v>
      </c>
      <c r="I60" s="101">
        <f>IF(ISNUMBER(G60), $B64 * H60, "")</f>
        <v>1027.3972602739873</v>
      </c>
      <c r="J60" s="15">
        <v>88.3</v>
      </c>
      <c r="K60" s="32">
        <f t="shared" ref="K60:K63" si="28">IF(ISNUMBER(J60), (J60 - $B60) / $B60, "")</f>
        <v>7.9908675799087083E-3</v>
      </c>
      <c r="L60" s="18">
        <f>IF(ISNUMBER(J60), $B64 * K60, "")</f>
        <v>1198.6301369863063</v>
      </c>
      <c r="M60" s="31">
        <v>88.2</v>
      </c>
      <c r="N60" s="32">
        <f t="shared" ref="N60:N63" si="29">IF(ISNUMBER(M60), (M60 - $B60) / $B60, "")</f>
        <v>6.8493150684932483E-3</v>
      </c>
      <c r="O60" s="18">
        <f>IF(ISNUMBER(M60), $B64 * N60, "")</f>
        <v>1027.3972602739873</v>
      </c>
      <c r="Q60" s="209"/>
      <c r="R60" s="209"/>
      <c r="S60" s="209"/>
    </row>
    <row r="61" spans="1:19" ht="17.25" customHeight="1" thickBot="1">
      <c r="A61" s="125" t="s">
        <v>146</v>
      </c>
      <c r="B61" s="126">
        <v>9.24</v>
      </c>
      <c r="C61" s="77">
        <v>-1.7021276599999999E-2</v>
      </c>
      <c r="D61" s="15">
        <v>9.31</v>
      </c>
      <c r="E61" s="32">
        <f t="shared" si="26"/>
        <v>7.5757575757576063E-3</v>
      </c>
      <c r="F61" s="18">
        <f>IF(ISNUMBER(D61), $B64 * E61, "")</f>
        <v>1136.363636363641</v>
      </c>
      <c r="G61" s="31">
        <v>9.2100000000000009</v>
      </c>
      <c r="H61" s="32">
        <f t="shared" si="27"/>
        <v>-3.2467532467531776E-3</v>
      </c>
      <c r="I61" s="101">
        <f>IF(ISNUMBER(G61), $B64 * H61, "")</f>
        <v>-487.01298701297662</v>
      </c>
      <c r="J61" s="15">
        <v>9.2100000000000009</v>
      </c>
      <c r="K61" s="32">
        <f t="shared" si="28"/>
        <v>-3.2467532467531776E-3</v>
      </c>
      <c r="L61" s="18">
        <f>IF(ISNUMBER(J61), $B64 * K61, "")</f>
        <v>-487.01298701297662</v>
      </c>
      <c r="M61" s="31">
        <v>9.24</v>
      </c>
      <c r="N61" s="32">
        <f t="shared" si="29"/>
        <v>0</v>
      </c>
      <c r="O61" s="18">
        <f>IF(ISNUMBER(M61), $B64 * N61, "")</f>
        <v>0</v>
      </c>
      <c r="Q61" s="209"/>
      <c r="R61" s="209"/>
      <c r="S61" s="209"/>
    </row>
    <row r="62" spans="1:19" ht="17.25" customHeight="1">
      <c r="A62" s="125" t="s">
        <v>174</v>
      </c>
      <c r="B62" s="126">
        <v>10.7</v>
      </c>
      <c r="C62" s="77">
        <v>-1.83486239E-2</v>
      </c>
      <c r="D62" s="15">
        <v>10.7</v>
      </c>
      <c r="E62" s="32">
        <f t="shared" si="26"/>
        <v>0</v>
      </c>
      <c r="F62" s="18">
        <f>IF(ISNUMBER(D62), $B64 * E62, "")</f>
        <v>0</v>
      </c>
      <c r="G62" s="31">
        <v>10.6</v>
      </c>
      <c r="H62" s="32">
        <f t="shared" si="27"/>
        <v>-9.3457943925233326E-3</v>
      </c>
      <c r="I62" s="101">
        <f>IF(ISNUMBER(G62), $B64 * H62, "")</f>
        <v>-1401.8691588784998</v>
      </c>
      <c r="J62" s="15">
        <v>10.6</v>
      </c>
      <c r="K62" s="32">
        <f t="shared" si="28"/>
        <v>-9.3457943925233326E-3</v>
      </c>
      <c r="L62" s="18">
        <f>IF(ISNUMBER(J62), $B64 * K62, "")</f>
        <v>-1401.8691588784998</v>
      </c>
      <c r="M62" s="31">
        <v>10.6</v>
      </c>
      <c r="N62" s="32">
        <f t="shared" si="29"/>
        <v>-9.3457943925233326E-3</v>
      </c>
      <c r="O62" s="18">
        <f>IF(ISNUMBER(M62), $B64 * N62, "")</f>
        <v>-1401.8691588784998</v>
      </c>
      <c r="Q62" s="198"/>
      <c r="R62" s="199"/>
      <c r="S62" s="200"/>
    </row>
    <row r="63" spans="1:19" ht="17.25" customHeight="1" thickBot="1">
      <c r="A63" s="130" t="s">
        <v>341</v>
      </c>
      <c r="B63" s="131">
        <v>9.6299999999999997E-2</v>
      </c>
      <c r="C63" s="79">
        <v>-2.13414634E-2</v>
      </c>
      <c r="D63" s="24">
        <v>9.6100000000000005E-2</v>
      </c>
      <c r="E63" s="25">
        <f t="shared" si="26"/>
        <v>-2.0768431983384408E-3</v>
      </c>
      <c r="F63" s="104">
        <f>IF(ISNUMBER(D63), $B64 * E63, "")</f>
        <v>-311.5264797507661</v>
      </c>
      <c r="G63" s="102">
        <v>9.5600000000000004E-2</v>
      </c>
      <c r="H63" s="25">
        <f t="shared" si="27"/>
        <v>-7.2689511941847595E-3</v>
      </c>
      <c r="I63" s="103">
        <f>IF(ISNUMBER(G63), $B64 * H63, "")</f>
        <v>-1090.3426791277138</v>
      </c>
      <c r="J63" s="24">
        <v>9.6000000000000002E-2</v>
      </c>
      <c r="K63" s="25">
        <f t="shared" si="28"/>
        <v>-3.1152647975077334E-3</v>
      </c>
      <c r="L63" s="104">
        <f>IF(ISNUMBER(J63), $B64 * K63, "")</f>
        <v>-467.28971962616004</v>
      </c>
      <c r="M63" s="102">
        <v>9.6100000000000005E-2</v>
      </c>
      <c r="N63" s="25">
        <f t="shared" si="29"/>
        <v>-2.0768431983384408E-3</v>
      </c>
      <c r="O63" s="104">
        <f>IF(ISNUMBER(M63), $B64 * N63, "")</f>
        <v>-311.5264797507661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1.3359739530168755E-2</v>
      </c>
      <c r="F64" s="28">
        <f>SUM(F44:F63)</f>
        <v>40079.218590506265</v>
      </c>
      <c r="G64" s="26" t="s">
        <v>266</v>
      </c>
      <c r="H64" s="27">
        <f>IF(COUNT(H44:H63), SUM(H44:H63) / COUNT(H44:H63), 0)</f>
        <v>8.9143348688941089E-3</v>
      </c>
      <c r="I64" s="28">
        <f>SUM(I44:I63)</f>
        <v>26743.004606682338</v>
      </c>
      <c r="J64" s="26" t="s">
        <v>266</v>
      </c>
      <c r="K64" s="27">
        <f>IF(COUNT(K44:K63), SUM(K44:K63) / COUNT(K44:K63), 0)</f>
        <v>1.2918877199121701E-2</v>
      </c>
      <c r="L64" s="28">
        <f>SUM(L44:L63)</f>
        <v>38756.631597365093</v>
      </c>
      <c r="M64" s="26" t="s">
        <v>266</v>
      </c>
      <c r="N64" s="27">
        <f>IF(COUNT(N44:N63), SUM(N44:N63) / COUNT(N44:N63), 0)</f>
        <v>1.6473538680739086E-2</v>
      </c>
      <c r="O64" s="28">
        <f>SUM(O44:O63)</f>
        <v>49420.616042217269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86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2022-03-17(목) 오전 00:00</v>
      </c>
      <c r="C69" s="261"/>
      <c r="D69" s="233" t="str">
        <f>TEXT($G$1, "[$-ko-KR]yyyy-mm-dd(ddd) ") &amp; "오후 14:00"</f>
        <v>2022-03-17(목) 오후 14:00</v>
      </c>
      <c r="E69" s="234"/>
      <c r="F69" s="235"/>
      <c r="G69" s="233" t="str">
        <f>TEXT($G$1, "[$-ko-KR]yyyy-mm-dd(ddd) ") &amp; "오후 19:00"</f>
        <v>2022-03-17(목) 오후 19:00</v>
      </c>
      <c r="H69" s="234"/>
      <c r="I69" s="235"/>
      <c r="J69" s="233" t="str">
        <f>TEXT($G$1, "[$-ko-KR]yyyy-mm-dd(ddd) ") &amp; "오후 21:00"</f>
        <v>2022-03-17(목) 오후 21:00</v>
      </c>
      <c r="K69" s="234"/>
      <c r="L69" s="235"/>
      <c r="M69" s="233" t="str">
        <f>TEXT($G$1+1, "[$-ko-KR]yyyy-mm-dd(ddd) ") &amp; "오전 00:00"</f>
        <v>2022-03-18(금)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87" t="s">
        <v>57</v>
      </c>
      <c r="H70" s="188" t="s">
        <v>263</v>
      </c>
      <c r="I70" s="189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223</v>
      </c>
      <c r="B71" s="124">
        <v>956</v>
      </c>
      <c r="C71" s="76">
        <v>5.0549450500000002E-2</v>
      </c>
      <c r="D71" s="13">
        <v>1005</v>
      </c>
      <c r="E71" s="14">
        <f>IF(ISNUMBER(D71), (D71 - $B71) / $B71, "")</f>
        <v>5.1255230125523014E-2</v>
      </c>
      <c r="F71" s="16">
        <f>IF(ISNUMBER(D71), $B91 * E71, "")</f>
        <v>7688.2845188284518</v>
      </c>
      <c r="G71" s="29">
        <v>988</v>
      </c>
      <c r="H71" s="14">
        <f>IF(ISNUMBER(G71), (G71 - $B71) / $B71, "")</f>
        <v>3.3472803347280332E-2</v>
      </c>
      <c r="I71" s="100">
        <f>IF(ISNUMBER(G71), $B91 * H71, "")</f>
        <v>5020.9205020920499</v>
      </c>
      <c r="J71" s="13">
        <v>988</v>
      </c>
      <c r="K71" s="14">
        <f>IF(ISNUMBER(J71), (J71 - $B71) / $B71, "")</f>
        <v>3.3472803347280332E-2</v>
      </c>
      <c r="L71" s="16">
        <f>IF(ISNUMBER(J71), $B91 * K71, "")</f>
        <v>5020.9205020920499</v>
      </c>
      <c r="M71" s="29">
        <v>991</v>
      </c>
      <c r="N71" s="14">
        <f>IF(ISNUMBER(M71), (M71 - $B71) / $B71, "")</f>
        <v>3.6610878661087864E-2</v>
      </c>
      <c r="O71" s="16">
        <f>IF(ISNUMBER(M71), $B91 * N71, "")</f>
        <v>5491.6317991631795</v>
      </c>
      <c r="Q71" s="219"/>
      <c r="R71" s="219"/>
      <c r="S71" s="219"/>
    </row>
    <row r="72" spans="1:19" ht="17.25" thickBot="1">
      <c r="A72" s="125" t="s">
        <v>339</v>
      </c>
      <c r="B72" s="126">
        <v>491</v>
      </c>
      <c r="C72" s="77">
        <v>3.5864978899999997E-2</v>
      </c>
      <c r="D72" s="15">
        <v>496</v>
      </c>
      <c r="E72" s="32">
        <f t="shared" ref="E72:E75" si="30">IF(ISNUMBER(D72), (D72 - $B72) / $B72, "")</f>
        <v>1.0183299389002037E-2</v>
      </c>
      <c r="F72" s="18">
        <f>IF(ISNUMBER(D72), $B91 * E72, "")</f>
        <v>1527.4949083503056</v>
      </c>
      <c r="G72" s="31">
        <v>492</v>
      </c>
      <c r="H72" s="32">
        <f t="shared" ref="H72:H75" si="31">IF(ISNUMBER(G72), (G72 - $B72) / $B72, "")</f>
        <v>2.0366598778004071E-3</v>
      </c>
      <c r="I72" s="101">
        <f>IF(ISNUMBER(G72), $B91 * H72, "")</f>
        <v>305.49898167006108</v>
      </c>
      <c r="J72" s="15">
        <v>495</v>
      </c>
      <c r="K72" s="32">
        <f t="shared" ref="K72:K75" si="32">IF(ISNUMBER(J72), (J72 - $B72) / $B72, "")</f>
        <v>8.1466395112016286E-3</v>
      </c>
      <c r="L72" s="18">
        <f>IF(ISNUMBER(J72), $B91 * K72, "")</f>
        <v>1221.9959266802443</v>
      </c>
      <c r="M72" s="31">
        <v>497</v>
      </c>
      <c r="N72" s="32">
        <f t="shared" ref="N72:N75" si="33">IF(ISNUMBER(M72), (M72 - $B72) / $B72, "")</f>
        <v>1.2219959266802444E-2</v>
      </c>
      <c r="O72" s="18">
        <f>IF(ISNUMBER(M72), $B91 * N72, "")</f>
        <v>1832.9938900203665</v>
      </c>
      <c r="Q72" s="219"/>
      <c r="R72" s="219"/>
      <c r="S72" s="219"/>
    </row>
    <row r="73" spans="1:19" ht="17.25" thickBot="1">
      <c r="A73" s="125" t="s">
        <v>103</v>
      </c>
      <c r="B73" s="126">
        <v>619</v>
      </c>
      <c r="C73" s="77">
        <v>2.1452145200000002E-2</v>
      </c>
      <c r="D73" s="15">
        <v>624</v>
      </c>
      <c r="E73" s="32">
        <f t="shared" si="30"/>
        <v>8.0775444264943458E-3</v>
      </c>
      <c r="F73" s="18">
        <f>IF(ISNUMBER(D73), $B91 * E73, "")</f>
        <v>1211.6316639741519</v>
      </c>
      <c r="G73" s="31">
        <v>624</v>
      </c>
      <c r="H73" s="32">
        <f t="shared" si="31"/>
        <v>8.0775444264943458E-3</v>
      </c>
      <c r="I73" s="101">
        <f>IF(ISNUMBER(G73), $B91 * H73, "")</f>
        <v>1211.6316639741519</v>
      </c>
      <c r="J73" s="15">
        <v>627</v>
      </c>
      <c r="K73" s="32">
        <f t="shared" si="32"/>
        <v>1.2924071082390954E-2</v>
      </c>
      <c r="L73" s="18">
        <f>IF(ISNUMBER(J73), $B91 * K73, "")</f>
        <v>1938.6106623586431</v>
      </c>
      <c r="M73" s="31">
        <v>631</v>
      </c>
      <c r="N73" s="32">
        <f t="shared" si="33"/>
        <v>1.9386106623586429E-2</v>
      </c>
      <c r="O73" s="18">
        <f>IF(ISNUMBER(M73), $B91 * N73, "")</f>
        <v>2907.9159935379644</v>
      </c>
      <c r="Q73" s="209"/>
      <c r="R73" s="209"/>
      <c r="S73" s="209"/>
    </row>
    <row r="74" spans="1:19" ht="17.25" thickBot="1">
      <c r="A74" s="125" t="s">
        <v>209</v>
      </c>
      <c r="B74" s="126">
        <v>961</v>
      </c>
      <c r="C74" s="77">
        <v>1.9088016999999999E-2</v>
      </c>
      <c r="D74" s="15">
        <v>984</v>
      </c>
      <c r="E74" s="32">
        <f t="shared" si="30"/>
        <v>2.3933402705515087E-2</v>
      </c>
      <c r="F74" s="18">
        <f>IF(ISNUMBER(D74), $B91 * E74, "")</f>
        <v>3590.0104058272632</v>
      </c>
      <c r="G74" s="31">
        <v>979</v>
      </c>
      <c r="H74" s="32">
        <f t="shared" si="31"/>
        <v>1.8730489073881373E-2</v>
      </c>
      <c r="I74" s="101">
        <f>IF(ISNUMBER(G74), $B91 * H74, "")</f>
        <v>2809.5733610822058</v>
      </c>
      <c r="J74" s="15">
        <v>983</v>
      </c>
      <c r="K74" s="32">
        <f t="shared" si="32"/>
        <v>2.2892819979188347E-2</v>
      </c>
      <c r="L74" s="18">
        <f>IF(ISNUMBER(J74), $B91 * K74, "")</f>
        <v>3433.922996878252</v>
      </c>
      <c r="M74" s="31">
        <v>987</v>
      </c>
      <c r="N74" s="32">
        <f t="shared" si="33"/>
        <v>2.7055150884495317E-2</v>
      </c>
      <c r="O74" s="18">
        <f>IF(ISNUMBER(M74), $B91 * N74, "")</f>
        <v>4058.2726326742977</v>
      </c>
      <c r="Q74" s="209"/>
      <c r="R74" s="209"/>
      <c r="S74" s="209"/>
    </row>
    <row r="75" spans="1:19" ht="17.25" thickBot="1">
      <c r="A75" s="127" t="s">
        <v>120</v>
      </c>
      <c r="B75" s="128">
        <v>320</v>
      </c>
      <c r="C75" s="78">
        <v>1.5873015899999999E-2</v>
      </c>
      <c r="D75" s="20">
        <v>343</v>
      </c>
      <c r="E75" s="21">
        <f t="shared" si="30"/>
        <v>7.1874999999999994E-2</v>
      </c>
      <c r="F75" s="22">
        <f>IF(ISNUMBER(D75), $B91 * E75, "")</f>
        <v>10781.25</v>
      </c>
      <c r="G75" s="30">
        <v>355</v>
      </c>
      <c r="H75" s="21">
        <f t="shared" si="31"/>
        <v>0.109375</v>
      </c>
      <c r="I75" s="105">
        <f>IF(ISNUMBER(G75), $B91 * H75, "")</f>
        <v>16406.25</v>
      </c>
      <c r="J75" s="20">
        <v>349</v>
      </c>
      <c r="K75" s="21">
        <f t="shared" si="32"/>
        <v>9.0624999999999997E-2</v>
      </c>
      <c r="L75" s="22">
        <f>IF(ISNUMBER(J75), $B91 * K75, "")</f>
        <v>13593.75</v>
      </c>
      <c r="M75" s="30">
        <v>348</v>
      </c>
      <c r="N75" s="21">
        <f t="shared" si="33"/>
        <v>8.7499999999999994E-2</v>
      </c>
      <c r="O75" s="22">
        <f>IF(ISNUMBER(M75), $B91 * N75, "")</f>
        <v>13125</v>
      </c>
      <c r="Q75" s="209"/>
      <c r="R75" s="209"/>
      <c r="S75" s="209"/>
    </row>
    <row r="76" spans="1:19" ht="17.25" thickBot="1">
      <c r="A76" s="125" t="s">
        <v>101</v>
      </c>
      <c r="B76" s="129">
        <v>608</v>
      </c>
      <c r="C76" s="80">
        <v>1.50250417E-2</v>
      </c>
      <c r="D76" s="106">
        <v>619</v>
      </c>
      <c r="E76" s="107">
        <f>IF(ISNUMBER(D76), (D76 - $B76) / $B76, "")</f>
        <v>1.8092105263157895E-2</v>
      </c>
      <c r="F76" s="108">
        <f>IF(ISNUMBER(D76), $B91 * E76, "")</f>
        <v>2713.8157894736842</v>
      </c>
      <c r="G76" s="109">
        <v>621</v>
      </c>
      <c r="H76" s="107">
        <f>IF(ISNUMBER(G76), (G76 - $B76) / $B76, "")</f>
        <v>2.1381578947368422E-2</v>
      </c>
      <c r="I76" s="110">
        <f>IF(ISNUMBER(G76), $B91 * H76, "")</f>
        <v>3207.2368421052633</v>
      </c>
      <c r="J76" s="106">
        <v>625</v>
      </c>
      <c r="K76" s="107">
        <f>IF(ISNUMBER(J76), (J76 - $B76) / $B76, "")</f>
        <v>2.7960526315789474E-2</v>
      </c>
      <c r="L76" s="108">
        <f>IF(ISNUMBER(J76), $B91 * K76, "")</f>
        <v>4194.0789473684208</v>
      </c>
      <c r="M76" s="109">
        <v>621</v>
      </c>
      <c r="N76" s="107">
        <f>IF(ISNUMBER(M76), (M76 - $B76) / $B76, "")</f>
        <v>2.1381578947368422E-2</v>
      </c>
      <c r="O76" s="108">
        <f>IF(ISNUMBER(M76), $B91 * N76, "")</f>
        <v>3207.2368421052633</v>
      </c>
      <c r="Q76" s="209"/>
      <c r="R76" s="209"/>
      <c r="S76" s="209"/>
    </row>
    <row r="77" spans="1:19" ht="17.25" thickBot="1">
      <c r="A77" s="125" t="s">
        <v>201</v>
      </c>
      <c r="B77" s="126">
        <v>471</v>
      </c>
      <c r="C77" s="77">
        <v>8.5653104999999993E-3</v>
      </c>
      <c r="D77" s="15">
        <v>487</v>
      </c>
      <c r="E77" s="32">
        <f t="shared" ref="E77:E80" si="34">IF(ISNUMBER(D77), (D77 - $B77) / $B77, "")</f>
        <v>3.3970276008492568E-2</v>
      </c>
      <c r="F77" s="18">
        <f>IF(ISNUMBER(D77), $B91 * E77, "")</f>
        <v>5095.5414012738856</v>
      </c>
      <c r="G77" s="31">
        <v>485</v>
      </c>
      <c r="H77" s="32">
        <f t="shared" ref="H77:H80" si="35">IF(ISNUMBER(G77), (G77 - $B77) / $B77, "")</f>
        <v>2.9723991507430998E-2</v>
      </c>
      <c r="I77" s="101">
        <f>IF(ISNUMBER(G77), $B91 * H77, "")</f>
        <v>4458.5987261146502</v>
      </c>
      <c r="J77" s="15">
        <v>484</v>
      </c>
      <c r="K77" s="32">
        <f t="shared" ref="K77:K80" si="36">IF(ISNUMBER(J77), (J77 - $B77) / $B77, "")</f>
        <v>2.7600849256900213E-2</v>
      </c>
      <c r="L77" s="18">
        <f>IF(ISNUMBER(J77), $B91 * K77, "")</f>
        <v>4140.127388535032</v>
      </c>
      <c r="M77" s="31">
        <v>481</v>
      </c>
      <c r="N77" s="32">
        <f t="shared" ref="N77:N80" si="37">IF(ISNUMBER(M77), (M77 - $B77) / $B77, "")</f>
        <v>2.1231422505307854E-2</v>
      </c>
      <c r="O77" s="18">
        <f>IF(ISNUMBER(M77), $B91 * N77, "")</f>
        <v>3184.7133757961783</v>
      </c>
      <c r="Q77" s="209"/>
      <c r="R77" s="209"/>
      <c r="S77" s="209"/>
    </row>
    <row r="78" spans="1:19" ht="17.25" thickBot="1">
      <c r="A78" s="125" t="s">
        <v>56</v>
      </c>
      <c r="B78" s="126">
        <v>118</v>
      </c>
      <c r="C78" s="77">
        <v>8.5470084999999998E-3</v>
      </c>
      <c r="D78" s="15">
        <v>119</v>
      </c>
      <c r="E78" s="32">
        <f t="shared" si="34"/>
        <v>8.4745762711864406E-3</v>
      </c>
      <c r="F78" s="18">
        <f>IF(ISNUMBER(D78), $B91 * E78, "")</f>
        <v>1271.1864406779662</v>
      </c>
      <c r="G78" s="31">
        <v>119</v>
      </c>
      <c r="H78" s="32">
        <f t="shared" si="35"/>
        <v>8.4745762711864406E-3</v>
      </c>
      <c r="I78" s="101">
        <f>IF(ISNUMBER(G78), $B91 * H78, "")</f>
        <v>1271.1864406779662</v>
      </c>
      <c r="J78" s="15">
        <v>119</v>
      </c>
      <c r="K78" s="32">
        <f t="shared" si="36"/>
        <v>8.4745762711864406E-3</v>
      </c>
      <c r="L78" s="18">
        <f>IF(ISNUMBER(J78), $B91 * K78, "")</f>
        <v>1271.1864406779662</v>
      </c>
      <c r="M78" s="31">
        <v>119</v>
      </c>
      <c r="N78" s="32">
        <f t="shared" si="37"/>
        <v>8.4745762711864406E-3</v>
      </c>
      <c r="O78" s="18">
        <f>IF(ISNUMBER(M78), $B91 * N78, "")</f>
        <v>1271.1864406779662</v>
      </c>
      <c r="Q78" s="209"/>
      <c r="R78" s="209"/>
      <c r="S78" s="209"/>
    </row>
    <row r="79" spans="1:19" ht="17.25" thickBot="1">
      <c r="A79" s="125" t="s">
        <v>348</v>
      </c>
      <c r="B79" s="126">
        <v>149</v>
      </c>
      <c r="C79" s="77">
        <v>6.7567568000000003E-3</v>
      </c>
      <c r="D79" s="15">
        <v>151</v>
      </c>
      <c r="E79" s="32">
        <f t="shared" si="34"/>
        <v>1.3422818791946308E-2</v>
      </c>
      <c r="F79" s="18">
        <f>IF(ISNUMBER(D79), $B91 * E79, "")</f>
        <v>2013.4228187919462</v>
      </c>
      <c r="G79" s="31">
        <v>155</v>
      </c>
      <c r="H79" s="32">
        <f t="shared" si="35"/>
        <v>4.0268456375838924E-2</v>
      </c>
      <c r="I79" s="101">
        <f>IF(ISNUMBER(G79), $B91 * H79, "")</f>
        <v>6040.2684563758385</v>
      </c>
      <c r="J79" s="15">
        <v>153</v>
      </c>
      <c r="K79" s="32">
        <f t="shared" si="36"/>
        <v>2.6845637583892617E-2</v>
      </c>
      <c r="L79" s="18">
        <f>IF(ISNUMBER(J79), $B91 * K79, "")</f>
        <v>4026.8456375838923</v>
      </c>
      <c r="M79" s="31">
        <v>153</v>
      </c>
      <c r="N79" s="32">
        <f t="shared" si="37"/>
        <v>2.6845637583892617E-2</v>
      </c>
      <c r="O79" s="18">
        <f>IF(ISNUMBER(M79), $B91 * N79, "")</f>
        <v>4026.8456375838923</v>
      </c>
      <c r="Q79" s="33"/>
      <c r="R79" s="33"/>
    </row>
    <row r="80" spans="1:19" ht="17.25" thickBot="1">
      <c r="A80" s="130" t="s">
        <v>225</v>
      </c>
      <c r="B80" s="131">
        <v>335</v>
      </c>
      <c r="C80" s="79">
        <v>6.0060060000000004E-3</v>
      </c>
      <c r="D80" s="24">
        <v>335</v>
      </c>
      <c r="E80" s="25">
        <f t="shared" si="34"/>
        <v>0</v>
      </c>
      <c r="F80" s="104">
        <f>IF(ISNUMBER(D80), $B91 * E80, "")</f>
        <v>0</v>
      </c>
      <c r="G80" s="102">
        <v>336</v>
      </c>
      <c r="H80" s="25">
        <f t="shared" si="35"/>
        <v>2.9850746268656717E-3</v>
      </c>
      <c r="I80" s="103">
        <f>IF(ISNUMBER(G80), $B91 * H80, "")</f>
        <v>447.76119402985074</v>
      </c>
      <c r="J80" s="24">
        <v>338</v>
      </c>
      <c r="K80" s="25">
        <f t="shared" si="36"/>
        <v>8.9552238805970154E-3</v>
      </c>
      <c r="L80" s="104">
        <f>IF(ISNUMBER(J80), $B91 * K80, "")</f>
        <v>1343.2835820895523</v>
      </c>
      <c r="M80" s="102">
        <v>337</v>
      </c>
      <c r="N80" s="25">
        <f t="shared" si="37"/>
        <v>5.9701492537313433E-3</v>
      </c>
      <c r="O80" s="104">
        <f>IF(ISNUMBER(M80), $B91 * N80, "")</f>
        <v>895.52238805970148</v>
      </c>
      <c r="Q80" s="210"/>
      <c r="R80" s="211"/>
      <c r="S80" s="212"/>
    </row>
    <row r="81" spans="1:19">
      <c r="A81" s="123" t="s">
        <v>51</v>
      </c>
      <c r="B81" s="124">
        <v>227</v>
      </c>
      <c r="C81" s="76">
        <v>4.4247788000000001E-3</v>
      </c>
      <c r="D81" s="13">
        <v>229</v>
      </c>
      <c r="E81" s="14">
        <f>IF(ISNUMBER(D81), (D81 - $B81) / $B81, "")</f>
        <v>8.8105726872246704E-3</v>
      </c>
      <c r="F81" s="16">
        <f>IF(ISNUMBER(D81), $B91 * E81, "")</f>
        <v>1321.5859030837005</v>
      </c>
      <c r="G81" s="29">
        <v>229</v>
      </c>
      <c r="H81" s="14">
        <f>IF(ISNUMBER(G81), (G81 - $B81) / $B81, "")</f>
        <v>8.8105726872246704E-3</v>
      </c>
      <c r="I81" s="100">
        <f>IF(ISNUMBER(G81), $B91 * H81, "")</f>
        <v>1321.5859030837005</v>
      </c>
      <c r="J81" s="13">
        <v>229</v>
      </c>
      <c r="K81" s="14">
        <f>IF(ISNUMBER(J81), (J81 - $B81) / $B81, "")</f>
        <v>8.8105726872246704E-3</v>
      </c>
      <c r="L81" s="16">
        <f>IF(ISNUMBER(J81), $B91 * K81, "")</f>
        <v>1321.5859030837005</v>
      </c>
      <c r="M81" s="29">
        <v>231</v>
      </c>
      <c r="N81" s="14">
        <f>IF(ISNUMBER(M81), (M81 - $B81) / $B81, "")</f>
        <v>1.7621145374449341E-2</v>
      </c>
      <c r="O81" s="16">
        <f>IF(ISNUMBER(M81), $B91 * N81, "")</f>
        <v>2643.171806167401</v>
      </c>
      <c r="Q81" s="213"/>
      <c r="R81" s="214"/>
      <c r="S81" s="215"/>
    </row>
    <row r="82" spans="1:19" ht="17.25" thickBot="1">
      <c r="A82" s="125" t="s">
        <v>89</v>
      </c>
      <c r="B82" s="126">
        <v>953</v>
      </c>
      <c r="C82" s="77">
        <v>4.2149631E-3</v>
      </c>
      <c r="D82" s="15">
        <v>971</v>
      </c>
      <c r="E82" s="32">
        <f t="shared" ref="E82:E85" si="38">IF(ISNUMBER(D82), (D82 - $B82) / $B82, "")</f>
        <v>1.888772298006296E-2</v>
      </c>
      <c r="F82" s="18">
        <f>IF(ISNUMBER(D82), $B91 * E82, "")</f>
        <v>2833.158447009444</v>
      </c>
      <c r="G82" s="31">
        <v>963</v>
      </c>
      <c r="H82" s="32">
        <f t="shared" ref="H82:H85" si="39">IF(ISNUMBER(G82), (G82 - $B82) / $B82, "")</f>
        <v>1.049317943336831E-2</v>
      </c>
      <c r="I82" s="101">
        <f>IF(ISNUMBER(G82), $B91 * H82, "")</f>
        <v>1573.9769150052466</v>
      </c>
      <c r="J82" s="15">
        <v>966</v>
      </c>
      <c r="K82" s="32">
        <f t="shared" ref="K82:K85" si="40">IF(ISNUMBER(J82), (J82 - $B82) / $B82, "")</f>
        <v>1.3641133263378805E-2</v>
      </c>
      <c r="L82" s="18">
        <f>IF(ISNUMBER(J82), $B91 * K82, "")</f>
        <v>2046.1699895068207</v>
      </c>
      <c r="M82" s="31">
        <v>969</v>
      </c>
      <c r="N82" s="32">
        <f t="shared" ref="N82:N85" si="41">IF(ISNUMBER(M82), (M82 - $B82) / $B82, "")</f>
        <v>1.6789087093389297E-2</v>
      </c>
      <c r="O82" s="18">
        <f>IF(ISNUMBER(M82), $B91 * N82, "")</f>
        <v>2518.3630640083948</v>
      </c>
      <c r="Q82" s="216"/>
      <c r="R82" s="217"/>
      <c r="S82" s="218"/>
    </row>
    <row r="83" spans="1:19" ht="17.25" thickBot="1">
      <c r="A83" s="125" t="s">
        <v>85</v>
      </c>
      <c r="B83" s="126">
        <v>239</v>
      </c>
      <c r="C83" s="77">
        <v>4.2016807E-3</v>
      </c>
      <c r="D83" s="15">
        <v>248</v>
      </c>
      <c r="E83" s="32">
        <f t="shared" si="38"/>
        <v>3.7656903765690378E-2</v>
      </c>
      <c r="F83" s="18">
        <f>IF(ISNUMBER(D83), $B91 * E83, "")</f>
        <v>5648.5355648535569</v>
      </c>
      <c r="G83" s="31">
        <v>244</v>
      </c>
      <c r="H83" s="32">
        <f t="shared" si="39"/>
        <v>2.0920502092050208E-2</v>
      </c>
      <c r="I83" s="101">
        <f>IF(ISNUMBER(G83), $B91 * H83, "")</f>
        <v>3138.0753138075311</v>
      </c>
      <c r="J83" s="15">
        <v>245</v>
      </c>
      <c r="K83" s="32">
        <f t="shared" si="40"/>
        <v>2.5104602510460251E-2</v>
      </c>
      <c r="L83" s="18">
        <f>IF(ISNUMBER(J83), $B91 * K83, "")</f>
        <v>3765.6903765690377</v>
      </c>
      <c r="M83" s="31">
        <v>245</v>
      </c>
      <c r="N83" s="32">
        <f t="shared" si="41"/>
        <v>2.5104602510460251E-2</v>
      </c>
      <c r="O83" s="18">
        <f>IF(ISNUMBER(M83), $B91 * N83, "")</f>
        <v>3765.6903765690377</v>
      </c>
      <c r="Q83" s="209"/>
      <c r="R83" s="209"/>
      <c r="S83" s="209"/>
    </row>
    <row r="84" spans="1:19" ht="17.25" thickBot="1">
      <c r="A84" s="125" t="s">
        <v>338</v>
      </c>
      <c r="B84" s="126">
        <v>249</v>
      </c>
      <c r="C84" s="77">
        <v>4.0322581E-3</v>
      </c>
      <c r="D84" s="15">
        <v>251</v>
      </c>
      <c r="E84" s="32">
        <f t="shared" si="38"/>
        <v>8.0321285140562242E-3</v>
      </c>
      <c r="F84" s="18">
        <f>IF(ISNUMBER(D84), $B91 * E84, "")</f>
        <v>1204.8192771084337</v>
      </c>
      <c r="G84" s="31">
        <v>252</v>
      </c>
      <c r="H84" s="32">
        <f t="shared" si="39"/>
        <v>1.2048192771084338E-2</v>
      </c>
      <c r="I84" s="101">
        <f>IF(ISNUMBER(G84), $B91 * H84, "")</f>
        <v>1807.2289156626507</v>
      </c>
      <c r="J84" s="15">
        <v>252</v>
      </c>
      <c r="K84" s="32">
        <f t="shared" si="40"/>
        <v>1.2048192771084338E-2</v>
      </c>
      <c r="L84" s="18">
        <f>IF(ISNUMBER(J84), $B91 * K84, "")</f>
        <v>1807.2289156626507</v>
      </c>
      <c r="M84" s="31">
        <v>252</v>
      </c>
      <c r="N84" s="32">
        <f t="shared" si="41"/>
        <v>1.2048192771084338E-2</v>
      </c>
      <c r="O84" s="18">
        <f>IF(ISNUMBER(M84), $B91 * N84, "")</f>
        <v>1807.2289156626507</v>
      </c>
      <c r="Q84" s="219"/>
      <c r="R84" s="219"/>
      <c r="S84" s="219"/>
    </row>
    <row r="85" spans="1:19" ht="17.25" thickBot="1">
      <c r="A85" s="127" t="s">
        <v>231</v>
      </c>
      <c r="B85" s="128">
        <v>387</v>
      </c>
      <c r="C85" s="78">
        <v>2.5906736000000001E-3</v>
      </c>
      <c r="D85" s="20">
        <v>390</v>
      </c>
      <c r="E85" s="21">
        <f t="shared" si="38"/>
        <v>7.7519379844961239E-3</v>
      </c>
      <c r="F85" s="22">
        <f>IF(ISNUMBER(D85), $B91 * E85, "")</f>
        <v>1162.7906976744187</v>
      </c>
      <c r="G85" s="30">
        <v>389</v>
      </c>
      <c r="H85" s="21">
        <f t="shared" si="39"/>
        <v>5.1679586563307496E-3</v>
      </c>
      <c r="I85" s="105">
        <f>IF(ISNUMBER(G85), $B91 * H85, "")</f>
        <v>775.19379844961247</v>
      </c>
      <c r="J85" s="20">
        <v>390</v>
      </c>
      <c r="K85" s="21">
        <f t="shared" si="40"/>
        <v>7.7519379844961239E-3</v>
      </c>
      <c r="L85" s="22">
        <f>IF(ISNUMBER(J85), $B91 * K85, "")</f>
        <v>1162.7906976744187</v>
      </c>
      <c r="M85" s="30">
        <v>392</v>
      </c>
      <c r="N85" s="21">
        <f t="shared" si="41"/>
        <v>1.2919896640826873E-2</v>
      </c>
      <c r="O85" s="22">
        <f>IF(ISNUMBER(M85), $B91 * N85, "")</f>
        <v>1937.9844961240308</v>
      </c>
      <c r="Q85" s="219"/>
      <c r="R85" s="219"/>
      <c r="S85" s="219"/>
    </row>
    <row r="86" spans="1:19" ht="17.25" thickBot="1">
      <c r="A86" s="125" t="s">
        <v>221</v>
      </c>
      <c r="B86" s="129">
        <v>903</v>
      </c>
      <c r="C86" s="80">
        <v>2.2197558000000002E-3</v>
      </c>
      <c r="D86" s="106">
        <v>906</v>
      </c>
      <c r="E86" s="107">
        <f>IF(ISNUMBER(D86), (D86 - $B86) / $B86, "")</f>
        <v>3.3222591362126247E-3</v>
      </c>
      <c r="F86" s="108">
        <f>IF(ISNUMBER(D86), $B91 * E86, "")</f>
        <v>498.33887043189372</v>
      </c>
      <c r="G86" s="109">
        <v>901</v>
      </c>
      <c r="H86" s="107">
        <f>IF(ISNUMBER(G86), (G86 - $B86) / $B86, "")</f>
        <v>-2.2148394241417496E-3</v>
      </c>
      <c r="I86" s="110">
        <f>IF(ISNUMBER(G86), $B91 * H86, "")</f>
        <v>-332.22591362126246</v>
      </c>
      <c r="J86" s="106">
        <v>903</v>
      </c>
      <c r="K86" s="107">
        <f>IF(ISNUMBER(J86), (J86 - $B86) / $B86, "")</f>
        <v>0</v>
      </c>
      <c r="L86" s="108">
        <f>IF(ISNUMBER(J86), $B91 * K86, "")</f>
        <v>0</v>
      </c>
      <c r="M86" s="109">
        <v>905</v>
      </c>
      <c r="N86" s="107">
        <f>IF(ISNUMBER(M86), (M86 - $B86) / $B86, "")</f>
        <v>2.2148394241417496E-3</v>
      </c>
      <c r="O86" s="108">
        <f>IF(ISNUMBER(M86), $B91 * N86, "")</f>
        <v>332.22591362126246</v>
      </c>
      <c r="Q86" s="209"/>
      <c r="R86" s="209"/>
      <c r="S86" s="209"/>
    </row>
    <row r="87" spans="1:19" ht="17.25" thickBot="1">
      <c r="A87" s="125" t="s">
        <v>207</v>
      </c>
      <c r="B87" s="126">
        <v>984</v>
      </c>
      <c r="C87" s="77">
        <v>2.0366599E-3</v>
      </c>
      <c r="D87" s="15">
        <v>990</v>
      </c>
      <c r="E87" s="32">
        <f t="shared" ref="E87:E90" si="42">IF(ISNUMBER(D87), (D87 - $B87) / $B87, "")</f>
        <v>6.0975609756097563E-3</v>
      </c>
      <c r="F87" s="18">
        <f>IF(ISNUMBER(D87), $B91 * E87, "")</f>
        <v>914.63414634146341</v>
      </c>
      <c r="G87" s="31">
        <v>986</v>
      </c>
      <c r="H87" s="32">
        <f t="shared" ref="H87:H90" si="43">IF(ISNUMBER(G87), (G87 - $B87) / $B87, "")</f>
        <v>2.0325203252032522E-3</v>
      </c>
      <c r="I87" s="101">
        <f>IF(ISNUMBER(G87), $B91 * H87, "")</f>
        <v>304.87804878048786</v>
      </c>
      <c r="J87" s="15">
        <v>985</v>
      </c>
      <c r="K87" s="32">
        <f t="shared" ref="K87:K90" si="44">IF(ISNUMBER(J87), (J87 - $B87) / $B87, "")</f>
        <v>1.0162601626016261E-3</v>
      </c>
      <c r="L87" s="18">
        <f>IF(ISNUMBER(J87), $B91 * K87, "")</f>
        <v>152.43902439024393</v>
      </c>
      <c r="M87" s="31">
        <v>988</v>
      </c>
      <c r="N87" s="32">
        <f t="shared" ref="N87:N90" si="45">IF(ISNUMBER(M87), (M87 - $B87) / $B87, "")</f>
        <v>4.0650406504065045E-3</v>
      </c>
      <c r="O87" s="18">
        <f>IF(ISNUMBER(M87), $B91 * N87, "")</f>
        <v>609.75609756097572</v>
      </c>
      <c r="Q87" s="209"/>
      <c r="R87" s="209"/>
      <c r="S87" s="209"/>
    </row>
    <row r="88" spans="1:19" ht="17.25" thickBot="1">
      <c r="A88" s="125" t="s">
        <v>160</v>
      </c>
      <c r="B88" s="126">
        <v>389</v>
      </c>
      <c r="C88" s="77">
        <v>0</v>
      </c>
      <c r="D88" s="15">
        <v>393</v>
      </c>
      <c r="E88" s="32">
        <f t="shared" si="42"/>
        <v>1.0282776349614395E-2</v>
      </c>
      <c r="F88" s="18">
        <f>IF(ISNUMBER(D88), $B91 * E88, "")</f>
        <v>1542.4164524421592</v>
      </c>
      <c r="G88" s="31">
        <v>390</v>
      </c>
      <c r="H88" s="32">
        <f t="shared" si="43"/>
        <v>2.5706940874035988E-3</v>
      </c>
      <c r="I88" s="101">
        <f>IF(ISNUMBER(G88), $B91 * H88, "")</f>
        <v>385.6041131105398</v>
      </c>
      <c r="J88" s="15">
        <v>390</v>
      </c>
      <c r="K88" s="32">
        <f t="shared" si="44"/>
        <v>2.5706940874035988E-3</v>
      </c>
      <c r="L88" s="18">
        <f>IF(ISNUMBER(J88), $B91 * K88, "")</f>
        <v>385.6041131105398</v>
      </c>
      <c r="M88" s="31">
        <v>392</v>
      </c>
      <c r="N88" s="32">
        <f t="shared" si="45"/>
        <v>7.7120822622107968E-3</v>
      </c>
      <c r="O88" s="18">
        <f>IF(ISNUMBER(M88), $B91 * N88, "")</f>
        <v>1156.8123393316196</v>
      </c>
      <c r="Q88" s="209"/>
      <c r="R88" s="209"/>
      <c r="S88" s="209"/>
    </row>
    <row r="89" spans="1:19">
      <c r="A89" s="125" t="s">
        <v>217</v>
      </c>
      <c r="B89" s="126">
        <v>193</v>
      </c>
      <c r="C89" s="77">
        <v>0</v>
      </c>
      <c r="D89" s="15">
        <v>194</v>
      </c>
      <c r="E89" s="32">
        <f t="shared" si="42"/>
        <v>5.1813471502590676E-3</v>
      </c>
      <c r="F89" s="18">
        <f>IF(ISNUMBER(D89), $B91 * E89, "")</f>
        <v>777.20207253886008</v>
      </c>
      <c r="G89" s="31">
        <v>194</v>
      </c>
      <c r="H89" s="32">
        <f t="shared" si="43"/>
        <v>5.1813471502590676E-3</v>
      </c>
      <c r="I89" s="101">
        <f>IF(ISNUMBER(G89), $B91 * H89, "")</f>
        <v>777.20207253886008</v>
      </c>
      <c r="J89" s="15">
        <v>194</v>
      </c>
      <c r="K89" s="32">
        <f t="shared" si="44"/>
        <v>5.1813471502590676E-3</v>
      </c>
      <c r="L89" s="18">
        <f>IF(ISNUMBER(J89), $B91 * K89, "")</f>
        <v>777.20207253886008</v>
      </c>
      <c r="M89" s="31">
        <v>195</v>
      </c>
      <c r="N89" s="32">
        <f t="shared" si="45"/>
        <v>1.0362694300518135E-2</v>
      </c>
      <c r="O89" s="18">
        <f>IF(ISNUMBER(M89), $B91 * N89, "")</f>
        <v>1554.4041450777202</v>
      </c>
      <c r="Q89" s="198"/>
      <c r="R89" s="199"/>
      <c r="S89" s="200"/>
    </row>
    <row r="90" spans="1:19" ht="17.25" thickBot="1">
      <c r="A90" s="130" t="s">
        <v>107</v>
      </c>
      <c r="B90" s="131">
        <v>114</v>
      </c>
      <c r="C90" s="79">
        <v>0</v>
      </c>
      <c r="D90" s="24">
        <v>115</v>
      </c>
      <c r="E90" s="25">
        <f t="shared" si="42"/>
        <v>8.771929824561403E-3</v>
      </c>
      <c r="F90" s="104">
        <f>IF(ISNUMBER(D90), $B91 * E90, "")</f>
        <v>1315.7894736842104</v>
      </c>
      <c r="G90" s="102">
        <v>113</v>
      </c>
      <c r="H90" s="25">
        <f t="shared" si="43"/>
        <v>-8.771929824561403E-3</v>
      </c>
      <c r="I90" s="103">
        <f>IF(ISNUMBER(G90), $B91 * H90, "")</f>
        <v>-1315.7894736842104</v>
      </c>
      <c r="J90" s="24">
        <v>114</v>
      </c>
      <c r="K90" s="25">
        <f t="shared" si="44"/>
        <v>0</v>
      </c>
      <c r="L90" s="104">
        <f>IF(ISNUMBER(J90), $B91 * K90, "")</f>
        <v>0</v>
      </c>
      <c r="M90" s="102">
        <v>114</v>
      </c>
      <c r="N90" s="25">
        <f t="shared" si="45"/>
        <v>0</v>
      </c>
      <c r="O90" s="104">
        <f>IF(ISNUMBER(M90), $B91 * N90, "")</f>
        <v>0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1.7703969617455267E-2</v>
      </c>
      <c r="F91" s="28">
        <f>SUM(F71:F90)</f>
        <v>53111.908852365792</v>
      </c>
      <c r="G91" s="26" t="s">
        <v>266</v>
      </c>
      <c r="H91" s="27">
        <f>IF(COUNT(H71:H90), SUM(H71:H90) / COUNT(H71:H90), 0)</f>
        <v>1.6538218620418398E-2</v>
      </c>
      <c r="I91" s="28">
        <f>SUM(I71:I90)</f>
        <v>49614.655861255182</v>
      </c>
      <c r="J91" s="26" t="s">
        <v>266</v>
      </c>
      <c r="K91" s="27">
        <f>IF(COUNT(K71:K90), SUM(K71:K90) / COUNT(K71:K90), 0)</f>
        <v>1.7201144392266776E-2</v>
      </c>
      <c r="L91" s="28">
        <f>SUM(L71:L90)</f>
        <v>51603.433176800318</v>
      </c>
      <c r="M91" s="26" t="s">
        <v>266</v>
      </c>
      <c r="N91" s="27">
        <f>IF(COUNT(N71:N90), SUM(N71:N90) / COUNT(N71:N90), 0)</f>
        <v>1.8775652051247302E-2</v>
      </c>
      <c r="O91" s="28">
        <f>SUM(O71:O90)</f>
        <v>56326.956153741899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86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2022-03-17(목) 오전 00:00</v>
      </c>
      <c r="C96" s="261"/>
      <c r="D96" s="233" t="str">
        <f>TEXT($G$1, "[$-ko-KR]yyyy-mm-dd(ddd) ") &amp; "오후 14:00"</f>
        <v>2022-03-17(목) 오후 14:00</v>
      </c>
      <c r="E96" s="234"/>
      <c r="F96" s="235"/>
      <c r="G96" s="233" t="str">
        <f>TEXT($G$1, "[$-ko-KR]yyyy-mm-dd(ddd) ") &amp; "오후 19:00"</f>
        <v>2022-03-17(목) 오후 19:00</v>
      </c>
      <c r="H96" s="234"/>
      <c r="I96" s="235"/>
      <c r="J96" s="233" t="str">
        <f>TEXT($G$1, "[$-ko-KR]yyyy-mm-dd(ddd) ") &amp; "오후 21:00"</f>
        <v>2022-03-17(목) 오후 21:00</v>
      </c>
      <c r="K96" s="234"/>
      <c r="L96" s="235"/>
      <c r="M96" s="233" t="str">
        <f>TEXT($G$1+1, "[$-ko-KR]yyyy-mm-dd(ddd) ") &amp; "오전 00:00"</f>
        <v>2022-03-18(금)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87" t="s">
        <v>57</v>
      </c>
      <c r="H97" s="188" t="s">
        <v>263</v>
      </c>
      <c r="I97" s="189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345</v>
      </c>
      <c r="B98" s="124">
        <v>1835</v>
      </c>
      <c r="C98" s="76">
        <v>9.5522388099999994E-2</v>
      </c>
      <c r="D98" s="13">
        <v>1810</v>
      </c>
      <c r="E98" s="14">
        <f>IF(ISNUMBER(D98), (D98 - $B98) / $B98, "")</f>
        <v>-1.3623978201634877E-2</v>
      </c>
      <c r="F98" s="16">
        <f>IF(ISNUMBER(D98), $B118 * E98, "")</f>
        <v>-2043.5967302452316</v>
      </c>
      <c r="G98" s="29">
        <v>1810</v>
      </c>
      <c r="H98" s="14">
        <f>IF(ISNUMBER(G98), (G98 - $B98) / $B98, "")</f>
        <v>-1.3623978201634877E-2</v>
      </c>
      <c r="I98" s="100">
        <f>IF(ISNUMBER(G98), $B118 * H98, "")</f>
        <v>-2043.5967302452316</v>
      </c>
      <c r="J98" s="13">
        <v>1870</v>
      </c>
      <c r="K98" s="14">
        <f>IF(ISNUMBER(J98), (J98 - $B98) / $B98, "")</f>
        <v>1.9073569482288829E-2</v>
      </c>
      <c r="L98" s="16">
        <f>IF(ISNUMBER(J98), $B118 * K98, "")</f>
        <v>2861.0354223433242</v>
      </c>
      <c r="M98" s="29">
        <v>1825</v>
      </c>
      <c r="N98" s="14">
        <f>IF(ISNUMBER(M98), (M98 - $B98) / $B98, "")</f>
        <v>-5.4495912806539508E-3</v>
      </c>
      <c r="O98" s="16">
        <f>IF(ISNUMBER(M98), $B118 * N98, "")</f>
        <v>-817.43869209809259</v>
      </c>
      <c r="Q98" s="219"/>
      <c r="R98" s="219"/>
      <c r="S98" s="219"/>
    </row>
    <row r="99" spans="1:19" ht="17.25" thickBot="1">
      <c r="A99" s="125" t="s">
        <v>111</v>
      </c>
      <c r="B99" s="126">
        <v>3685</v>
      </c>
      <c r="C99" s="77">
        <v>8.8626292499999995E-2</v>
      </c>
      <c r="D99" s="15">
        <v>3905</v>
      </c>
      <c r="E99" s="32">
        <f t="shared" ref="E99:E102" si="46">IF(ISNUMBER(D99), (D99 - $B99) / $B99, "")</f>
        <v>5.9701492537313432E-2</v>
      </c>
      <c r="F99" s="18">
        <f>IF(ISNUMBER(D99), $B118 * E99, "")</f>
        <v>8955.2238805970155</v>
      </c>
      <c r="G99" s="31">
        <v>3865</v>
      </c>
      <c r="H99" s="32">
        <f t="shared" ref="H99:H102" si="47">IF(ISNUMBER(G99), (G99 - $B99) / $B99, "")</f>
        <v>4.8846675712347354E-2</v>
      </c>
      <c r="I99" s="101">
        <f>IF(ISNUMBER(G99), $B118 * H99, "")</f>
        <v>7327.0013568521035</v>
      </c>
      <c r="J99" s="15">
        <v>3905</v>
      </c>
      <c r="K99" s="32">
        <f t="shared" ref="K99:K102" si="48">IF(ISNUMBER(J99), (J99 - $B99) / $B99, "")</f>
        <v>5.9701492537313432E-2</v>
      </c>
      <c r="L99" s="18">
        <f>IF(ISNUMBER(J99), $B118 * K99, "")</f>
        <v>8955.2238805970155</v>
      </c>
      <c r="M99" s="31">
        <v>3890</v>
      </c>
      <c r="N99" s="32">
        <f t="shared" ref="N99:N102" si="49">IF(ISNUMBER(M99), (M99 - $B99) / $B99, "")</f>
        <v>5.563093622795115E-2</v>
      </c>
      <c r="O99" s="18">
        <f>IF(ISNUMBER(M99), $B118 * N99, "")</f>
        <v>8344.6404341926718</v>
      </c>
      <c r="Q99" s="219"/>
      <c r="R99" s="219"/>
      <c r="S99" s="219"/>
    </row>
    <row r="100" spans="1:19" ht="17.25" thickBot="1">
      <c r="A100" s="125" t="s">
        <v>223</v>
      </c>
      <c r="B100" s="126">
        <v>956</v>
      </c>
      <c r="C100" s="77">
        <v>5.0549450500000002E-2</v>
      </c>
      <c r="D100" s="15">
        <v>1005</v>
      </c>
      <c r="E100" s="32">
        <f t="shared" si="46"/>
        <v>5.1255230125523014E-2</v>
      </c>
      <c r="F100" s="18">
        <f>IF(ISNUMBER(D100), $B118 * E100, "")</f>
        <v>7688.2845188284518</v>
      </c>
      <c r="G100" s="31">
        <v>988</v>
      </c>
      <c r="H100" s="32">
        <f t="shared" si="47"/>
        <v>3.3472803347280332E-2</v>
      </c>
      <c r="I100" s="101">
        <f>IF(ISNUMBER(G100), $B118 * H100, "")</f>
        <v>5020.9205020920499</v>
      </c>
      <c r="J100" s="15">
        <v>988</v>
      </c>
      <c r="K100" s="32">
        <f t="shared" si="48"/>
        <v>3.3472803347280332E-2</v>
      </c>
      <c r="L100" s="18">
        <f>IF(ISNUMBER(J100), $B118 * K100, "")</f>
        <v>5020.9205020920499</v>
      </c>
      <c r="M100" s="31">
        <v>991</v>
      </c>
      <c r="N100" s="32">
        <f t="shared" si="49"/>
        <v>3.6610878661087864E-2</v>
      </c>
      <c r="O100" s="18">
        <f>IF(ISNUMBER(M100), $B118 * N100, "")</f>
        <v>5491.6317991631795</v>
      </c>
      <c r="Q100" s="209"/>
      <c r="R100" s="209"/>
      <c r="S100" s="209"/>
    </row>
    <row r="101" spans="1:19" ht="17.25" thickBot="1">
      <c r="A101" s="125" t="s">
        <v>150</v>
      </c>
      <c r="B101" s="126">
        <v>60250</v>
      </c>
      <c r="C101" s="77">
        <v>3.7183680500000003E-2</v>
      </c>
      <c r="D101" s="15">
        <v>61300</v>
      </c>
      <c r="E101" s="32">
        <f t="shared" si="46"/>
        <v>1.7427385892116183E-2</v>
      </c>
      <c r="F101" s="18">
        <f>IF(ISNUMBER(D101), $B118 * E101, "")</f>
        <v>2614.1078838174276</v>
      </c>
      <c r="G101" s="31">
        <v>61330</v>
      </c>
      <c r="H101" s="32">
        <f t="shared" si="47"/>
        <v>1.7925311203319503E-2</v>
      </c>
      <c r="I101" s="101">
        <f>IF(ISNUMBER(G101), $B118 * H101, "")</f>
        <v>2688.7966804979255</v>
      </c>
      <c r="J101" s="15">
        <v>61810</v>
      </c>
      <c r="K101" s="32">
        <f t="shared" si="48"/>
        <v>2.5892116182572613E-2</v>
      </c>
      <c r="L101" s="18">
        <f>IF(ISNUMBER(J101), $B118 * K101, "")</f>
        <v>3883.8174273858917</v>
      </c>
      <c r="M101" s="31">
        <v>61820</v>
      </c>
      <c r="N101" s="32">
        <f t="shared" si="49"/>
        <v>2.6058091286307053E-2</v>
      </c>
      <c r="O101" s="18">
        <f>IF(ISNUMBER(M101), $B118 * N101, "")</f>
        <v>3908.713692946058</v>
      </c>
      <c r="Q101" s="209"/>
      <c r="R101" s="209"/>
      <c r="S101" s="209"/>
    </row>
    <row r="102" spans="1:19" ht="17.25" thickBot="1">
      <c r="A102" s="127" t="s">
        <v>339</v>
      </c>
      <c r="B102" s="128">
        <v>491</v>
      </c>
      <c r="C102" s="78">
        <v>3.5864978899999997E-2</v>
      </c>
      <c r="D102" s="20">
        <v>496</v>
      </c>
      <c r="E102" s="21">
        <f t="shared" si="46"/>
        <v>1.0183299389002037E-2</v>
      </c>
      <c r="F102" s="22">
        <f>IF(ISNUMBER(D102), $B118 * E102, "")</f>
        <v>1527.4949083503056</v>
      </c>
      <c r="G102" s="30">
        <v>492</v>
      </c>
      <c r="H102" s="21">
        <f t="shared" si="47"/>
        <v>2.0366598778004071E-3</v>
      </c>
      <c r="I102" s="105">
        <f>IF(ISNUMBER(G102), $B118 * H102, "")</f>
        <v>305.49898167006108</v>
      </c>
      <c r="J102" s="20">
        <v>495</v>
      </c>
      <c r="K102" s="21">
        <f t="shared" si="48"/>
        <v>8.1466395112016286E-3</v>
      </c>
      <c r="L102" s="22">
        <f>IF(ISNUMBER(J102), $B118 * K102, "")</f>
        <v>1221.9959266802443</v>
      </c>
      <c r="M102" s="30">
        <v>497</v>
      </c>
      <c r="N102" s="21">
        <f t="shared" si="49"/>
        <v>1.2219959266802444E-2</v>
      </c>
      <c r="O102" s="22">
        <f>IF(ISNUMBER(M102), $B118 * N102, "")</f>
        <v>1832.9938900203665</v>
      </c>
      <c r="Q102" s="209"/>
      <c r="R102" s="209"/>
      <c r="S102" s="209"/>
    </row>
    <row r="103" spans="1:19" ht="17.25" thickBot="1">
      <c r="A103" s="125" t="s">
        <v>60</v>
      </c>
      <c r="B103" s="129">
        <v>2910</v>
      </c>
      <c r="C103" s="80">
        <v>3.55871886E-2</v>
      </c>
      <c r="D103" s="106">
        <v>2990</v>
      </c>
      <c r="E103" s="107">
        <f>IF(ISNUMBER(D103), (D103 - $B103) / $B103, "")</f>
        <v>2.7491408934707903E-2</v>
      </c>
      <c r="F103" s="108">
        <f>IF(ISNUMBER(D103), $B118 * E103, "")</f>
        <v>4123.7113402061859</v>
      </c>
      <c r="G103" s="109">
        <v>2970</v>
      </c>
      <c r="H103" s="107">
        <f>IF(ISNUMBER(G103), (G103 - $B103) / $B103, "")</f>
        <v>2.0618556701030927E-2</v>
      </c>
      <c r="I103" s="110">
        <f>IF(ISNUMBER(G103), $B118 * H103, "")</f>
        <v>3092.783505154639</v>
      </c>
      <c r="J103" s="106">
        <v>2990</v>
      </c>
      <c r="K103" s="107">
        <f>IF(ISNUMBER(J103), (J103 - $B103) / $B103, "")</f>
        <v>2.7491408934707903E-2</v>
      </c>
      <c r="L103" s="108">
        <f>IF(ISNUMBER(J103), $B118 * K103, "")</f>
        <v>4123.7113402061859</v>
      </c>
      <c r="M103" s="109">
        <v>2980</v>
      </c>
      <c r="N103" s="107">
        <f>IF(ISNUMBER(M103), (M103 - $B103) / $B103, "")</f>
        <v>2.4054982817869417E-2</v>
      </c>
      <c r="O103" s="108">
        <f>IF(ISNUMBER(M103), $B118 * N103, "")</f>
        <v>3608.2474226804125</v>
      </c>
      <c r="Q103" s="209"/>
      <c r="R103" s="209"/>
      <c r="S103" s="209"/>
    </row>
    <row r="104" spans="1:19" ht="17.25" thickBot="1">
      <c r="A104" s="125" t="s">
        <v>73</v>
      </c>
      <c r="B104" s="126">
        <v>34470</v>
      </c>
      <c r="C104" s="77">
        <v>3.5135135099999999E-2</v>
      </c>
      <c r="D104" s="15">
        <v>34780</v>
      </c>
      <c r="E104" s="32">
        <f t="shared" ref="E104:E107" si="50">IF(ISNUMBER(D104), (D104 - $B104) / $B104, "")</f>
        <v>8.9933275311865398E-3</v>
      </c>
      <c r="F104" s="18">
        <f>IF(ISNUMBER(D104), $B118 * E104, "")</f>
        <v>1348.999129677981</v>
      </c>
      <c r="G104" s="31">
        <v>34550</v>
      </c>
      <c r="H104" s="32">
        <f t="shared" ref="H104:H107" si="51">IF(ISNUMBER(G104), (G104 - $B104) / $B104, "")</f>
        <v>2.3208587177255585E-3</v>
      </c>
      <c r="I104" s="101">
        <f>IF(ISNUMBER(G104), $B118 * H104, "")</f>
        <v>348.12880765883381</v>
      </c>
      <c r="J104" s="15">
        <v>34880</v>
      </c>
      <c r="K104" s="32">
        <f t="shared" ref="K104:K107" si="52">IF(ISNUMBER(J104), (J104 - $B104) / $B104, "")</f>
        <v>1.1894400928343487E-2</v>
      </c>
      <c r="L104" s="18">
        <f>IF(ISNUMBER(J104), $B118 * K104, "")</f>
        <v>1784.1601392515229</v>
      </c>
      <c r="M104" s="31">
        <v>34920</v>
      </c>
      <c r="N104" s="32">
        <f t="shared" ref="N104:N107" si="53">IF(ISNUMBER(M104), (M104 - $B104) / $B104, "")</f>
        <v>1.3054830287206266E-2</v>
      </c>
      <c r="O104" s="18">
        <f>IF(ISNUMBER(M104), $B118 * N104, "")</f>
        <v>1958.2245430809398</v>
      </c>
      <c r="Q104" s="209"/>
      <c r="R104" s="209"/>
      <c r="S104" s="209"/>
    </row>
    <row r="105" spans="1:19" ht="17.25" thickBot="1">
      <c r="A105" s="125" t="s">
        <v>49</v>
      </c>
      <c r="B105" s="126">
        <v>50320000</v>
      </c>
      <c r="C105" s="77">
        <v>3.4539473699999997E-2</v>
      </c>
      <c r="D105" s="15">
        <v>50364000</v>
      </c>
      <c r="E105" s="32">
        <f t="shared" si="50"/>
        <v>8.7440381558028619E-4</v>
      </c>
      <c r="F105" s="18">
        <f>IF(ISNUMBER(D105), $B118 * E105, "")</f>
        <v>131.16057233704294</v>
      </c>
      <c r="G105" s="31">
        <v>49869000</v>
      </c>
      <c r="H105" s="32">
        <f t="shared" si="51"/>
        <v>-8.9626391096979327E-3</v>
      </c>
      <c r="I105" s="101">
        <f>IF(ISNUMBER(G105), $B118 * H105, "")</f>
        <v>-1344.3958664546899</v>
      </c>
      <c r="J105" s="15">
        <v>49930000</v>
      </c>
      <c r="K105" s="32">
        <f t="shared" si="52"/>
        <v>-7.7503974562798091E-3</v>
      </c>
      <c r="L105" s="18">
        <f>IF(ISNUMBER(J105), $B118 * K105, "")</f>
        <v>-1162.5596184419715</v>
      </c>
      <c r="M105" s="31">
        <v>49981000</v>
      </c>
      <c r="N105" s="32">
        <f t="shared" si="53"/>
        <v>-6.7368839427662955E-3</v>
      </c>
      <c r="O105" s="18">
        <f>IF(ISNUMBER(M105), $B118 * N105, "")</f>
        <v>-1010.5325914149444</v>
      </c>
      <c r="Q105" s="209"/>
      <c r="R105" s="209"/>
      <c r="S105" s="209"/>
    </row>
    <row r="106" spans="1:19" ht="17.25" thickBot="1">
      <c r="A106" s="125" t="s">
        <v>227</v>
      </c>
      <c r="B106" s="126">
        <v>1065</v>
      </c>
      <c r="C106" s="77">
        <v>3.3980582500000002E-2</v>
      </c>
      <c r="D106" s="15">
        <v>1135</v>
      </c>
      <c r="E106" s="32">
        <f t="shared" si="50"/>
        <v>6.5727699530516437E-2</v>
      </c>
      <c r="F106" s="18">
        <f>IF(ISNUMBER(D106), $B118 * E106, "")</f>
        <v>9859.1549295774657</v>
      </c>
      <c r="G106" s="31">
        <v>1120</v>
      </c>
      <c r="H106" s="32">
        <f t="shared" si="51"/>
        <v>5.1643192488262914E-2</v>
      </c>
      <c r="I106" s="101">
        <f>IF(ISNUMBER(G106), $B118 * H106, "")</f>
        <v>7746.4788732394372</v>
      </c>
      <c r="J106" s="15">
        <v>1110</v>
      </c>
      <c r="K106" s="32">
        <f t="shared" si="52"/>
        <v>4.2253521126760563E-2</v>
      </c>
      <c r="L106" s="18">
        <f>IF(ISNUMBER(J106), $B118 * K106, "")</f>
        <v>6338.0281690140846</v>
      </c>
      <c r="M106" s="31">
        <v>1115</v>
      </c>
      <c r="N106" s="32">
        <f t="shared" si="53"/>
        <v>4.6948356807511735E-2</v>
      </c>
      <c r="O106" s="18">
        <f>IF(ISNUMBER(M106), $B118 * N106, "")</f>
        <v>7042.2535211267605</v>
      </c>
      <c r="Q106" s="33"/>
      <c r="R106" s="33"/>
    </row>
    <row r="107" spans="1:19" ht="17.25" thickBot="1">
      <c r="A107" s="130" t="s">
        <v>93</v>
      </c>
      <c r="B107" s="131">
        <v>3341000</v>
      </c>
      <c r="C107" s="79">
        <v>3.27666151E-2</v>
      </c>
      <c r="D107" s="24">
        <v>3382000</v>
      </c>
      <c r="E107" s="25">
        <f t="shared" si="50"/>
        <v>1.2271774917689314E-2</v>
      </c>
      <c r="F107" s="104">
        <f>IF(ISNUMBER(D107), $B118 * E107, "")</f>
        <v>1840.7662376533972</v>
      </c>
      <c r="G107" s="102">
        <v>3382000</v>
      </c>
      <c r="H107" s="25">
        <f t="shared" si="51"/>
        <v>1.2271774917689314E-2</v>
      </c>
      <c r="I107" s="103">
        <f>IF(ISNUMBER(G107), $B118 * H107, "")</f>
        <v>1840.7662376533972</v>
      </c>
      <c r="J107" s="24">
        <v>3402000</v>
      </c>
      <c r="K107" s="25">
        <f t="shared" si="52"/>
        <v>1.8258006584854835E-2</v>
      </c>
      <c r="L107" s="104">
        <f>IF(ISNUMBER(J107), $B118 * K107, "")</f>
        <v>2738.7009877282253</v>
      </c>
      <c r="M107" s="102">
        <v>3432000</v>
      </c>
      <c r="N107" s="25">
        <f t="shared" si="53"/>
        <v>2.7237354085603113E-2</v>
      </c>
      <c r="O107" s="104">
        <f>IF(ISNUMBER(M107), $B118 * N107, "")</f>
        <v>4085.603112840467</v>
      </c>
      <c r="Q107" s="210"/>
      <c r="R107" s="211"/>
      <c r="S107" s="212"/>
    </row>
    <row r="108" spans="1:19">
      <c r="A108" s="123" t="s">
        <v>79</v>
      </c>
      <c r="B108" s="124">
        <v>1000</v>
      </c>
      <c r="C108" s="76">
        <v>2.9866117399999999E-2</v>
      </c>
      <c r="D108" s="13">
        <v>1045</v>
      </c>
      <c r="E108" s="14">
        <f>IF(ISNUMBER(D108), (D108 - $B108) / $B108, "")</f>
        <v>4.4999999999999998E-2</v>
      </c>
      <c r="F108" s="16">
        <f>IF(ISNUMBER(D108), $B118 * E108, "")</f>
        <v>6750</v>
      </c>
      <c r="G108" s="29">
        <v>1045</v>
      </c>
      <c r="H108" s="14">
        <f>IF(ISNUMBER(G108), (G108 - $B108) / $B108, "")</f>
        <v>4.4999999999999998E-2</v>
      </c>
      <c r="I108" s="100">
        <f>IF(ISNUMBER(G108), $B118 * H108, "")</f>
        <v>6750</v>
      </c>
      <c r="J108" s="13">
        <v>1055</v>
      </c>
      <c r="K108" s="14">
        <f>IF(ISNUMBER(J108), (J108 - $B108) / $B108, "")</f>
        <v>5.5E-2</v>
      </c>
      <c r="L108" s="16">
        <f>IF(ISNUMBER(J108), $B118 * K108, "")</f>
        <v>8250</v>
      </c>
      <c r="M108" s="29">
        <v>1045</v>
      </c>
      <c r="N108" s="14">
        <f>IF(ISNUMBER(M108), (M108 - $B108) / $B108, "")</f>
        <v>4.4999999999999998E-2</v>
      </c>
      <c r="O108" s="16">
        <f>IF(ISNUMBER(M108), $B118 * N108, "")</f>
        <v>6750</v>
      </c>
      <c r="Q108" s="213"/>
      <c r="R108" s="214"/>
      <c r="S108" s="215"/>
    </row>
    <row r="109" spans="1:19" ht="17.25" thickBot="1">
      <c r="A109" s="125" t="s">
        <v>75</v>
      </c>
      <c r="B109" s="126">
        <v>17440</v>
      </c>
      <c r="C109" s="77">
        <v>2.95159386E-2</v>
      </c>
      <c r="D109" s="15">
        <v>17770</v>
      </c>
      <c r="E109" s="32">
        <f t="shared" ref="E109:E112" si="54">IF(ISNUMBER(D109), (D109 - $B109) / $B109, "")</f>
        <v>1.8922018348623854E-2</v>
      </c>
      <c r="F109" s="18">
        <f>IF(ISNUMBER(D109), $B118 * E109, "")</f>
        <v>2838.3027522935781</v>
      </c>
      <c r="G109" s="31">
        <v>17900</v>
      </c>
      <c r="H109" s="32">
        <f t="shared" ref="H109:H112" si="55">IF(ISNUMBER(G109), (G109 - $B109) / $B109, "")</f>
        <v>2.6376146788990827E-2</v>
      </c>
      <c r="I109" s="101">
        <f>IF(ISNUMBER(G109), $B118 * H109, "")</f>
        <v>3956.4220183486241</v>
      </c>
      <c r="J109" s="15">
        <v>18210</v>
      </c>
      <c r="K109" s="32">
        <f t="shared" ref="K109:K112" si="56">IF(ISNUMBER(J109), (J109 - $B109) / $B109, "")</f>
        <v>4.415137614678899E-2</v>
      </c>
      <c r="L109" s="18">
        <f>IF(ISNUMBER(J109), $B118 * K109, "")</f>
        <v>6622.7064220183483</v>
      </c>
      <c r="M109" s="31">
        <v>17840</v>
      </c>
      <c r="N109" s="32">
        <f t="shared" ref="N109:N112" si="57">IF(ISNUMBER(M109), (M109 - $B109) / $B109, "")</f>
        <v>2.2935779816513763E-2</v>
      </c>
      <c r="O109" s="18">
        <f>IF(ISNUMBER(M109), $B118 * N109, "")</f>
        <v>3440.3669724770643</v>
      </c>
      <c r="Q109" s="216"/>
      <c r="R109" s="217"/>
      <c r="S109" s="218"/>
    </row>
    <row r="110" spans="1:19" ht="17.25" thickBot="1">
      <c r="A110" s="125" t="s">
        <v>130</v>
      </c>
      <c r="B110" s="126">
        <v>22620</v>
      </c>
      <c r="C110" s="77">
        <v>2.7714675099999999E-2</v>
      </c>
      <c r="D110" s="15">
        <v>23450</v>
      </c>
      <c r="E110" s="32">
        <f t="shared" si="54"/>
        <v>3.6693191865605657E-2</v>
      </c>
      <c r="F110" s="18">
        <f>IF(ISNUMBER(D110), $B118 * E110, "")</f>
        <v>5503.9787798408488</v>
      </c>
      <c r="G110" s="31">
        <v>23110</v>
      </c>
      <c r="H110" s="32">
        <f t="shared" si="55"/>
        <v>2.1662245800176835E-2</v>
      </c>
      <c r="I110" s="101">
        <f>IF(ISNUMBER(G110), $B118 * H110, "")</f>
        <v>3249.336870026525</v>
      </c>
      <c r="J110" s="15">
        <v>23080</v>
      </c>
      <c r="K110" s="32">
        <f t="shared" si="56"/>
        <v>2.0335985853227233E-2</v>
      </c>
      <c r="L110" s="18">
        <f>IF(ISNUMBER(J110), $B118 * K110, "")</f>
        <v>3050.397877984085</v>
      </c>
      <c r="M110" s="31">
        <v>23100</v>
      </c>
      <c r="N110" s="32">
        <f t="shared" si="57"/>
        <v>2.1220159151193633E-2</v>
      </c>
      <c r="O110" s="18">
        <f>IF(ISNUMBER(M110), $B118 * N110, "")</f>
        <v>3183.0238726790449</v>
      </c>
      <c r="Q110" s="209"/>
      <c r="R110" s="209"/>
      <c r="S110" s="209"/>
    </row>
    <row r="111" spans="1:19" ht="17.25" thickBot="1">
      <c r="A111" s="125" t="s">
        <v>152</v>
      </c>
      <c r="B111" s="126">
        <v>1680</v>
      </c>
      <c r="C111" s="77">
        <v>2.7522935799999999E-2</v>
      </c>
      <c r="D111" s="15">
        <v>1725</v>
      </c>
      <c r="E111" s="32">
        <f t="shared" si="54"/>
        <v>2.6785714285714284E-2</v>
      </c>
      <c r="F111" s="18">
        <f>IF(ISNUMBER(D111), $B118 * E111, "")</f>
        <v>4017.8571428571427</v>
      </c>
      <c r="G111" s="31">
        <v>1705</v>
      </c>
      <c r="H111" s="32">
        <f t="shared" si="55"/>
        <v>1.488095238095238E-2</v>
      </c>
      <c r="I111" s="101">
        <f>IF(ISNUMBER(G111), $B118 * H111, "")</f>
        <v>2232.1428571428569</v>
      </c>
      <c r="J111" s="15">
        <v>1715</v>
      </c>
      <c r="K111" s="32">
        <f t="shared" si="56"/>
        <v>2.0833333333333332E-2</v>
      </c>
      <c r="L111" s="18">
        <f>IF(ISNUMBER(J111), $B118 * K111, "")</f>
        <v>3125</v>
      </c>
      <c r="M111" s="31">
        <v>1730</v>
      </c>
      <c r="N111" s="32">
        <f t="shared" si="57"/>
        <v>2.976190476190476E-2</v>
      </c>
      <c r="O111" s="18">
        <f>IF(ISNUMBER(M111), $B118 * N111, "")</f>
        <v>4464.2857142857138</v>
      </c>
      <c r="Q111" s="219"/>
      <c r="R111" s="219"/>
      <c r="S111" s="219"/>
    </row>
    <row r="112" spans="1:19" ht="17.25" thickBot="1">
      <c r="A112" s="127" t="s">
        <v>81</v>
      </c>
      <c r="B112" s="128">
        <v>1015</v>
      </c>
      <c r="C112" s="78">
        <v>2.4217961699999999E-2</v>
      </c>
      <c r="D112" s="20">
        <v>1045</v>
      </c>
      <c r="E112" s="21">
        <f t="shared" si="54"/>
        <v>2.9556650246305417E-2</v>
      </c>
      <c r="F112" s="22">
        <f>IF(ISNUMBER(D112), $B118 * E112, "")</f>
        <v>4433.4975369458125</v>
      </c>
      <c r="G112" s="30">
        <v>1025</v>
      </c>
      <c r="H112" s="21">
        <f t="shared" si="55"/>
        <v>9.852216748768473E-3</v>
      </c>
      <c r="I112" s="105">
        <f>IF(ISNUMBER(G112), $B118 * H112, "")</f>
        <v>1477.8325123152711</v>
      </c>
      <c r="J112" s="20">
        <v>1030</v>
      </c>
      <c r="K112" s="21">
        <f t="shared" si="56"/>
        <v>1.4778325123152709E-2</v>
      </c>
      <c r="L112" s="22">
        <f>IF(ISNUMBER(J112), $B118 * K112, "")</f>
        <v>2216.7487684729062</v>
      </c>
      <c r="M112" s="30">
        <v>1035</v>
      </c>
      <c r="N112" s="21">
        <f t="shared" si="57"/>
        <v>1.9704433497536946E-2</v>
      </c>
      <c r="O112" s="22">
        <f>IF(ISNUMBER(M112), $B118 * N112, "")</f>
        <v>2955.6650246305421</v>
      </c>
      <c r="Q112" s="219"/>
      <c r="R112" s="219"/>
      <c r="S112" s="219"/>
    </row>
    <row r="113" spans="1:19" ht="17.25" thickBot="1">
      <c r="A113" s="125" t="s">
        <v>335</v>
      </c>
      <c r="B113" s="129">
        <v>1740</v>
      </c>
      <c r="C113" s="80">
        <v>2.35294118E-2</v>
      </c>
      <c r="D113" s="106">
        <v>1780</v>
      </c>
      <c r="E113" s="107">
        <f>IF(ISNUMBER(D113), (D113 - $B113) / $B113, "")</f>
        <v>2.2988505747126436E-2</v>
      </c>
      <c r="F113" s="108">
        <f>IF(ISNUMBER(D113), $B118 * E113, "")</f>
        <v>3448.2758620689656</v>
      </c>
      <c r="G113" s="109">
        <v>1765</v>
      </c>
      <c r="H113" s="107">
        <f>IF(ISNUMBER(G113), (G113 - $B113) / $B113, "")</f>
        <v>1.4367816091954023E-2</v>
      </c>
      <c r="I113" s="110">
        <f>IF(ISNUMBER(G113), $B118 * H113, "")</f>
        <v>2155.1724137931033</v>
      </c>
      <c r="J113" s="106">
        <v>1785</v>
      </c>
      <c r="K113" s="107">
        <f>IF(ISNUMBER(J113), (J113 - $B113) / $B113, "")</f>
        <v>2.5862068965517241E-2</v>
      </c>
      <c r="L113" s="108">
        <f>IF(ISNUMBER(J113), $B118 * K113, "")</f>
        <v>3879.3103448275861</v>
      </c>
      <c r="M113" s="109">
        <v>1805</v>
      </c>
      <c r="N113" s="107">
        <f>IF(ISNUMBER(M113), (M113 - $B113) / $B113, "")</f>
        <v>3.7356321839080463E-2</v>
      </c>
      <c r="O113" s="108">
        <f>IF(ISNUMBER(M113), $B118 * N113, "")</f>
        <v>5603.4482758620697</v>
      </c>
      <c r="Q113" s="209"/>
      <c r="R113" s="209"/>
      <c r="S113" s="209"/>
    </row>
    <row r="114" spans="1:19" ht="17.25" thickBot="1">
      <c r="A114" s="125" t="s">
        <v>333</v>
      </c>
      <c r="B114" s="126">
        <v>154100</v>
      </c>
      <c r="C114" s="77">
        <v>2.15445807E-2</v>
      </c>
      <c r="D114" s="15">
        <v>167550</v>
      </c>
      <c r="E114" s="32">
        <f t="shared" ref="E114:E117" si="58">IF(ISNUMBER(D114), (D114 - $B114) / $B114, "")</f>
        <v>8.7280986372485395E-2</v>
      </c>
      <c r="F114" s="18">
        <f>IF(ISNUMBER(D114), $B118 * E114, "")</f>
        <v>13092.14795587281</v>
      </c>
      <c r="G114" s="31">
        <v>173650</v>
      </c>
      <c r="H114" s="32">
        <f t="shared" ref="H114:H117" si="59">IF(ISNUMBER(G114), (G114 - $B114) / $B114, "")</f>
        <v>0.12686567164179105</v>
      </c>
      <c r="I114" s="101">
        <f>IF(ISNUMBER(G114), $B118 * H114, "")</f>
        <v>19029.850746268658</v>
      </c>
      <c r="J114" s="15">
        <v>180450</v>
      </c>
      <c r="K114" s="32">
        <f t="shared" ref="K114:K117" si="60">IF(ISNUMBER(J114), (J114 - $B114) / $B114, "")</f>
        <v>0.17099286177806619</v>
      </c>
      <c r="L114" s="18">
        <f>IF(ISNUMBER(J114), $B118 * K114, "")</f>
        <v>25648.929266709929</v>
      </c>
      <c r="M114" s="31">
        <v>175750</v>
      </c>
      <c r="N114" s="32">
        <f t="shared" ref="N114:N117" si="61">IF(ISNUMBER(M114), (M114 - $B114) / $B114, "")</f>
        <v>0.14049318624269955</v>
      </c>
      <c r="O114" s="18">
        <f>IF(ISNUMBER(M114), $B118 * N114, "")</f>
        <v>21073.977936404932</v>
      </c>
      <c r="Q114" s="209"/>
      <c r="R114" s="209"/>
      <c r="S114" s="209"/>
    </row>
    <row r="115" spans="1:19" ht="17.25" thickBot="1">
      <c r="A115" s="125" t="s">
        <v>103</v>
      </c>
      <c r="B115" s="126">
        <v>619</v>
      </c>
      <c r="C115" s="77">
        <v>2.1452145200000002E-2</v>
      </c>
      <c r="D115" s="15">
        <v>624</v>
      </c>
      <c r="E115" s="32">
        <f t="shared" si="58"/>
        <v>8.0775444264943458E-3</v>
      </c>
      <c r="F115" s="18">
        <f>IF(ISNUMBER(D115), $B118 * E115, "")</f>
        <v>1211.6316639741519</v>
      </c>
      <c r="G115" s="31">
        <v>624</v>
      </c>
      <c r="H115" s="32">
        <f t="shared" si="59"/>
        <v>8.0775444264943458E-3</v>
      </c>
      <c r="I115" s="101">
        <f>IF(ISNUMBER(G115), $B118 * H115, "")</f>
        <v>1211.6316639741519</v>
      </c>
      <c r="J115" s="15">
        <v>627</v>
      </c>
      <c r="K115" s="32">
        <f t="shared" si="60"/>
        <v>1.2924071082390954E-2</v>
      </c>
      <c r="L115" s="18">
        <f>IF(ISNUMBER(J115), $B118 * K115, "")</f>
        <v>1938.6106623586431</v>
      </c>
      <c r="M115" s="31">
        <v>631</v>
      </c>
      <c r="N115" s="32">
        <f t="shared" si="61"/>
        <v>1.9386106623586429E-2</v>
      </c>
      <c r="O115" s="18">
        <f>IF(ISNUMBER(M115), $B118 * N115, "")</f>
        <v>2907.9159935379644</v>
      </c>
      <c r="Q115" s="209"/>
      <c r="R115" s="209"/>
      <c r="S115" s="209"/>
    </row>
    <row r="116" spans="1:19">
      <c r="A116" s="125" t="s">
        <v>124</v>
      </c>
      <c r="B116" s="126">
        <v>58</v>
      </c>
      <c r="C116" s="77">
        <v>2.1126760599999999E-2</v>
      </c>
      <c r="D116" s="15">
        <v>59.2</v>
      </c>
      <c r="E116" s="32">
        <f t="shared" si="58"/>
        <v>2.0689655172413841E-2</v>
      </c>
      <c r="F116" s="18">
        <f>IF(ISNUMBER(D116), $B118 * E116, "")</f>
        <v>3103.4482758620761</v>
      </c>
      <c r="G116" s="31">
        <v>59.1</v>
      </c>
      <c r="H116" s="32">
        <f t="shared" si="59"/>
        <v>1.8965517241379334E-2</v>
      </c>
      <c r="I116" s="101">
        <f>IF(ISNUMBER(G116), $B118 * H116, "")</f>
        <v>2844.8275862069004</v>
      </c>
      <c r="J116" s="15">
        <v>59.8</v>
      </c>
      <c r="K116" s="32">
        <f t="shared" si="60"/>
        <v>3.1034482758620641E-2</v>
      </c>
      <c r="L116" s="18">
        <f>IF(ISNUMBER(J116), $B118 * K116, "")</f>
        <v>4655.172413793096</v>
      </c>
      <c r="M116" s="31">
        <v>59.7</v>
      </c>
      <c r="N116" s="32">
        <f t="shared" si="61"/>
        <v>2.9310344827586255E-2</v>
      </c>
      <c r="O116" s="18">
        <f>IF(ISNUMBER(M116), $B118 * N116, "")</f>
        <v>4396.5517241379384</v>
      </c>
      <c r="Q116" s="198"/>
      <c r="R116" s="199"/>
      <c r="S116" s="200"/>
    </row>
    <row r="117" spans="1:19" ht="17.25" thickBot="1">
      <c r="A117" s="130" t="s">
        <v>83</v>
      </c>
      <c r="B117" s="131">
        <v>2510</v>
      </c>
      <c r="C117" s="79">
        <v>2.0325203300000001E-2</v>
      </c>
      <c r="D117" s="24">
        <v>2550</v>
      </c>
      <c r="E117" s="25">
        <f t="shared" si="58"/>
        <v>1.5936254980079681E-2</v>
      </c>
      <c r="F117" s="104">
        <f>IF(ISNUMBER(D117), $B118 * E117, "")</f>
        <v>2390.4382470119522</v>
      </c>
      <c r="G117" s="102">
        <v>2520</v>
      </c>
      <c r="H117" s="25">
        <f t="shared" si="59"/>
        <v>3.9840637450199202E-3</v>
      </c>
      <c r="I117" s="103">
        <f>IF(ISNUMBER(G117), $B118 * H117, "")</f>
        <v>597.60956175298804</v>
      </c>
      <c r="J117" s="24">
        <v>2535</v>
      </c>
      <c r="K117" s="25">
        <f t="shared" si="60"/>
        <v>9.9601593625498006E-3</v>
      </c>
      <c r="L117" s="104">
        <f>IF(ISNUMBER(J117), $B118 * K117, "")</f>
        <v>1494.0239043824702</v>
      </c>
      <c r="M117" s="102">
        <v>2535</v>
      </c>
      <c r="N117" s="25">
        <f t="shared" si="61"/>
        <v>9.9601593625498006E-3</v>
      </c>
      <c r="O117" s="104">
        <f>IF(ISNUMBER(M117), $B118 * N117, "")</f>
        <v>1494.0239043824702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2.7611628295842454E-2</v>
      </c>
      <c r="F118" s="28">
        <f>SUM(F98:F117)</f>
        <v>82834.884887527383</v>
      </c>
      <c r="G118" s="26" t="s">
        <v>266</v>
      </c>
      <c r="H118" s="27">
        <f>IF(COUNT(H98:H117), SUM(H98:H117) / COUNT(H98:H117), 0)</f>
        <v>2.2829069525982536E-2</v>
      </c>
      <c r="I118" s="28">
        <f>SUM(I98:I117)</f>
        <v>68487.208577947618</v>
      </c>
      <c r="J118" s="26" t="s">
        <v>266</v>
      </c>
      <c r="K118" s="27">
        <f>IF(COUNT(K98:K117), SUM(K98:K117) / COUNT(K98:K117), 0)</f>
        <v>3.2215311279134538E-2</v>
      </c>
      <c r="L118" s="28">
        <f>SUM(L98:L117)</f>
        <v>96645.933837403631</v>
      </c>
      <c r="M118" s="26" t="s">
        <v>266</v>
      </c>
      <c r="N118" s="27">
        <f>IF(COUNT(N98:N117), SUM(N98:N117) / COUNT(N98:N117), 0)</f>
        <v>3.0237865516978511E-2</v>
      </c>
      <c r="O118" s="28">
        <f>SUM(O98:O117)</f>
        <v>90713.596550935545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86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2022-03-17(목) 오전 00:00</v>
      </c>
      <c r="C123" s="261"/>
      <c r="D123" s="233" t="str">
        <f>TEXT($G$1, "[$-ko-KR]yyyy-mm-dd(ddd) ") &amp; "오후 14:00"</f>
        <v>2022-03-17(목) 오후 14:00</v>
      </c>
      <c r="E123" s="234"/>
      <c r="F123" s="235"/>
      <c r="G123" s="233" t="str">
        <f>TEXT($G$1, "[$-ko-KR]yyyy-mm-dd(ddd) ") &amp; "오후 19:00"</f>
        <v>2022-03-17(목) 오후 19:00</v>
      </c>
      <c r="H123" s="234"/>
      <c r="I123" s="235"/>
      <c r="J123" s="233" t="str">
        <f>TEXT($G$1, "[$-ko-KR]yyyy-mm-dd(ddd) ") &amp; "오후 21:00"</f>
        <v>2022-03-17(목) 오후 21:00</v>
      </c>
      <c r="K123" s="234"/>
      <c r="L123" s="235"/>
      <c r="M123" s="233" t="str">
        <f>TEXT($G$1+1, "[$-ko-KR]yyyy-mm-dd(ddd) ") &amp; "오전 00:00"</f>
        <v>2022-03-18(금)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87" t="s">
        <v>57</v>
      </c>
      <c r="H124" s="188" t="s">
        <v>263</v>
      </c>
      <c r="I124" s="189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97</v>
      </c>
      <c r="B125" s="124">
        <v>2.2000000000000001E-3</v>
      </c>
      <c r="C125" s="76">
        <v>0</v>
      </c>
      <c r="D125" s="13">
        <v>2.3E-3</v>
      </c>
      <c r="E125" s="14">
        <f>IF(ISNUMBER(D125), (D125 - $B125) / $B125, "")</f>
        <v>4.5454545454545373E-2</v>
      </c>
      <c r="F125" s="16">
        <f>IF(ISNUMBER(D125), $B145 * E125, "")</f>
        <v>6818.1818181818062</v>
      </c>
      <c r="G125" s="29">
        <v>2.3E-3</v>
      </c>
      <c r="H125" s="14">
        <f>IF(ISNUMBER(G125), (G125 - $B125) / $B125, "")</f>
        <v>4.5454545454545373E-2</v>
      </c>
      <c r="I125" s="100">
        <f>IF(ISNUMBER(G125), $B145 * H125, "")</f>
        <v>6818.1818181818062</v>
      </c>
      <c r="J125" s="13">
        <v>2.3E-3</v>
      </c>
      <c r="K125" s="14">
        <f>IF(ISNUMBER(J125), (J125 - $B125) / $B125, "")</f>
        <v>4.5454545454545373E-2</v>
      </c>
      <c r="L125" s="16">
        <f>IF(ISNUMBER(J125), $B145 * K125, "")</f>
        <v>6818.1818181818062</v>
      </c>
      <c r="M125" s="29">
        <v>2.3E-3</v>
      </c>
      <c r="N125" s="14">
        <f>IF(ISNUMBER(M125), (M125 - $B125) / $B125, "")</f>
        <v>4.5454545454545373E-2</v>
      </c>
      <c r="O125" s="16">
        <f>IF(ISNUMBER(M125), $B145 * N125, "")</f>
        <v>6818.1818181818062</v>
      </c>
      <c r="Q125" s="219"/>
      <c r="R125" s="219"/>
      <c r="S125" s="219"/>
    </row>
    <row r="126" spans="1:19" ht="17.25" thickBot="1">
      <c r="A126" s="125" t="s">
        <v>346</v>
      </c>
      <c r="B126" s="126">
        <v>9.6300000000000008</v>
      </c>
      <c r="C126" s="77">
        <v>-1.0373444000000001E-3</v>
      </c>
      <c r="D126" s="15">
        <v>9.6300000000000008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9.5399999999999991</v>
      </c>
      <c r="H126" s="32">
        <f t="shared" ref="H126:H129" si="63">IF(ISNUMBER(G126), (G126 - $B126) / $B126, "")</f>
        <v>-9.3457943925235338E-3</v>
      </c>
      <c r="I126" s="101">
        <f>IF(ISNUMBER(G126), $B145 * H126, "")</f>
        <v>-1401.86915887853</v>
      </c>
      <c r="J126" s="15">
        <v>9.6</v>
      </c>
      <c r="K126" s="32">
        <f t="shared" ref="K126:K129" si="64">IF(ISNUMBER(J126), (J126 - $B126) / $B126, "")</f>
        <v>-3.115264797507906E-3</v>
      </c>
      <c r="L126" s="18">
        <f>IF(ISNUMBER(J126), $B145 * K126, "")</f>
        <v>-467.2897196261859</v>
      </c>
      <c r="M126" s="31">
        <v>9.6300000000000008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19"/>
      <c r="R126" s="219"/>
      <c r="S126" s="219"/>
    </row>
    <row r="127" spans="1:19" ht="17.25" thickBot="1">
      <c r="A127" s="125" t="s">
        <v>233</v>
      </c>
      <c r="B127" s="126">
        <v>91.5</v>
      </c>
      <c r="C127" s="77">
        <v>-1.0917030999999999E-3</v>
      </c>
      <c r="D127" s="15">
        <v>98.2</v>
      </c>
      <c r="E127" s="32">
        <f t="shared" si="62"/>
        <v>7.3224043715847023E-2</v>
      </c>
      <c r="F127" s="18">
        <f>IF(ISNUMBER(D127), $B145 * E127, "")</f>
        <v>10983.606557377054</v>
      </c>
      <c r="G127" s="31">
        <v>96.8</v>
      </c>
      <c r="H127" s="32">
        <f t="shared" si="63"/>
        <v>5.7923497267759534E-2</v>
      </c>
      <c r="I127" s="101">
        <f>IF(ISNUMBER(G127), $B145 * H127, "")</f>
        <v>8688.52459016393</v>
      </c>
      <c r="J127" s="15">
        <v>96.7</v>
      </c>
      <c r="K127" s="32">
        <f t="shared" si="64"/>
        <v>5.6830601092896206E-2</v>
      </c>
      <c r="L127" s="18">
        <f>IF(ISNUMBER(J127), $B145 * K127, "")</f>
        <v>8524.5901639344302</v>
      </c>
      <c r="M127" s="31">
        <v>99</v>
      </c>
      <c r="N127" s="32">
        <f t="shared" si="65"/>
        <v>8.1967213114754092E-2</v>
      </c>
      <c r="O127" s="18">
        <f>IF(ISNUMBER(M127), $B145 * N127, "")</f>
        <v>12295.081967213115</v>
      </c>
      <c r="Q127" s="209"/>
      <c r="R127" s="209"/>
      <c r="S127" s="209"/>
    </row>
    <row r="128" spans="1:19" ht="17.25" thickBot="1">
      <c r="A128" s="125" t="s">
        <v>148</v>
      </c>
      <c r="B128" s="126">
        <v>74.599999999999994</v>
      </c>
      <c r="C128" s="77">
        <v>-4.0053405000000002E-3</v>
      </c>
      <c r="D128" s="15">
        <v>74.7</v>
      </c>
      <c r="E128" s="32">
        <f t="shared" si="62"/>
        <v>1.3404825737266559E-3</v>
      </c>
      <c r="F128" s="18">
        <f>IF(ISNUMBER(D128), $B145 * E128, "")</f>
        <v>201.07238605899838</v>
      </c>
      <c r="G128" s="31">
        <v>74.599999999999994</v>
      </c>
      <c r="H128" s="32">
        <f t="shared" si="63"/>
        <v>0</v>
      </c>
      <c r="I128" s="101">
        <f>IF(ISNUMBER(G128), $B145 * H128, "")</f>
        <v>0</v>
      </c>
      <c r="J128" s="15">
        <v>74.400000000000006</v>
      </c>
      <c r="K128" s="32">
        <f t="shared" si="64"/>
        <v>-2.6809651474529309E-3</v>
      </c>
      <c r="L128" s="18">
        <f>IF(ISNUMBER(J128), $B145 * K128, "")</f>
        <v>-402.14477211793962</v>
      </c>
      <c r="M128" s="31">
        <v>74.5</v>
      </c>
      <c r="N128" s="32">
        <f t="shared" si="65"/>
        <v>-1.3404825737264655E-3</v>
      </c>
      <c r="O128" s="18">
        <f>IF(ISNUMBER(M128), $B145 * N128, "")</f>
        <v>-201.07238605896981</v>
      </c>
      <c r="Q128" s="209"/>
      <c r="R128" s="209"/>
      <c r="S128" s="209"/>
    </row>
    <row r="129" spans="1:19" ht="17.25" thickBot="1">
      <c r="A129" s="127" t="s">
        <v>158</v>
      </c>
      <c r="B129" s="128">
        <v>69</v>
      </c>
      <c r="C129" s="78">
        <v>-7.1942446E-3</v>
      </c>
      <c r="D129" s="20">
        <v>69.900000000000006</v>
      </c>
      <c r="E129" s="21">
        <f t="shared" si="62"/>
        <v>1.3043478260869648E-2</v>
      </c>
      <c r="F129" s="22">
        <f>IF(ISNUMBER(D129), $B145 * E129, "")</f>
        <v>1956.5217391304473</v>
      </c>
      <c r="G129" s="30">
        <v>69.3</v>
      </c>
      <c r="H129" s="21">
        <f t="shared" si="63"/>
        <v>4.3478260869564802E-3</v>
      </c>
      <c r="I129" s="105">
        <f>IF(ISNUMBER(G129), $B145 * H129, "")</f>
        <v>652.173913043472</v>
      </c>
      <c r="J129" s="20">
        <v>69.599999999999994</v>
      </c>
      <c r="K129" s="21">
        <f t="shared" si="64"/>
        <v>8.6956521739129603E-3</v>
      </c>
      <c r="L129" s="22">
        <f>IF(ISNUMBER(J129), $B145 * K129, "")</f>
        <v>1304.347826086944</v>
      </c>
      <c r="M129" s="30">
        <v>69.8</v>
      </c>
      <c r="N129" s="21">
        <f t="shared" si="65"/>
        <v>1.1594202898550683E-2</v>
      </c>
      <c r="O129" s="22">
        <f>IF(ISNUMBER(M129), $B145 * N129, "")</f>
        <v>1739.1304347826024</v>
      </c>
      <c r="Q129" s="209"/>
      <c r="R129" s="209"/>
      <c r="S129" s="209"/>
    </row>
    <row r="130" spans="1:19" ht="17.25" thickBot="1">
      <c r="A130" s="125" t="s">
        <v>199</v>
      </c>
      <c r="B130" s="129">
        <v>11.5</v>
      </c>
      <c r="C130" s="80">
        <v>-8.6206896999999998E-3</v>
      </c>
      <c r="D130" s="106">
        <v>11.5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11.4</v>
      </c>
      <c r="H130" s="107">
        <f>IF(ISNUMBER(G130), (G130 - $B130) / $B130, "")</f>
        <v>-8.6956521739130124E-3</v>
      </c>
      <c r="I130" s="110">
        <f>IF(ISNUMBER(G130), $B145 * H130, "")</f>
        <v>-1304.347826086952</v>
      </c>
      <c r="J130" s="106">
        <v>11.5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11.6</v>
      </c>
      <c r="N130" s="107">
        <f>IF(ISNUMBER(M130), (M130 - $B130) / $B130, "")</f>
        <v>8.6956521739130124E-3</v>
      </c>
      <c r="O130" s="108">
        <f>IF(ISNUMBER(M130), $B145 * N130, "")</f>
        <v>1304.347826086952</v>
      </c>
      <c r="Q130" s="209"/>
      <c r="R130" s="209"/>
      <c r="S130" s="209"/>
    </row>
    <row r="131" spans="1:19" ht="17.25" thickBot="1">
      <c r="A131" s="125" t="s">
        <v>185</v>
      </c>
      <c r="B131" s="126">
        <v>10.1</v>
      </c>
      <c r="C131" s="77">
        <v>-9.8039215999999995E-3</v>
      </c>
      <c r="D131" s="15">
        <v>10.199999999999999</v>
      </c>
      <c r="E131" s="32">
        <f t="shared" ref="E131:E134" si="66">IF(ISNUMBER(D131), (D131 - $B131) / $B131, "")</f>
        <v>9.9009900990098664E-3</v>
      </c>
      <c r="F131" s="18">
        <f>IF(ISNUMBER(D131), $B145 * E131, "")</f>
        <v>1485.1485148514801</v>
      </c>
      <c r="G131" s="31">
        <v>10.199999999999999</v>
      </c>
      <c r="H131" s="32">
        <f t="shared" ref="H131:H134" si="67">IF(ISNUMBER(G131), (G131 - $B131) / $B131, "")</f>
        <v>9.9009900990098664E-3</v>
      </c>
      <c r="I131" s="101">
        <f>IF(ISNUMBER(G131), $B145 * H131, "")</f>
        <v>1485.1485148514801</v>
      </c>
      <c r="J131" s="15">
        <v>10.3</v>
      </c>
      <c r="K131" s="32">
        <f t="shared" ref="K131:K134" si="68">IF(ISNUMBER(J131), (J131 - $B131) / $B131, "")</f>
        <v>1.980198019801991E-2</v>
      </c>
      <c r="L131" s="18">
        <f>IF(ISNUMBER(J131), $B145 * K131, "")</f>
        <v>2970.2970297029865</v>
      </c>
      <c r="M131" s="31">
        <v>10.5</v>
      </c>
      <c r="N131" s="32">
        <f t="shared" ref="N131:N134" si="69">IF(ISNUMBER(M131), (M131 - $B131) / $B131, "")</f>
        <v>3.9603960396039639E-2</v>
      </c>
      <c r="O131" s="18">
        <f>IF(ISNUMBER(M131), $B145 * N131, "")</f>
        <v>5940.5940594059457</v>
      </c>
      <c r="Q131" s="209"/>
      <c r="R131" s="209"/>
      <c r="S131" s="209"/>
    </row>
    <row r="132" spans="1:19" ht="17.25" thickBot="1">
      <c r="A132" s="125" t="s">
        <v>71</v>
      </c>
      <c r="B132" s="126">
        <v>19</v>
      </c>
      <c r="C132" s="77">
        <v>-1.04166667E-2</v>
      </c>
      <c r="D132" s="15">
        <v>19.3</v>
      </c>
      <c r="E132" s="32">
        <f t="shared" si="66"/>
        <v>1.5789473684210565E-2</v>
      </c>
      <c r="F132" s="18">
        <f>IF(ISNUMBER(D132), $B145 * E132, "")</f>
        <v>2368.4210526315846</v>
      </c>
      <c r="G132" s="31">
        <v>19.3</v>
      </c>
      <c r="H132" s="32">
        <f t="shared" si="67"/>
        <v>1.5789473684210565E-2</v>
      </c>
      <c r="I132" s="101">
        <f>IF(ISNUMBER(G132), $B145 * H132, "")</f>
        <v>2368.4210526315846</v>
      </c>
      <c r="J132" s="15">
        <v>19.3</v>
      </c>
      <c r="K132" s="32">
        <f t="shared" si="68"/>
        <v>1.5789473684210565E-2</v>
      </c>
      <c r="L132" s="18">
        <f>IF(ISNUMBER(J132), $B145 * K132, "")</f>
        <v>2368.4210526315846</v>
      </c>
      <c r="M132" s="31">
        <v>19.2</v>
      </c>
      <c r="N132" s="32">
        <f t="shared" si="69"/>
        <v>1.0526315789473648E-2</v>
      </c>
      <c r="O132" s="18">
        <f>IF(ISNUMBER(M132), $B145 * N132, "")</f>
        <v>1578.947368421047</v>
      </c>
      <c r="Q132" s="209"/>
      <c r="R132" s="209"/>
      <c r="S132" s="209"/>
    </row>
    <row r="133" spans="1:19" ht="17.25" thickBot="1">
      <c r="A133" s="125" t="s">
        <v>245</v>
      </c>
      <c r="B133" s="126">
        <v>59.7</v>
      </c>
      <c r="C133" s="77">
        <v>-1.3223140499999999E-2</v>
      </c>
      <c r="D133" s="15">
        <v>59.8</v>
      </c>
      <c r="E133" s="32">
        <f t="shared" si="66"/>
        <v>1.6750418760468058E-3</v>
      </c>
      <c r="F133" s="18">
        <f>IF(ISNUMBER(D133), $B145 * E133, "")</f>
        <v>251.25628140702088</v>
      </c>
      <c r="G133" s="31">
        <v>60</v>
      </c>
      <c r="H133" s="32">
        <f t="shared" si="67"/>
        <v>5.0251256281406559E-3</v>
      </c>
      <c r="I133" s="101">
        <f>IF(ISNUMBER(G133), $B145 * H133, "")</f>
        <v>753.76884422109833</v>
      </c>
      <c r="J133" s="15">
        <v>60.4</v>
      </c>
      <c r="K133" s="32">
        <f t="shared" si="68"/>
        <v>1.1725293132328236E-2</v>
      </c>
      <c r="L133" s="18">
        <f>IF(ISNUMBER(J133), $B145 * K133, "")</f>
        <v>1758.7939698492355</v>
      </c>
      <c r="M133" s="31">
        <v>60.8</v>
      </c>
      <c r="N133" s="32">
        <f t="shared" si="69"/>
        <v>1.8425460636515817E-2</v>
      </c>
      <c r="O133" s="18">
        <f>IF(ISNUMBER(M133), $B145 * N133, "")</f>
        <v>2763.8190954773727</v>
      </c>
      <c r="Q133" s="33"/>
      <c r="R133" s="33"/>
    </row>
    <row r="134" spans="1:19" ht="17.25" thickBot="1">
      <c r="A134" s="130" t="s">
        <v>229</v>
      </c>
      <c r="B134" s="131">
        <v>50.6</v>
      </c>
      <c r="C134" s="79">
        <v>-1.55642023E-2</v>
      </c>
      <c r="D134" s="24">
        <v>51.7</v>
      </c>
      <c r="E134" s="25">
        <f t="shared" si="66"/>
        <v>2.1739130434782636E-2</v>
      </c>
      <c r="F134" s="104">
        <f>IF(ISNUMBER(D134), $B145 * E134, "")</f>
        <v>3260.8695652173956</v>
      </c>
      <c r="G134" s="102">
        <v>51.5</v>
      </c>
      <c r="H134" s="25">
        <f t="shared" si="67"/>
        <v>1.7786561264822105E-2</v>
      </c>
      <c r="I134" s="103">
        <f>IF(ISNUMBER(G134), $B145 * H134, "")</f>
        <v>2667.9841897233155</v>
      </c>
      <c r="J134" s="24">
        <v>51.5</v>
      </c>
      <c r="K134" s="25">
        <f t="shared" si="68"/>
        <v>1.7786561264822105E-2</v>
      </c>
      <c r="L134" s="104">
        <f>IF(ISNUMBER(J134), $B145 * K134, "")</f>
        <v>2667.9841897233155</v>
      </c>
      <c r="M134" s="102">
        <v>51.8</v>
      </c>
      <c r="N134" s="25">
        <f t="shared" si="69"/>
        <v>2.3715415019762761E-2</v>
      </c>
      <c r="O134" s="104">
        <f>IF(ISNUMBER(M134), $B145 * N134, "")</f>
        <v>3557.3122529644143</v>
      </c>
      <c r="Q134" s="210"/>
      <c r="R134" s="211"/>
      <c r="S134" s="212"/>
    </row>
    <row r="135" spans="1:19">
      <c r="A135" s="123" t="s">
        <v>197</v>
      </c>
      <c r="B135" s="124">
        <v>48.7</v>
      </c>
      <c r="C135" s="76">
        <v>-1.6161616199999999E-2</v>
      </c>
      <c r="D135" s="13">
        <v>48.9</v>
      </c>
      <c r="E135" s="14">
        <f>IF(ISNUMBER(D135), (D135 - $B135) / $B135, "")</f>
        <v>4.1067761806980645E-3</v>
      </c>
      <c r="F135" s="16">
        <f>IF(ISNUMBER(D135), $B145 * E135, "")</f>
        <v>616.01642710470969</v>
      </c>
      <c r="G135" s="29">
        <v>48.4</v>
      </c>
      <c r="H135" s="14">
        <f>IF(ISNUMBER(G135), (G135 - $B135) / $B135, "")</f>
        <v>-6.1601642710473149E-3</v>
      </c>
      <c r="I135" s="100">
        <f>IF(ISNUMBER(G135), $B145 * H135, "")</f>
        <v>-924.02464065709728</v>
      </c>
      <c r="J135" s="13">
        <v>48.7</v>
      </c>
      <c r="K135" s="14">
        <f>IF(ISNUMBER(J135), (J135 - $B135) / $B135, "")</f>
        <v>0</v>
      </c>
      <c r="L135" s="16">
        <f>IF(ISNUMBER(J135), $B145 * K135, "")</f>
        <v>0</v>
      </c>
      <c r="M135" s="29">
        <v>48.9</v>
      </c>
      <c r="N135" s="14">
        <f>IF(ISNUMBER(M135), (M135 - $B135) / $B135, "")</f>
        <v>4.1067761806980645E-3</v>
      </c>
      <c r="O135" s="16">
        <f>IF(ISNUMBER(M135), $B145 * N135, "")</f>
        <v>616.01642710470969</v>
      </c>
      <c r="Q135" s="213"/>
      <c r="R135" s="214"/>
      <c r="S135" s="215"/>
    </row>
    <row r="136" spans="1:19" ht="17.25" thickBot="1">
      <c r="A136" s="125" t="s">
        <v>140</v>
      </c>
      <c r="B136" s="126">
        <v>87.6</v>
      </c>
      <c r="C136" s="77">
        <v>-1.6835016800000002E-2</v>
      </c>
      <c r="D136" s="15">
        <v>88.4</v>
      </c>
      <c r="E136" s="32">
        <f t="shared" ref="E136:E139" si="70">IF(ISNUMBER(D136), (D136 - $B136) / $B136, "")</f>
        <v>9.1324200913243305E-3</v>
      </c>
      <c r="F136" s="18">
        <f>IF(ISNUMBER(D136), $B145 * E136, "")</f>
        <v>1369.8630136986496</v>
      </c>
      <c r="G136" s="31">
        <v>88.2</v>
      </c>
      <c r="H136" s="32">
        <f t="shared" ref="H136:H139" si="71">IF(ISNUMBER(G136), (G136 - $B136) / $B136, "")</f>
        <v>6.8493150684932483E-3</v>
      </c>
      <c r="I136" s="101">
        <f>IF(ISNUMBER(G136), $B145 * H136, "")</f>
        <v>1027.3972602739873</v>
      </c>
      <c r="J136" s="15">
        <v>88.3</v>
      </c>
      <c r="K136" s="32">
        <f t="shared" ref="K136:K139" si="72">IF(ISNUMBER(J136), (J136 - $B136) / $B136, "")</f>
        <v>7.9908675799087083E-3</v>
      </c>
      <c r="L136" s="18">
        <f>IF(ISNUMBER(J136), $B145 * K136, "")</f>
        <v>1198.6301369863063</v>
      </c>
      <c r="M136" s="31">
        <v>88.2</v>
      </c>
      <c r="N136" s="32">
        <f t="shared" ref="N136:N139" si="73">IF(ISNUMBER(M136), (M136 - $B136) / $B136, "")</f>
        <v>6.8493150684932483E-3</v>
      </c>
      <c r="O136" s="18">
        <f>IF(ISNUMBER(M136), $B145 * N136, "")</f>
        <v>1027.3972602739873</v>
      </c>
      <c r="Q136" s="216"/>
      <c r="R136" s="217"/>
      <c r="S136" s="218"/>
    </row>
    <row r="137" spans="1:19" ht="17.25" thickBot="1">
      <c r="A137" s="125" t="s">
        <v>146</v>
      </c>
      <c r="B137" s="126">
        <v>9.24</v>
      </c>
      <c r="C137" s="77">
        <v>-1.7021276599999999E-2</v>
      </c>
      <c r="D137" s="15">
        <v>9.31</v>
      </c>
      <c r="E137" s="32">
        <f t="shared" si="70"/>
        <v>7.5757575757576063E-3</v>
      </c>
      <c r="F137" s="18">
        <f>IF(ISNUMBER(D137), $B145 * E137, "")</f>
        <v>1136.363636363641</v>
      </c>
      <c r="G137" s="31">
        <v>9.2100000000000009</v>
      </c>
      <c r="H137" s="32">
        <f t="shared" si="71"/>
        <v>-3.2467532467531776E-3</v>
      </c>
      <c r="I137" s="101">
        <f>IF(ISNUMBER(G137), $B145 * H137, "")</f>
        <v>-487.01298701297662</v>
      </c>
      <c r="J137" s="15">
        <v>9.2100000000000009</v>
      </c>
      <c r="K137" s="32">
        <f t="shared" si="72"/>
        <v>-3.2467532467531776E-3</v>
      </c>
      <c r="L137" s="18">
        <f>IF(ISNUMBER(J137), $B145 * K137, "")</f>
        <v>-487.01298701297662</v>
      </c>
      <c r="M137" s="31">
        <v>9.24</v>
      </c>
      <c r="N137" s="32">
        <f t="shared" si="73"/>
        <v>0</v>
      </c>
      <c r="O137" s="18">
        <f>IF(ISNUMBER(M137), $B145 * N137, "")</f>
        <v>0</v>
      </c>
      <c r="Q137" s="209"/>
      <c r="R137" s="209"/>
      <c r="S137" s="209"/>
    </row>
    <row r="138" spans="1:19" ht="17.25" thickBot="1">
      <c r="A138" s="125" t="s">
        <v>174</v>
      </c>
      <c r="B138" s="126">
        <v>10.7</v>
      </c>
      <c r="C138" s="77">
        <v>-1.83486239E-2</v>
      </c>
      <c r="D138" s="15">
        <v>10.7</v>
      </c>
      <c r="E138" s="32">
        <f t="shared" si="70"/>
        <v>0</v>
      </c>
      <c r="F138" s="18">
        <f>IF(ISNUMBER(D138), $B145 * E138, "")</f>
        <v>0</v>
      </c>
      <c r="G138" s="31">
        <v>10.6</v>
      </c>
      <c r="H138" s="32">
        <f t="shared" si="71"/>
        <v>-9.3457943925233326E-3</v>
      </c>
      <c r="I138" s="101">
        <f>IF(ISNUMBER(G138), $B145 * H138, "")</f>
        <v>-1401.8691588784998</v>
      </c>
      <c r="J138" s="15">
        <v>10.6</v>
      </c>
      <c r="K138" s="32">
        <f t="shared" si="72"/>
        <v>-9.3457943925233326E-3</v>
      </c>
      <c r="L138" s="18">
        <f>IF(ISNUMBER(J138), $B145 * K138, "")</f>
        <v>-1401.8691588784998</v>
      </c>
      <c r="M138" s="31">
        <v>10.6</v>
      </c>
      <c r="N138" s="32">
        <f t="shared" si="73"/>
        <v>-9.3457943925233326E-3</v>
      </c>
      <c r="O138" s="18">
        <f>IF(ISNUMBER(M138), $B145 * N138, "")</f>
        <v>-1401.8691588784998</v>
      </c>
      <c r="Q138" s="219"/>
      <c r="R138" s="219"/>
      <c r="S138" s="219"/>
    </row>
    <row r="139" spans="1:19" ht="17.25" thickBot="1">
      <c r="A139" s="127" t="s">
        <v>341</v>
      </c>
      <c r="B139" s="128">
        <v>9.6299999999999997E-2</v>
      </c>
      <c r="C139" s="78">
        <v>-2.13414634E-2</v>
      </c>
      <c r="D139" s="20">
        <v>9.6100000000000005E-2</v>
      </c>
      <c r="E139" s="21">
        <f t="shared" si="70"/>
        <v>-2.0768431983384408E-3</v>
      </c>
      <c r="F139" s="22">
        <f>IF(ISNUMBER(D139), $B145 * E139, "")</f>
        <v>-311.5264797507661</v>
      </c>
      <c r="G139" s="30">
        <v>9.5600000000000004E-2</v>
      </c>
      <c r="H139" s="21">
        <f t="shared" si="71"/>
        <v>-7.2689511941847595E-3</v>
      </c>
      <c r="I139" s="105">
        <f>IF(ISNUMBER(G139), $B145 * H139, "")</f>
        <v>-1090.3426791277138</v>
      </c>
      <c r="J139" s="20">
        <v>9.6000000000000002E-2</v>
      </c>
      <c r="K139" s="21">
        <f t="shared" si="72"/>
        <v>-3.1152647975077334E-3</v>
      </c>
      <c r="L139" s="22">
        <f>IF(ISNUMBER(J139), $B145 * K139, "")</f>
        <v>-467.28971962616004</v>
      </c>
      <c r="M139" s="30">
        <v>9.6100000000000005E-2</v>
      </c>
      <c r="N139" s="21">
        <f t="shared" si="73"/>
        <v>-2.0768431983384408E-3</v>
      </c>
      <c r="O139" s="22">
        <f>IF(ISNUMBER(M139), $B145 * N139, "")</f>
        <v>-311.5264797507661</v>
      </c>
      <c r="Q139" s="219"/>
      <c r="R139" s="219"/>
      <c r="S139" s="219"/>
    </row>
    <row r="140" spans="1:19" ht="17.25" thickBot="1">
      <c r="A140" s="125" t="s">
        <v>205</v>
      </c>
      <c r="B140" s="129">
        <v>11.9</v>
      </c>
      <c r="C140" s="80">
        <v>-2.45901639E-2</v>
      </c>
      <c r="D140" s="106">
        <v>12</v>
      </c>
      <c r="E140" s="107">
        <f>IF(ISNUMBER(D140), (D140 - $B140) / $B140, "")</f>
        <v>8.4033613445377853E-3</v>
      </c>
      <c r="F140" s="108">
        <f>IF(ISNUMBER(D140), $B145 * E140, "")</f>
        <v>1260.5042016806678</v>
      </c>
      <c r="G140" s="109">
        <v>11.7</v>
      </c>
      <c r="H140" s="107">
        <f>IF(ISNUMBER(G140), (G140 - $B140) / $B140, "")</f>
        <v>-1.680672268907572E-2</v>
      </c>
      <c r="I140" s="110">
        <f>IF(ISNUMBER(G140), $B145 * H140, "")</f>
        <v>-2521.008403361358</v>
      </c>
      <c r="J140" s="106">
        <v>11.8</v>
      </c>
      <c r="K140" s="107">
        <f>IF(ISNUMBER(J140), (J140 - $B140) / $B140, "")</f>
        <v>-8.4033613445377853E-3</v>
      </c>
      <c r="L140" s="108">
        <f>IF(ISNUMBER(J140), $B145 * K140, "")</f>
        <v>-1260.5042016806678</v>
      </c>
      <c r="M140" s="109">
        <v>11.8</v>
      </c>
      <c r="N140" s="107">
        <f>IF(ISNUMBER(M140), (M140 - $B140) / $B140, "")</f>
        <v>-8.4033613445377853E-3</v>
      </c>
      <c r="O140" s="108">
        <f>IF(ISNUMBER(M140), $B145 * N140, "")</f>
        <v>-1260.5042016806678</v>
      </c>
      <c r="Q140" s="209"/>
      <c r="R140" s="209"/>
      <c r="S140" s="209"/>
    </row>
    <row r="141" spans="1:19" ht="17.25" thickBot="1">
      <c r="A141" s="125" t="s">
        <v>203</v>
      </c>
      <c r="B141" s="126">
        <v>9.23</v>
      </c>
      <c r="C141" s="77">
        <v>-3.4518828500000001E-2</v>
      </c>
      <c r="D141" s="15">
        <v>9.24</v>
      </c>
      <c r="E141" s="32">
        <f t="shared" ref="E141:E144" si="74">IF(ISNUMBER(D141), (D141 - $B141) / $B141, "")</f>
        <v>1.0834236186348632E-3</v>
      </c>
      <c r="F141" s="18">
        <f>IF(ISNUMBER(D141), $B145 * E141, "")</f>
        <v>162.51354279522948</v>
      </c>
      <c r="G141" s="31">
        <v>9.16</v>
      </c>
      <c r="H141" s="32">
        <f t="shared" ref="H141:H144" si="75">IF(ISNUMBER(G141), (G141 - $B141) / $B141, "")</f>
        <v>-7.5839653304442343E-3</v>
      </c>
      <c r="I141" s="101">
        <f>IF(ISNUMBER(G141), $B145 * H141, "")</f>
        <v>-1137.5947995666352</v>
      </c>
      <c r="J141" s="15">
        <v>9.19</v>
      </c>
      <c r="K141" s="32">
        <f t="shared" ref="K141:K144" si="76">IF(ISNUMBER(J141), (J141 - $B141) / $B141, "")</f>
        <v>-4.3336944745396445E-3</v>
      </c>
      <c r="L141" s="18">
        <f>IF(ISNUMBER(J141), $B145 * K141, "")</f>
        <v>-650.0541711809467</v>
      </c>
      <c r="M141" s="31">
        <v>9.1999999999999993</v>
      </c>
      <c r="N141" s="32">
        <f t="shared" ref="N141:N144" si="77">IF(ISNUMBER(M141), (M141 - $B141) / $B141, "")</f>
        <v>-3.2502708559047819E-3</v>
      </c>
      <c r="O141" s="18">
        <f>IF(ISNUMBER(M141), $B145 * N141, "")</f>
        <v>-487.5406283857173</v>
      </c>
      <c r="Q141" s="209"/>
      <c r="R141" s="209"/>
      <c r="S141" s="209"/>
    </row>
    <row r="142" spans="1:19" ht="17.25" thickBot="1">
      <c r="A142" s="125" t="s">
        <v>211</v>
      </c>
      <c r="B142" s="126">
        <v>11.1</v>
      </c>
      <c r="C142" s="77">
        <v>-3.4782608700000002E-2</v>
      </c>
      <c r="D142" s="15">
        <v>10.9</v>
      </c>
      <c r="E142" s="32">
        <f t="shared" si="74"/>
        <v>-1.8018018018017955E-2</v>
      </c>
      <c r="F142" s="18">
        <f>IF(ISNUMBER(D142), $B145 * E142, "")</f>
        <v>-2702.7027027026934</v>
      </c>
      <c r="G142" s="31">
        <v>10.7</v>
      </c>
      <c r="H142" s="32">
        <f t="shared" si="75"/>
        <v>-3.603603603603607E-2</v>
      </c>
      <c r="I142" s="101">
        <f>IF(ISNUMBER(G142), $B145 * H142, "")</f>
        <v>-5405.4054054054104</v>
      </c>
      <c r="J142" s="15">
        <v>10.9</v>
      </c>
      <c r="K142" s="32">
        <f t="shared" si="76"/>
        <v>-1.8018018018017955E-2</v>
      </c>
      <c r="L142" s="18">
        <f>IF(ISNUMBER(J142), $B145 * K142, "")</f>
        <v>-2702.7027027026934</v>
      </c>
      <c r="M142" s="31">
        <v>10.9</v>
      </c>
      <c r="N142" s="32">
        <f t="shared" si="77"/>
        <v>-1.8018018018017955E-2</v>
      </c>
      <c r="O142" s="18">
        <f>IF(ISNUMBER(M142), $B145 * N142, "")</f>
        <v>-2702.7027027026934</v>
      </c>
      <c r="Q142" s="209"/>
      <c r="R142" s="209"/>
      <c r="S142" s="209"/>
    </row>
    <row r="143" spans="1:19">
      <c r="A143" s="125" t="s">
        <v>126</v>
      </c>
      <c r="B143" s="126">
        <v>88</v>
      </c>
      <c r="C143" s="77">
        <v>-3.8251366100000003E-2</v>
      </c>
      <c r="D143" s="15">
        <v>87.7</v>
      </c>
      <c r="E143" s="32">
        <f t="shared" si="74"/>
        <v>-3.4090909090908768E-3</v>
      </c>
      <c r="F143" s="18">
        <f>IF(ISNUMBER(D143), $B145 * E143, "")</f>
        <v>-511.36363636363154</v>
      </c>
      <c r="G143" s="31">
        <v>87.1</v>
      </c>
      <c r="H143" s="32">
        <f t="shared" si="75"/>
        <v>-1.0227272727272791E-2</v>
      </c>
      <c r="I143" s="101">
        <f>IF(ISNUMBER(G143), $B145 * H143, "")</f>
        <v>-1534.0909090909188</v>
      </c>
      <c r="J143" s="15">
        <v>86.9</v>
      </c>
      <c r="K143" s="32">
        <f t="shared" si="76"/>
        <v>-1.2499999999999935E-2</v>
      </c>
      <c r="L143" s="18">
        <f>IF(ISNUMBER(J143), $B145 * K143, "")</f>
        <v>-1874.9999999999902</v>
      </c>
      <c r="M143" s="31">
        <v>87.4</v>
      </c>
      <c r="N143" s="32">
        <f t="shared" si="77"/>
        <v>-6.8181818181817537E-3</v>
      </c>
      <c r="O143" s="18">
        <f>IF(ISNUMBER(M143), $B145 * N143, "")</f>
        <v>-1022.7272727272631</v>
      </c>
      <c r="Q143" s="198"/>
      <c r="R143" s="199"/>
      <c r="S143" s="200"/>
    </row>
    <row r="144" spans="1:19" ht="17.25" thickBot="1">
      <c r="A144" s="130" t="s">
        <v>189</v>
      </c>
      <c r="B144" s="131">
        <v>94.9</v>
      </c>
      <c r="C144" s="79">
        <v>-6.03960396E-2</v>
      </c>
      <c r="D144" s="24">
        <v>93</v>
      </c>
      <c r="E144" s="25">
        <f t="shared" si="74"/>
        <v>-2.0021074815595421E-2</v>
      </c>
      <c r="F144" s="104">
        <f>IF(ISNUMBER(D144), $B145 * E144, "")</f>
        <v>-3003.1612223393131</v>
      </c>
      <c r="G144" s="102">
        <v>91.8</v>
      </c>
      <c r="H144" s="25">
        <f t="shared" si="75"/>
        <v>-3.2665964172813575E-2</v>
      </c>
      <c r="I144" s="103">
        <f>IF(ISNUMBER(G144), $B145 * H144, "")</f>
        <v>-4899.8946259220365</v>
      </c>
      <c r="J144" s="24">
        <v>91.7</v>
      </c>
      <c r="K144" s="25">
        <f t="shared" si="76"/>
        <v>-3.371970495258169E-2</v>
      </c>
      <c r="L144" s="104">
        <f>IF(ISNUMBER(J144), $B145 * K144, "")</f>
        <v>-5057.9557428872531</v>
      </c>
      <c r="M144" s="102">
        <v>92</v>
      </c>
      <c r="N144" s="25">
        <f t="shared" si="77"/>
        <v>-3.0558482613277191E-2</v>
      </c>
      <c r="O144" s="104">
        <f>IF(ISNUMBER(M144), $B145 * N144, "")</f>
        <v>-4583.7723919915788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8.4471948984474274E-3</v>
      </c>
      <c r="F145" s="28">
        <f>SUM(F125:F144)</f>
        <v>25341.584695342281</v>
      </c>
      <c r="G145" s="26" t="s">
        <v>266</v>
      </c>
      <c r="H145" s="27">
        <f>IF(COUNT(H125:H144), SUM(H125:H144) / COUNT(H125:H144), 0)</f>
        <v>7.8471319636751603E-4</v>
      </c>
      <c r="I145" s="28">
        <f>SUM(I125:I144)</f>
        <v>2354.1395891025504</v>
      </c>
      <c r="J145" s="26" t="s">
        <v>266</v>
      </c>
      <c r="K145" s="27">
        <f>IF(COUNT(K125:K144), SUM(K125:K144) / COUNT(K125:K144), 0)</f>
        <v>4.2798076704610999E-3</v>
      </c>
      <c r="L145" s="28">
        <f>SUM(L125:L144)</f>
        <v>12839.4230113833</v>
      </c>
      <c r="M145" s="26" t="s">
        <v>266</v>
      </c>
      <c r="N145" s="27">
        <f>IF(COUNT(N125:N144), SUM(N125:N144) / COUNT(N125:N144), 0)</f>
        <v>8.556371095911933E-3</v>
      </c>
      <c r="O145" s="28">
        <f>SUM(O125:O144)</f>
        <v>25669.113287735796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86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2022-03-17(목) 오전 00:00</v>
      </c>
      <c r="C150" s="261"/>
      <c r="D150" s="233" t="str">
        <f>TEXT($G$1, "[$-ko-KR]yyyy-mm-dd(ddd) ") &amp; "오후 14:00"</f>
        <v>2022-03-17(목) 오후 14:00</v>
      </c>
      <c r="E150" s="234"/>
      <c r="F150" s="235"/>
      <c r="G150" s="233" t="str">
        <f>TEXT($G$1, "[$-ko-KR]yyyy-mm-dd(ddd) ") &amp; "오후 19:00"</f>
        <v>2022-03-17(목) 오후 19:00</v>
      </c>
      <c r="H150" s="234"/>
      <c r="I150" s="235"/>
      <c r="J150" s="233" t="str">
        <f>TEXT($G$1, "[$-ko-KR]yyyy-mm-dd(ddd) ") &amp; "오후 21:00"</f>
        <v>2022-03-17(목) 오후 21:00</v>
      </c>
      <c r="K150" s="234"/>
      <c r="L150" s="235"/>
      <c r="M150" s="233" t="str">
        <f>TEXT($G$1+1, "[$-ko-KR]yyyy-mm-dd(ddd) ") &amp; "오전 00:00"</f>
        <v>2022-03-18(금)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87" t="s">
        <v>57</v>
      </c>
      <c r="H151" s="188" t="s">
        <v>263</v>
      </c>
      <c r="I151" s="189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207</v>
      </c>
      <c r="B152" s="124">
        <v>984</v>
      </c>
      <c r="C152" s="76">
        <v>2.0366599E-3</v>
      </c>
      <c r="D152" s="13">
        <v>990</v>
      </c>
      <c r="E152" s="14">
        <f>IF(ISNUMBER(D152), (D152 - $B152) / $B152, "")</f>
        <v>6.0975609756097563E-3</v>
      </c>
      <c r="F152" s="16">
        <f>IF(ISNUMBER(D152), $B172 * E152, "")</f>
        <v>914.63414634146341</v>
      </c>
      <c r="G152" s="29">
        <v>986</v>
      </c>
      <c r="H152" s="14">
        <f>IF(ISNUMBER(G152), (G152 - $B152) / $B152, "")</f>
        <v>2.0325203252032522E-3</v>
      </c>
      <c r="I152" s="100">
        <f>IF(ISNUMBER(G152), $B172 * H152, "")</f>
        <v>304.87804878048786</v>
      </c>
      <c r="J152" s="13">
        <v>985</v>
      </c>
      <c r="K152" s="14">
        <f>IF(ISNUMBER(J152), (J152 - $B152) / $B152, "")</f>
        <v>1.0162601626016261E-3</v>
      </c>
      <c r="L152" s="16">
        <f>IF(ISNUMBER(J152), $B172 * K152, "")</f>
        <v>152.43902439024393</v>
      </c>
      <c r="M152" s="29">
        <v>988</v>
      </c>
      <c r="N152" s="14">
        <f>IF(ISNUMBER(M152), (M152 - $B152) / $B152, "")</f>
        <v>4.0650406504065045E-3</v>
      </c>
      <c r="O152" s="16">
        <f>IF(ISNUMBER(M152), $B172 * N152, "")</f>
        <v>609.75609756097572</v>
      </c>
      <c r="Q152" s="219"/>
      <c r="R152" s="219"/>
      <c r="S152" s="219"/>
    </row>
    <row r="153" spans="1:19" ht="17.25" thickBot="1">
      <c r="A153" s="125" t="s">
        <v>160</v>
      </c>
      <c r="B153" s="126">
        <v>389</v>
      </c>
      <c r="C153" s="77">
        <v>0</v>
      </c>
      <c r="D153" s="15">
        <v>393</v>
      </c>
      <c r="E153" s="32">
        <f t="shared" ref="E153:E156" si="78">IF(ISNUMBER(D153), (D153 - $B153) / $B153, "")</f>
        <v>1.0282776349614395E-2</v>
      </c>
      <c r="F153" s="18">
        <f>IF(ISNUMBER(D153), $B172 * E153, "")</f>
        <v>1542.4164524421592</v>
      </c>
      <c r="G153" s="31">
        <v>390</v>
      </c>
      <c r="H153" s="32">
        <f t="shared" ref="H153:H156" si="79">IF(ISNUMBER(G153), (G153 - $B153) / $B153, "")</f>
        <v>2.5706940874035988E-3</v>
      </c>
      <c r="I153" s="101">
        <f>IF(ISNUMBER(G153), $B172 * H153, "")</f>
        <v>385.6041131105398</v>
      </c>
      <c r="J153" s="15">
        <v>390</v>
      </c>
      <c r="K153" s="32">
        <f t="shared" ref="K153:K156" si="80">IF(ISNUMBER(J153), (J153 - $B153) / $B153, "")</f>
        <v>2.5706940874035988E-3</v>
      </c>
      <c r="L153" s="18">
        <f>IF(ISNUMBER(J153), $B172 * K153, "")</f>
        <v>385.6041131105398</v>
      </c>
      <c r="M153" s="31">
        <v>392</v>
      </c>
      <c r="N153" s="32">
        <f t="shared" ref="N153:N156" si="81">IF(ISNUMBER(M153), (M153 - $B153) / $B153, "")</f>
        <v>7.7120822622107968E-3</v>
      </c>
      <c r="O153" s="18">
        <f>IF(ISNUMBER(M153), $B172 * N153, "")</f>
        <v>1156.8123393316196</v>
      </c>
      <c r="Q153" s="219"/>
      <c r="R153" s="219"/>
      <c r="S153" s="219"/>
    </row>
    <row r="154" spans="1:19" ht="17.25" thickBot="1">
      <c r="A154" s="125" t="s">
        <v>217</v>
      </c>
      <c r="B154" s="126">
        <v>193</v>
      </c>
      <c r="C154" s="77">
        <v>0</v>
      </c>
      <c r="D154" s="15">
        <v>194</v>
      </c>
      <c r="E154" s="32">
        <f t="shared" si="78"/>
        <v>5.1813471502590676E-3</v>
      </c>
      <c r="F154" s="18">
        <f>IF(ISNUMBER(D154), $B172 * E154, "")</f>
        <v>777.20207253886008</v>
      </c>
      <c r="G154" s="31">
        <v>194</v>
      </c>
      <c r="H154" s="32">
        <f t="shared" si="79"/>
        <v>5.1813471502590676E-3</v>
      </c>
      <c r="I154" s="101">
        <f>IF(ISNUMBER(G154), $B172 * H154, "")</f>
        <v>777.20207253886008</v>
      </c>
      <c r="J154" s="15">
        <v>194</v>
      </c>
      <c r="K154" s="32">
        <f t="shared" si="80"/>
        <v>5.1813471502590676E-3</v>
      </c>
      <c r="L154" s="18">
        <f>IF(ISNUMBER(J154), $B172 * K154, "")</f>
        <v>777.20207253886008</v>
      </c>
      <c r="M154" s="31">
        <v>195</v>
      </c>
      <c r="N154" s="32">
        <f t="shared" si="81"/>
        <v>1.0362694300518135E-2</v>
      </c>
      <c r="O154" s="18">
        <f>IF(ISNUMBER(M154), $B172 * N154, "")</f>
        <v>1554.4041450777202</v>
      </c>
      <c r="Q154" s="209"/>
      <c r="R154" s="209"/>
      <c r="S154" s="209"/>
    </row>
    <row r="155" spans="1:19" ht="17.25" thickBot="1">
      <c r="A155" s="125" t="s">
        <v>107</v>
      </c>
      <c r="B155" s="126">
        <v>114</v>
      </c>
      <c r="C155" s="77">
        <v>0</v>
      </c>
      <c r="D155" s="15">
        <v>115</v>
      </c>
      <c r="E155" s="32">
        <f t="shared" si="78"/>
        <v>8.771929824561403E-3</v>
      </c>
      <c r="F155" s="18">
        <f>IF(ISNUMBER(D155), $B172 * E155, "")</f>
        <v>1315.7894736842104</v>
      </c>
      <c r="G155" s="31">
        <v>113</v>
      </c>
      <c r="H155" s="32">
        <f t="shared" si="79"/>
        <v>-8.771929824561403E-3</v>
      </c>
      <c r="I155" s="101">
        <f>IF(ISNUMBER(G155), $B172 * H155, "")</f>
        <v>-1315.7894736842104</v>
      </c>
      <c r="J155" s="15">
        <v>114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0</v>
      </c>
      <c r="O155" s="18">
        <f>IF(ISNUMBER(M155), $B172 * N155, "")</f>
        <v>0</v>
      </c>
      <c r="Q155" s="209"/>
      <c r="R155" s="209"/>
      <c r="S155" s="209"/>
    </row>
    <row r="156" spans="1:19" ht="17.25" thickBot="1">
      <c r="A156" s="127" t="s">
        <v>261</v>
      </c>
      <c r="B156" s="128">
        <v>145</v>
      </c>
      <c r="C156" s="78">
        <v>0</v>
      </c>
      <c r="D156" s="20">
        <v>148</v>
      </c>
      <c r="E156" s="21">
        <f t="shared" si="78"/>
        <v>2.0689655172413793E-2</v>
      </c>
      <c r="F156" s="22">
        <f>IF(ISNUMBER(D156), $B172 * E156, "")</f>
        <v>3103.4482758620688</v>
      </c>
      <c r="G156" s="30">
        <v>146</v>
      </c>
      <c r="H156" s="21">
        <f t="shared" si="79"/>
        <v>6.8965517241379309E-3</v>
      </c>
      <c r="I156" s="105">
        <f>IF(ISNUMBER(G156), $B172 * H156, "")</f>
        <v>1034.4827586206895</v>
      </c>
      <c r="J156" s="20">
        <v>147</v>
      </c>
      <c r="K156" s="21">
        <f t="shared" si="80"/>
        <v>1.3793103448275862E-2</v>
      </c>
      <c r="L156" s="22">
        <f>IF(ISNUMBER(J156), $B172 * K156, "")</f>
        <v>2068.9655172413791</v>
      </c>
      <c r="M156" s="30">
        <v>147</v>
      </c>
      <c r="N156" s="21">
        <f t="shared" si="81"/>
        <v>1.3793103448275862E-2</v>
      </c>
      <c r="O156" s="22">
        <f>IF(ISNUMBER(M156), $B172 * N156, "")</f>
        <v>2068.9655172413791</v>
      </c>
      <c r="Q156" s="209"/>
      <c r="R156" s="209"/>
      <c r="S156" s="209"/>
    </row>
    <row r="157" spans="1:19" ht="17.25" thickBot="1">
      <c r="A157" s="125" t="s">
        <v>172</v>
      </c>
      <c r="B157" s="129">
        <v>870</v>
      </c>
      <c r="C157" s="80">
        <v>-1.1481055999999999E-3</v>
      </c>
      <c r="D157" s="106">
        <v>879</v>
      </c>
      <c r="E157" s="107">
        <f>IF(ISNUMBER(D157), (D157 - $B157) / $B157, "")</f>
        <v>1.0344827586206896E-2</v>
      </c>
      <c r="F157" s="108">
        <f>IF(ISNUMBER(D157), $B172 * E157, "")</f>
        <v>1551.7241379310344</v>
      </c>
      <c r="G157" s="109">
        <v>875</v>
      </c>
      <c r="H157" s="107">
        <f>IF(ISNUMBER(G157), (G157 - $B157) / $B157, "")</f>
        <v>5.7471264367816091E-3</v>
      </c>
      <c r="I157" s="110">
        <f>IF(ISNUMBER(G157), $B172 * H157, "")</f>
        <v>862.06896551724139</v>
      </c>
      <c r="J157" s="106">
        <v>875</v>
      </c>
      <c r="K157" s="107">
        <f>IF(ISNUMBER(J157), (J157 - $B157) / $B157, "")</f>
        <v>5.7471264367816091E-3</v>
      </c>
      <c r="L157" s="108">
        <f>IF(ISNUMBER(J157), $B172 * K157, "")</f>
        <v>862.06896551724139</v>
      </c>
      <c r="M157" s="109">
        <v>880</v>
      </c>
      <c r="N157" s="107">
        <f>IF(ISNUMBER(M157), (M157 - $B157) / $B157, "")</f>
        <v>1.1494252873563218E-2</v>
      </c>
      <c r="O157" s="108">
        <f>IF(ISNUMBER(M157), $B172 * N157, "")</f>
        <v>1724.1379310344828</v>
      </c>
      <c r="Q157" s="209"/>
      <c r="R157" s="209"/>
      <c r="S157" s="209"/>
    </row>
    <row r="158" spans="1:19" ht="17.25" thickBot="1">
      <c r="A158" s="125" t="s">
        <v>237</v>
      </c>
      <c r="B158" s="126">
        <v>566</v>
      </c>
      <c r="C158" s="77">
        <v>-1.7636684000000001E-3</v>
      </c>
      <c r="D158" s="15">
        <v>565</v>
      </c>
      <c r="E158" s="32">
        <f t="shared" ref="E158:E161" si="82">IF(ISNUMBER(D158), (D158 - $B158) / $B158, "")</f>
        <v>-1.7667844522968198E-3</v>
      </c>
      <c r="F158" s="18">
        <f>IF(ISNUMBER(D158), $B172 * E158, "")</f>
        <v>-265.01766784452298</v>
      </c>
      <c r="G158" s="31">
        <v>564</v>
      </c>
      <c r="H158" s="32">
        <f t="shared" ref="H158:H161" si="83">IF(ISNUMBER(G158), (G158 - $B158) / $B158, "")</f>
        <v>-3.5335689045936395E-3</v>
      </c>
      <c r="I158" s="101">
        <f>IF(ISNUMBER(G158), $B172 * H158, "")</f>
        <v>-530.03533568904595</v>
      </c>
      <c r="J158" s="15">
        <v>565</v>
      </c>
      <c r="K158" s="32">
        <f t="shared" ref="K158:K161" si="84">IF(ISNUMBER(J158), (J158 - $B158) / $B158, "")</f>
        <v>-1.7667844522968198E-3</v>
      </c>
      <c r="L158" s="18">
        <f>IF(ISNUMBER(J158), $B172 * K158, "")</f>
        <v>-265.01766784452298</v>
      </c>
      <c r="M158" s="31">
        <v>567</v>
      </c>
      <c r="N158" s="32">
        <f t="shared" ref="N158:N161" si="85">IF(ISNUMBER(M158), (M158 - $B158) / $B158, "")</f>
        <v>1.7667844522968198E-3</v>
      </c>
      <c r="O158" s="18">
        <f>IF(ISNUMBER(M158), $B172 * N158, "")</f>
        <v>265.01766784452298</v>
      </c>
      <c r="Q158" s="209"/>
      <c r="R158" s="209"/>
      <c r="S158" s="209"/>
    </row>
    <row r="159" spans="1:19" ht="17.25" thickBot="1">
      <c r="A159" s="125" t="s">
        <v>213</v>
      </c>
      <c r="B159" s="126">
        <v>297</v>
      </c>
      <c r="C159" s="77">
        <v>-3.3557047E-3</v>
      </c>
      <c r="D159" s="15">
        <v>298</v>
      </c>
      <c r="E159" s="32">
        <f t="shared" si="82"/>
        <v>3.3670033670033669E-3</v>
      </c>
      <c r="F159" s="18">
        <f>IF(ISNUMBER(D159), $B172 * E159, "")</f>
        <v>505.05050505050502</v>
      </c>
      <c r="G159" s="31">
        <v>301</v>
      </c>
      <c r="H159" s="32">
        <f t="shared" si="83"/>
        <v>1.3468013468013467E-2</v>
      </c>
      <c r="I159" s="101">
        <f>IF(ISNUMBER(G159), $B172 * H159, "")</f>
        <v>2020.2020202020201</v>
      </c>
      <c r="J159" s="15">
        <v>301</v>
      </c>
      <c r="K159" s="32">
        <f t="shared" si="84"/>
        <v>1.3468013468013467E-2</v>
      </c>
      <c r="L159" s="18">
        <f>IF(ISNUMBER(J159), $B172 * K159, "")</f>
        <v>2020.2020202020201</v>
      </c>
      <c r="M159" s="31">
        <v>299</v>
      </c>
      <c r="N159" s="32">
        <f t="shared" si="85"/>
        <v>6.7340067340067337E-3</v>
      </c>
      <c r="O159" s="18">
        <f>IF(ISNUMBER(M159), $B172 * N159, "")</f>
        <v>1010.10101010101</v>
      </c>
      <c r="Q159" s="209"/>
      <c r="R159" s="209"/>
      <c r="S159" s="209"/>
    </row>
    <row r="160" spans="1:19" ht="17.25" thickBot="1">
      <c r="A160" s="125" t="s">
        <v>180</v>
      </c>
      <c r="B160" s="126">
        <v>858</v>
      </c>
      <c r="C160" s="77">
        <v>-3.4843206000000002E-3</v>
      </c>
      <c r="D160" s="15">
        <v>864</v>
      </c>
      <c r="E160" s="32">
        <f t="shared" si="82"/>
        <v>6.993006993006993E-3</v>
      </c>
      <c r="F160" s="18">
        <f>IF(ISNUMBER(D160), $B172 * E160, "")</f>
        <v>1048.951048951049</v>
      </c>
      <c r="G160" s="31">
        <v>861</v>
      </c>
      <c r="H160" s="32">
        <f t="shared" si="83"/>
        <v>3.4965034965034965E-3</v>
      </c>
      <c r="I160" s="101">
        <f>IF(ISNUMBER(G160), $B172 * H160, "")</f>
        <v>524.47552447552448</v>
      </c>
      <c r="J160" s="15">
        <v>862</v>
      </c>
      <c r="K160" s="32">
        <f t="shared" si="84"/>
        <v>4.662004662004662E-3</v>
      </c>
      <c r="L160" s="18">
        <f>IF(ISNUMBER(J160), $B172 * K160, "")</f>
        <v>699.30069930069931</v>
      </c>
      <c r="M160" s="31">
        <v>867</v>
      </c>
      <c r="N160" s="32">
        <f t="shared" si="85"/>
        <v>1.048951048951049E-2</v>
      </c>
      <c r="O160" s="18">
        <f>IF(ISNUMBER(M160), $B172 * N160, "")</f>
        <v>1573.4265734265734</v>
      </c>
      <c r="Q160" s="33"/>
      <c r="R160" s="33"/>
    </row>
    <row r="161" spans="1:19" ht="17.25" thickBot="1">
      <c r="A161" s="130" t="s">
        <v>249</v>
      </c>
      <c r="B161" s="131">
        <v>234</v>
      </c>
      <c r="C161" s="79">
        <v>-4.2553191000000001E-3</v>
      </c>
      <c r="D161" s="24">
        <v>236</v>
      </c>
      <c r="E161" s="25">
        <f t="shared" si="82"/>
        <v>8.5470085470085479E-3</v>
      </c>
      <c r="F161" s="104">
        <f>IF(ISNUMBER(D161), $B172 * E161, "")</f>
        <v>1282.0512820512822</v>
      </c>
      <c r="G161" s="102">
        <v>234</v>
      </c>
      <c r="H161" s="25">
        <f t="shared" si="83"/>
        <v>0</v>
      </c>
      <c r="I161" s="103">
        <f>IF(ISNUMBER(G161), $B172 * H161, "")</f>
        <v>0</v>
      </c>
      <c r="J161" s="24">
        <v>236</v>
      </c>
      <c r="K161" s="25">
        <f t="shared" si="84"/>
        <v>8.5470085470085479E-3</v>
      </c>
      <c r="L161" s="104">
        <f>IF(ISNUMBER(J161), $B172 * K161, "")</f>
        <v>1282.0512820512822</v>
      </c>
      <c r="M161" s="102">
        <v>236</v>
      </c>
      <c r="N161" s="25">
        <f t="shared" si="85"/>
        <v>8.5470085470085479E-3</v>
      </c>
      <c r="O161" s="104">
        <f>IF(ISNUMBER(M161), $B172 * N161, "")</f>
        <v>1282.0512820512822</v>
      </c>
      <c r="Q161" s="210"/>
      <c r="R161" s="211"/>
      <c r="S161" s="212"/>
    </row>
    <row r="162" spans="1:19">
      <c r="A162" s="123" t="s">
        <v>331</v>
      </c>
      <c r="B162" s="124">
        <v>882</v>
      </c>
      <c r="C162" s="76">
        <v>-4.5146726999999998E-3</v>
      </c>
      <c r="D162" s="13">
        <v>891</v>
      </c>
      <c r="E162" s="14">
        <f>IF(ISNUMBER(D162), (D162 - $B162) / $B162, "")</f>
        <v>1.020408163265306E-2</v>
      </c>
      <c r="F162" s="16">
        <f>IF(ISNUMBER(D162), $B172 * E162, "")</f>
        <v>1530.612244897959</v>
      </c>
      <c r="G162" s="29">
        <v>892</v>
      </c>
      <c r="H162" s="14">
        <f>IF(ISNUMBER(G162), (G162 - $B162) / $B162, "")</f>
        <v>1.1337868480725623E-2</v>
      </c>
      <c r="I162" s="100">
        <f>IF(ISNUMBER(G162), $B172 * H162, "")</f>
        <v>1700.6802721088436</v>
      </c>
      <c r="J162" s="13">
        <v>898</v>
      </c>
      <c r="K162" s="14">
        <f>IF(ISNUMBER(J162), (J162 - $B162) / $B162, "")</f>
        <v>1.8140589569160998E-2</v>
      </c>
      <c r="L162" s="16">
        <f>IF(ISNUMBER(J162), $B172 * K162, "")</f>
        <v>2721.0884353741499</v>
      </c>
      <c r="M162" s="29">
        <v>902</v>
      </c>
      <c r="N162" s="14">
        <f>IF(ISNUMBER(M162), (M162 - $B162) / $B162, "")</f>
        <v>2.2675736961451247E-2</v>
      </c>
      <c r="O162" s="16">
        <f>IF(ISNUMBER(M162), $B172 * N162, "")</f>
        <v>3401.3605442176872</v>
      </c>
      <c r="Q162" s="213"/>
      <c r="R162" s="214"/>
      <c r="S162" s="215"/>
    </row>
    <row r="163" spans="1:19" ht="17.25" thickBot="1">
      <c r="A163" s="125" t="s">
        <v>247</v>
      </c>
      <c r="B163" s="126">
        <v>714</v>
      </c>
      <c r="C163" s="77">
        <v>-6.9541029000000001E-3</v>
      </c>
      <c r="D163" s="15">
        <v>731</v>
      </c>
      <c r="E163" s="32">
        <f t="shared" ref="E163:E166" si="86">IF(ISNUMBER(D163), (D163 - $B163) / $B163, "")</f>
        <v>2.3809523809523808E-2</v>
      </c>
      <c r="F163" s="18">
        <f>IF(ISNUMBER(D163), $B172 * E163, "")</f>
        <v>3571.4285714285711</v>
      </c>
      <c r="G163" s="31">
        <v>733</v>
      </c>
      <c r="H163" s="32">
        <f t="shared" ref="H163:H166" si="87">IF(ISNUMBER(G163), (G163 - $B163) / $B163, "")</f>
        <v>2.661064425770308E-2</v>
      </c>
      <c r="I163" s="101">
        <f>IF(ISNUMBER(G163), $B172 * H163, "")</f>
        <v>3991.5966386554619</v>
      </c>
      <c r="J163" s="15">
        <v>734</v>
      </c>
      <c r="K163" s="32">
        <f t="shared" ref="K163:K166" si="88">IF(ISNUMBER(J163), (J163 - $B163) / $B163, "")</f>
        <v>2.8011204481792718E-2</v>
      </c>
      <c r="L163" s="18">
        <f>IF(ISNUMBER(J163), $B172 * K163, "")</f>
        <v>4201.680672268908</v>
      </c>
      <c r="M163" s="31">
        <v>733</v>
      </c>
      <c r="N163" s="32">
        <f t="shared" ref="N163:N166" si="89">IF(ISNUMBER(M163), (M163 - $B163) / $B163, "")</f>
        <v>2.661064425770308E-2</v>
      </c>
      <c r="O163" s="18">
        <f>IF(ISNUMBER(M163), $B172 * N163, "")</f>
        <v>3991.5966386554619</v>
      </c>
      <c r="Q163" s="216"/>
      <c r="R163" s="217"/>
      <c r="S163" s="218"/>
    </row>
    <row r="164" spans="1:19" ht="17.25" thickBot="1">
      <c r="A164" s="125" t="s">
        <v>195</v>
      </c>
      <c r="B164" s="126">
        <v>118</v>
      </c>
      <c r="C164" s="77">
        <v>-8.4033613000000004E-3</v>
      </c>
      <c r="D164" s="15">
        <v>120</v>
      </c>
      <c r="E164" s="32">
        <f t="shared" si="86"/>
        <v>1.6949152542372881E-2</v>
      </c>
      <c r="F164" s="18">
        <f>IF(ISNUMBER(D164), $B172 * E164, "")</f>
        <v>2542.3728813559323</v>
      </c>
      <c r="G164" s="31">
        <v>118</v>
      </c>
      <c r="H164" s="32">
        <f t="shared" si="87"/>
        <v>0</v>
      </c>
      <c r="I164" s="101">
        <f>IF(ISNUMBER(G164), $B172 * H164, "")</f>
        <v>0</v>
      </c>
      <c r="J164" s="15">
        <v>120</v>
      </c>
      <c r="K164" s="32">
        <f t="shared" si="88"/>
        <v>1.6949152542372881E-2</v>
      </c>
      <c r="L164" s="18">
        <f>IF(ISNUMBER(J164), $B172 * K164, "")</f>
        <v>2542.3728813559323</v>
      </c>
      <c r="M164" s="31">
        <v>119</v>
      </c>
      <c r="N164" s="32">
        <f t="shared" si="89"/>
        <v>8.4745762711864406E-3</v>
      </c>
      <c r="O164" s="18">
        <f>IF(ISNUMBER(M164), $B172 * N164, "")</f>
        <v>1271.1864406779662</v>
      </c>
      <c r="Q164" s="209"/>
      <c r="R164" s="209"/>
      <c r="S164" s="209"/>
    </row>
    <row r="165" spans="1:19" ht="17.25" thickBot="1">
      <c r="A165" s="125" t="s">
        <v>235</v>
      </c>
      <c r="B165" s="126">
        <v>104</v>
      </c>
      <c r="C165" s="77">
        <v>-9.5238094999999991E-3</v>
      </c>
      <c r="D165" s="15">
        <v>106</v>
      </c>
      <c r="E165" s="32">
        <f t="shared" si="86"/>
        <v>1.9230769230769232E-2</v>
      </c>
      <c r="F165" s="18">
        <f>IF(ISNUMBER(D165), $B172 * E165, "")</f>
        <v>2884.6153846153848</v>
      </c>
      <c r="G165" s="31">
        <v>105</v>
      </c>
      <c r="H165" s="32">
        <f t="shared" si="87"/>
        <v>9.6153846153846159E-3</v>
      </c>
      <c r="I165" s="101">
        <f>IF(ISNUMBER(G165), $B172 * H165, "")</f>
        <v>1442.3076923076924</v>
      </c>
      <c r="J165" s="15">
        <v>106</v>
      </c>
      <c r="K165" s="32">
        <f t="shared" si="88"/>
        <v>1.9230769230769232E-2</v>
      </c>
      <c r="L165" s="18">
        <f>IF(ISNUMBER(J165), $B172 * K165, "")</f>
        <v>2884.6153846153848</v>
      </c>
      <c r="M165" s="31">
        <v>107</v>
      </c>
      <c r="N165" s="32">
        <f t="shared" si="89"/>
        <v>2.8846153846153848E-2</v>
      </c>
      <c r="O165" s="18">
        <f>IF(ISNUMBER(M165), $B172 * N165, "")</f>
        <v>4326.9230769230771</v>
      </c>
      <c r="Q165" s="219"/>
      <c r="R165" s="219"/>
      <c r="S165" s="219"/>
    </row>
    <row r="166" spans="1:19" ht="17.25" thickBot="1">
      <c r="A166" s="127" t="s">
        <v>170</v>
      </c>
      <c r="B166" s="128">
        <v>613</v>
      </c>
      <c r="C166" s="78">
        <v>-9.6930533000000006E-3</v>
      </c>
      <c r="D166" s="20">
        <v>619</v>
      </c>
      <c r="E166" s="21">
        <f t="shared" si="86"/>
        <v>9.7879282218597055E-3</v>
      </c>
      <c r="F166" s="22">
        <f>IF(ISNUMBER(D166), $B172 * E166, "")</f>
        <v>1468.1892332789557</v>
      </c>
      <c r="G166" s="30">
        <v>616</v>
      </c>
      <c r="H166" s="21">
        <f t="shared" si="87"/>
        <v>4.8939641109298528E-3</v>
      </c>
      <c r="I166" s="105">
        <f>IF(ISNUMBER(G166), $B172 * H166, "")</f>
        <v>734.09461663947786</v>
      </c>
      <c r="J166" s="20">
        <v>617</v>
      </c>
      <c r="K166" s="21">
        <f t="shared" si="88"/>
        <v>6.5252854812398045E-3</v>
      </c>
      <c r="L166" s="22">
        <f>IF(ISNUMBER(J166), $B172 * K166, "")</f>
        <v>978.79282218597064</v>
      </c>
      <c r="M166" s="30">
        <v>617</v>
      </c>
      <c r="N166" s="21">
        <f t="shared" si="89"/>
        <v>6.5252854812398045E-3</v>
      </c>
      <c r="O166" s="22">
        <f>IF(ISNUMBER(M166), $B172 * N166, "")</f>
        <v>978.79282218597064</v>
      </c>
      <c r="Q166" s="219"/>
      <c r="R166" s="219"/>
      <c r="S166" s="219"/>
    </row>
    <row r="167" spans="1:19" ht="17.25" thickBot="1">
      <c r="A167" s="125" t="s">
        <v>327</v>
      </c>
      <c r="B167" s="129">
        <v>510</v>
      </c>
      <c r="C167" s="80">
        <v>-9.7087379000000001E-3</v>
      </c>
      <c r="D167" s="106">
        <v>511</v>
      </c>
      <c r="E167" s="107">
        <f>IF(ISNUMBER(D167), (D167 - $B167) / $B167, "")</f>
        <v>1.9607843137254902E-3</v>
      </c>
      <c r="F167" s="108">
        <f>IF(ISNUMBER(D167), $B172 * E167, "")</f>
        <v>294.11764705882354</v>
      </c>
      <c r="G167" s="109">
        <v>519</v>
      </c>
      <c r="H167" s="107">
        <f>IF(ISNUMBER(G167), (G167 - $B167) / $B167, "")</f>
        <v>1.7647058823529412E-2</v>
      </c>
      <c r="I167" s="110">
        <f>IF(ISNUMBER(G167), $B172 * H167, "")</f>
        <v>2647.0588235294117</v>
      </c>
      <c r="J167" s="106">
        <v>521</v>
      </c>
      <c r="K167" s="107">
        <f>IF(ISNUMBER(J167), (J167 - $B167) / $B167, "")</f>
        <v>2.1568627450980392E-2</v>
      </c>
      <c r="L167" s="108">
        <f>IF(ISNUMBER(J167), $B172 * K167, "")</f>
        <v>3235.2941176470586</v>
      </c>
      <c r="M167" s="109">
        <v>520</v>
      </c>
      <c r="N167" s="107">
        <f>IF(ISNUMBER(M167), (M167 - $B167) / $B167, "")</f>
        <v>1.9607843137254902E-2</v>
      </c>
      <c r="O167" s="108">
        <f>IF(ISNUMBER(M167), $B172 * N167, "")</f>
        <v>2941.1764705882351</v>
      </c>
      <c r="Q167" s="209"/>
      <c r="R167" s="209"/>
      <c r="S167" s="209"/>
    </row>
    <row r="168" spans="1:19" ht="17.25" thickBot="1">
      <c r="A168" s="125" t="s">
        <v>134</v>
      </c>
      <c r="B168" s="126">
        <v>196</v>
      </c>
      <c r="C168" s="77">
        <v>-1.50753769E-2</v>
      </c>
      <c r="D168" s="15">
        <v>198</v>
      </c>
      <c r="E168" s="32">
        <f t="shared" ref="E168:E171" si="90">IF(ISNUMBER(D168), (D168 - $B168) / $B168, "")</f>
        <v>1.020408163265306E-2</v>
      </c>
      <c r="F168" s="18">
        <f>IF(ISNUMBER(D168), $B172 * E168, "")</f>
        <v>1530.612244897959</v>
      </c>
      <c r="G168" s="31">
        <v>197</v>
      </c>
      <c r="H168" s="32">
        <f t="shared" ref="H168:H171" si="91">IF(ISNUMBER(G168), (G168 - $B168) / $B168, "")</f>
        <v>5.1020408163265302E-3</v>
      </c>
      <c r="I168" s="101">
        <f>IF(ISNUMBER(G168), $B172 * H168, "")</f>
        <v>765.30612244897952</v>
      </c>
      <c r="J168" s="15">
        <v>197</v>
      </c>
      <c r="K168" s="32">
        <f t="shared" ref="K168:K171" si="92">IF(ISNUMBER(J168), (J168 - $B168) / $B168, "")</f>
        <v>5.1020408163265302E-3</v>
      </c>
      <c r="L168" s="18">
        <f>IF(ISNUMBER(J168), $B172 * K168, "")</f>
        <v>765.30612244897952</v>
      </c>
      <c r="M168" s="31">
        <v>199</v>
      </c>
      <c r="N168" s="32">
        <f t="shared" ref="N168:N171" si="93">IF(ISNUMBER(M168), (M168 - $B168) / $B168, "")</f>
        <v>1.5306122448979591E-2</v>
      </c>
      <c r="O168" s="18">
        <f>IF(ISNUMBER(M168), $B172 * N168, "")</f>
        <v>2295.9183673469388</v>
      </c>
      <c r="Q168" s="209"/>
      <c r="R168" s="209"/>
      <c r="S168" s="209"/>
    </row>
    <row r="169" spans="1:19" ht="17.25" thickBot="1">
      <c r="A169" s="125" t="s">
        <v>187</v>
      </c>
      <c r="B169" s="126">
        <v>262</v>
      </c>
      <c r="C169" s="77">
        <v>-1.8726591800000001E-2</v>
      </c>
      <c r="D169" s="15">
        <v>265</v>
      </c>
      <c r="E169" s="32">
        <f t="shared" si="90"/>
        <v>1.1450381679389313E-2</v>
      </c>
      <c r="F169" s="18">
        <f>IF(ISNUMBER(D169), $B172 * E169, "")</f>
        <v>1717.5572519083969</v>
      </c>
      <c r="G169" s="31">
        <v>265</v>
      </c>
      <c r="H169" s="32">
        <f t="shared" si="91"/>
        <v>1.1450381679389313E-2</v>
      </c>
      <c r="I169" s="101">
        <f>IF(ISNUMBER(G169), $B172 * H169, "")</f>
        <v>1717.5572519083969</v>
      </c>
      <c r="J169" s="15">
        <v>264</v>
      </c>
      <c r="K169" s="32">
        <f t="shared" si="92"/>
        <v>7.6335877862595417E-3</v>
      </c>
      <c r="L169" s="18">
        <f>IF(ISNUMBER(J169), $B172 * K169, "")</f>
        <v>1145.0381679389313</v>
      </c>
      <c r="M169" s="31">
        <v>264</v>
      </c>
      <c r="N169" s="32">
        <f t="shared" si="93"/>
        <v>7.6335877862595417E-3</v>
      </c>
      <c r="O169" s="18">
        <f>IF(ISNUMBER(M169), $B172 * N169, "")</f>
        <v>1145.0381679389313</v>
      </c>
      <c r="Q169" s="209"/>
      <c r="R169" s="209"/>
      <c r="S169" s="209"/>
    </row>
    <row r="170" spans="1:19">
      <c r="A170" s="125" t="s">
        <v>105</v>
      </c>
      <c r="B170" s="126">
        <v>915</v>
      </c>
      <c r="C170" s="77">
        <v>-2.0342612400000001E-2</v>
      </c>
      <c r="D170" s="15">
        <v>911</v>
      </c>
      <c r="E170" s="32">
        <f t="shared" si="90"/>
        <v>-4.3715846994535519E-3</v>
      </c>
      <c r="F170" s="18">
        <f>IF(ISNUMBER(D170), $B172 * E170, "")</f>
        <v>-655.73770491803282</v>
      </c>
      <c r="G170" s="31">
        <v>903</v>
      </c>
      <c r="H170" s="32">
        <f t="shared" si="91"/>
        <v>-1.3114754098360656E-2</v>
      </c>
      <c r="I170" s="101">
        <f>IF(ISNUMBER(G170), $B172 * H170, "")</f>
        <v>-1967.2131147540983</v>
      </c>
      <c r="J170" s="15">
        <v>912</v>
      </c>
      <c r="K170" s="32">
        <f t="shared" si="92"/>
        <v>-3.2786885245901639E-3</v>
      </c>
      <c r="L170" s="18">
        <f>IF(ISNUMBER(J170), $B172 * K170, "")</f>
        <v>-491.80327868852459</v>
      </c>
      <c r="M170" s="31">
        <v>907</v>
      </c>
      <c r="N170" s="32">
        <f t="shared" si="93"/>
        <v>-8.7431693989071038E-3</v>
      </c>
      <c r="O170" s="18">
        <f>IF(ISNUMBER(M170), $B172 * N170, "")</f>
        <v>-1311.4754098360656</v>
      </c>
      <c r="Q170" s="198"/>
      <c r="R170" s="199"/>
      <c r="S170" s="200"/>
    </row>
    <row r="171" spans="1:19" ht="17.25" thickBot="1">
      <c r="A171" s="130" t="s">
        <v>215</v>
      </c>
      <c r="B171" s="131">
        <v>138</v>
      </c>
      <c r="C171" s="79">
        <v>-2.1276595700000001E-2</v>
      </c>
      <c r="D171" s="24">
        <v>141</v>
      </c>
      <c r="E171" s="25">
        <f t="shared" si="90"/>
        <v>2.1739130434782608E-2</v>
      </c>
      <c r="F171" s="104">
        <f>IF(ISNUMBER(D171), $B172 * E171, "")</f>
        <v>3260.869565217391</v>
      </c>
      <c r="G171" s="102">
        <v>140</v>
      </c>
      <c r="H171" s="25">
        <f t="shared" si="91"/>
        <v>1.4492753623188406E-2</v>
      </c>
      <c r="I171" s="103">
        <f>IF(ISNUMBER(G171), $B172 * H171, "")</f>
        <v>2173.913043478261</v>
      </c>
      <c r="J171" s="24">
        <v>140</v>
      </c>
      <c r="K171" s="25">
        <f t="shared" si="92"/>
        <v>1.4492753623188406E-2</v>
      </c>
      <c r="L171" s="104">
        <f>IF(ISNUMBER(J171), $B172 * K171, "")</f>
        <v>2173.913043478261</v>
      </c>
      <c r="M171" s="102">
        <v>141</v>
      </c>
      <c r="N171" s="25">
        <f t="shared" si="93"/>
        <v>2.1739130434782608E-2</v>
      </c>
      <c r="O171" s="104">
        <f>IF(ISNUMBER(M171), $B172 * N171, "")</f>
        <v>3260.869565217391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9.9736290155831488E-3</v>
      </c>
      <c r="F172" s="28">
        <f>SUM(F152:F171)</f>
        <v>29920.887046749456</v>
      </c>
      <c r="G172" s="26" t="s">
        <v>266</v>
      </c>
      <c r="H172" s="27">
        <f>IF(COUNT(H152:H171), SUM(H152:H171) / COUNT(H152:H171), 0)</f>
        <v>5.7561300133981783E-3</v>
      </c>
      <c r="I172" s="28">
        <f>SUM(I152:I171)</f>
        <v>17268.390040194536</v>
      </c>
      <c r="J172" s="26" t="s">
        <v>266</v>
      </c>
      <c r="K172" s="27">
        <f>IF(COUNT(K152:K171), SUM(K152:K171) / COUNT(K152:K171), 0)</f>
        <v>9.3797047983775993E-3</v>
      </c>
      <c r="L172" s="28">
        <f>SUM(L152:L171)</f>
        <v>28139.11439513279</v>
      </c>
      <c r="M172" s="26" t="s">
        <v>266</v>
      </c>
      <c r="N172" s="27">
        <f>IF(COUNT(N152:N171), SUM(N152:N171) / COUNT(N152:N171), 0)</f>
        <v>1.1182019749195055E-2</v>
      </c>
      <c r="O172" s="28">
        <f>SUM(O152:O171)</f>
        <v>33546.059247585159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86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2022-03-17(목) 오전 00:00</v>
      </c>
      <c r="C177" s="261"/>
      <c r="D177" s="233" t="str">
        <f>TEXT($G$1, "[$-ko-KR]yyyy-mm-dd(ddd) ") &amp; "오후 14:00"</f>
        <v>2022-03-17(목) 오후 14:00</v>
      </c>
      <c r="E177" s="234"/>
      <c r="F177" s="235"/>
      <c r="G177" s="233" t="str">
        <f>TEXT($G$1, "[$-ko-KR]yyyy-mm-dd(ddd) ") &amp; "오후 19:00"</f>
        <v>2022-03-17(목) 오후 19:00</v>
      </c>
      <c r="H177" s="234"/>
      <c r="I177" s="235"/>
      <c r="J177" s="233" t="str">
        <f>TEXT($G$1, "[$-ko-KR]yyyy-mm-dd(ddd) ") &amp; "오후 21:00"</f>
        <v>2022-03-17(목) 오후 21:00</v>
      </c>
      <c r="K177" s="234"/>
      <c r="L177" s="235"/>
      <c r="M177" s="233" t="str">
        <f>TEXT($G$1+1, "[$-ko-KR]yyyy-mm-dd(ddd) ") &amp; "오전 00:00"</f>
        <v>2022-03-18(금)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87" t="s">
        <v>57</v>
      </c>
      <c r="H178" s="188" t="s">
        <v>263</v>
      </c>
      <c r="I178" s="189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327</v>
      </c>
      <c r="B179" s="124">
        <v>510</v>
      </c>
      <c r="C179" s="76">
        <v>-9.7087379000000001E-3</v>
      </c>
      <c r="D179" s="13">
        <v>511</v>
      </c>
      <c r="E179" s="14">
        <f>IF(ISNUMBER(D179), (D179 - $B179) / $B179, "")</f>
        <v>1.9607843137254902E-3</v>
      </c>
      <c r="F179" s="16">
        <f>IF(ISNUMBER(D179), $B199 * E179, "")</f>
        <v>294.11764705882354</v>
      </c>
      <c r="G179" s="29">
        <v>519</v>
      </c>
      <c r="H179" s="14">
        <f>IF(ISNUMBER(G179), (G179 - $B179) / $B179, "")</f>
        <v>1.7647058823529412E-2</v>
      </c>
      <c r="I179" s="100">
        <f>IF(ISNUMBER(G179), $B199 * H179, "")</f>
        <v>2647.0588235294117</v>
      </c>
      <c r="J179" s="13">
        <v>521</v>
      </c>
      <c r="K179" s="14">
        <f>IF(ISNUMBER(J179), (J179 - $B179) / $B179, "")</f>
        <v>2.1568627450980392E-2</v>
      </c>
      <c r="L179" s="16">
        <f>IF(ISNUMBER(J179), $B199 * K179, "")</f>
        <v>3235.2941176470586</v>
      </c>
      <c r="M179" s="29">
        <v>520</v>
      </c>
      <c r="N179" s="14">
        <f>IF(ISNUMBER(M179), (M179 - $B179) / $B179, "")</f>
        <v>1.9607843137254902E-2</v>
      </c>
      <c r="O179" s="16">
        <f>IF(ISNUMBER(M179), $B199 * N179, "")</f>
        <v>2941.1764705882351</v>
      </c>
      <c r="Q179" s="219"/>
      <c r="R179" s="219"/>
      <c r="S179" s="219"/>
    </row>
    <row r="180" spans="1:19" ht="17.25" thickBot="1">
      <c r="A180" s="125" t="s">
        <v>185</v>
      </c>
      <c r="B180" s="126">
        <v>10.1</v>
      </c>
      <c r="C180" s="77">
        <v>-9.8039215999999995E-3</v>
      </c>
      <c r="D180" s="15">
        <v>10.199999999999999</v>
      </c>
      <c r="E180" s="32">
        <f t="shared" ref="E180:E183" si="94">IF(ISNUMBER(D180), (D180 - $B180) / $B180, "")</f>
        <v>9.9009900990098664E-3</v>
      </c>
      <c r="F180" s="18">
        <f>IF(ISNUMBER(D180), $B199 * E180, "")</f>
        <v>1485.1485148514801</v>
      </c>
      <c r="G180" s="31">
        <v>10.199999999999999</v>
      </c>
      <c r="H180" s="32">
        <f t="shared" ref="H180:H183" si="95">IF(ISNUMBER(G180), (G180 - $B180) / $B180, "")</f>
        <v>9.9009900990098664E-3</v>
      </c>
      <c r="I180" s="101">
        <f>IF(ISNUMBER(G180), $B199 * H180, "")</f>
        <v>1485.1485148514801</v>
      </c>
      <c r="J180" s="15">
        <v>10.3</v>
      </c>
      <c r="K180" s="32">
        <f t="shared" ref="K180:K183" si="96">IF(ISNUMBER(J180), (J180 - $B180) / $B180, "")</f>
        <v>1.980198019801991E-2</v>
      </c>
      <c r="L180" s="18">
        <f>IF(ISNUMBER(J180), $B199 * K180, "")</f>
        <v>2970.2970297029865</v>
      </c>
      <c r="M180" s="31">
        <v>10.5</v>
      </c>
      <c r="N180" s="32">
        <f t="shared" ref="N180:N183" si="97">IF(ISNUMBER(M180), (M180 - $B180) / $B180, "")</f>
        <v>3.9603960396039639E-2</v>
      </c>
      <c r="O180" s="18">
        <f>IF(ISNUMBER(M180), $B199 * N180, "")</f>
        <v>5940.5940594059457</v>
      </c>
      <c r="Q180" s="219"/>
      <c r="R180" s="219"/>
      <c r="S180" s="219"/>
    </row>
    <row r="181" spans="1:19" ht="17.25" thickBot="1">
      <c r="A181" s="125" t="s">
        <v>71</v>
      </c>
      <c r="B181" s="126">
        <v>19</v>
      </c>
      <c r="C181" s="77">
        <v>-1.04166667E-2</v>
      </c>
      <c r="D181" s="15">
        <v>19.3</v>
      </c>
      <c r="E181" s="32">
        <f t="shared" si="94"/>
        <v>1.5789473684210565E-2</v>
      </c>
      <c r="F181" s="18">
        <f>IF(ISNUMBER(D181), $B199 * E181, "")</f>
        <v>2368.4210526315846</v>
      </c>
      <c r="G181" s="31">
        <v>19.3</v>
      </c>
      <c r="H181" s="32">
        <f t="shared" si="95"/>
        <v>1.5789473684210565E-2</v>
      </c>
      <c r="I181" s="101">
        <f>IF(ISNUMBER(G181), $B199 * H181, "")</f>
        <v>2368.4210526315846</v>
      </c>
      <c r="J181" s="15">
        <v>19.3</v>
      </c>
      <c r="K181" s="32">
        <f t="shared" si="96"/>
        <v>1.5789473684210565E-2</v>
      </c>
      <c r="L181" s="18">
        <f>IF(ISNUMBER(J181), $B199 * K181, "")</f>
        <v>2368.4210526315846</v>
      </c>
      <c r="M181" s="31">
        <v>19.2</v>
      </c>
      <c r="N181" s="32">
        <f t="shared" si="97"/>
        <v>1.0526315789473648E-2</v>
      </c>
      <c r="O181" s="18">
        <f>IF(ISNUMBER(M181), $B199 * N181, "")</f>
        <v>1578.947368421047</v>
      </c>
      <c r="Q181" s="209"/>
      <c r="R181" s="209"/>
      <c r="S181" s="209"/>
    </row>
    <row r="182" spans="1:19" ht="17.25" thickBot="1">
      <c r="A182" s="125" t="s">
        <v>245</v>
      </c>
      <c r="B182" s="126">
        <v>59.7</v>
      </c>
      <c r="C182" s="77">
        <v>-1.3223140499999999E-2</v>
      </c>
      <c r="D182" s="15">
        <v>59.8</v>
      </c>
      <c r="E182" s="32">
        <f t="shared" si="94"/>
        <v>1.6750418760468058E-3</v>
      </c>
      <c r="F182" s="18">
        <f>IF(ISNUMBER(D182), $B199 * E182, "")</f>
        <v>251.25628140702088</v>
      </c>
      <c r="G182" s="31">
        <v>60</v>
      </c>
      <c r="H182" s="32">
        <f t="shared" si="95"/>
        <v>5.0251256281406559E-3</v>
      </c>
      <c r="I182" s="101">
        <f>IF(ISNUMBER(G182), $B199 * H182, "")</f>
        <v>753.76884422109833</v>
      </c>
      <c r="J182" s="15">
        <v>60.4</v>
      </c>
      <c r="K182" s="32">
        <f t="shared" si="96"/>
        <v>1.1725293132328236E-2</v>
      </c>
      <c r="L182" s="18">
        <f>IF(ISNUMBER(J182), $B199 * K182, "")</f>
        <v>1758.7939698492355</v>
      </c>
      <c r="M182" s="31">
        <v>60.8</v>
      </c>
      <c r="N182" s="32">
        <f t="shared" si="97"/>
        <v>1.8425460636515817E-2</v>
      </c>
      <c r="O182" s="18">
        <f>IF(ISNUMBER(M182), $B199 * N182, "")</f>
        <v>2763.8190954773727</v>
      </c>
      <c r="Q182" s="209"/>
      <c r="R182" s="209"/>
      <c r="S182" s="209"/>
    </row>
    <row r="183" spans="1:19" ht="17.25" thickBot="1">
      <c r="A183" s="127" t="s">
        <v>134</v>
      </c>
      <c r="B183" s="128">
        <v>196</v>
      </c>
      <c r="C183" s="78">
        <v>-1.50753769E-2</v>
      </c>
      <c r="D183" s="20">
        <v>198</v>
      </c>
      <c r="E183" s="21">
        <f t="shared" si="94"/>
        <v>1.020408163265306E-2</v>
      </c>
      <c r="F183" s="22">
        <f>IF(ISNUMBER(D183), $B199 * E183, "")</f>
        <v>1530.612244897959</v>
      </c>
      <c r="G183" s="30">
        <v>197</v>
      </c>
      <c r="H183" s="21">
        <f t="shared" si="95"/>
        <v>5.1020408163265302E-3</v>
      </c>
      <c r="I183" s="105">
        <f>IF(ISNUMBER(G183), $B199 * H183, "")</f>
        <v>765.30612244897952</v>
      </c>
      <c r="J183" s="20">
        <v>197</v>
      </c>
      <c r="K183" s="21">
        <f t="shared" si="96"/>
        <v>5.1020408163265302E-3</v>
      </c>
      <c r="L183" s="22">
        <f>IF(ISNUMBER(J183), $B199 * K183, "")</f>
        <v>765.30612244897952</v>
      </c>
      <c r="M183" s="30">
        <v>199</v>
      </c>
      <c r="N183" s="21">
        <f t="shared" si="97"/>
        <v>1.5306122448979591E-2</v>
      </c>
      <c r="O183" s="22">
        <f>IF(ISNUMBER(M183), $B199 * N183, "")</f>
        <v>2295.9183673469388</v>
      </c>
      <c r="Q183" s="209"/>
      <c r="R183" s="209"/>
      <c r="S183" s="209"/>
    </row>
    <row r="184" spans="1:19" ht="17.25" thickBot="1">
      <c r="A184" s="125" t="s">
        <v>229</v>
      </c>
      <c r="B184" s="129">
        <v>50.6</v>
      </c>
      <c r="C184" s="80">
        <v>-1.55642023E-2</v>
      </c>
      <c r="D184" s="106">
        <v>51.7</v>
      </c>
      <c r="E184" s="107">
        <f>IF(ISNUMBER(D184), (D184 - $B184) / $B184, "")</f>
        <v>2.1739130434782636E-2</v>
      </c>
      <c r="F184" s="108">
        <f>IF(ISNUMBER(D184), $B199 * E184, "")</f>
        <v>3260.8695652173956</v>
      </c>
      <c r="G184" s="109">
        <v>51.5</v>
      </c>
      <c r="H184" s="107">
        <f>IF(ISNUMBER(G184), (G184 - $B184) / $B184, "")</f>
        <v>1.7786561264822105E-2</v>
      </c>
      <c r="I184" s="110">
        <f>IF(ISNUMBER(G184), $B199 * H184, "")</f>
        <v>2667.9841897233155</v>
      </c>
      <c r="J184" s="106">
        <v>51.5</v>
      </c>
      <c r="K184" s="107">
        <f>IF(ISNUMBER(J184), (J184 - $B184) / $B184, "")</f>
        <v>1.7786561264822105E-2</v>
      </c>
      <c r="L184" s="108">
        <f>IF(ISNUMBER(J184), $B199 * K184, "")</f>
        <v>2667.9841897233155</v>
      </c>
      <c r="M184" s="109">
        <v>51.8</v>
      </c>
      <c r="N184" s="107">
        <f>IF(ISNUMBER(M184), (M184 - $B184) / $B184, "")</f>
        <v>2.3715415019762761E-2</v>
      </c>
      <c r="O184" s="108">
        <f>IF(ISNUMBER(M184), $B199 * N184, "")</f>
        <v>3557.3122529644143</v>
      </c>
      <c r="Q184" s="209"/>
      <c r="R184" s="209"/>
      <c r="S184" s="209"/>
    </row>
    <row r="185" spans="1:19" ht="17.25" thickBot="1">
      <c r="A185" s="125" t="s">
        <v>197</v>
      </c>
      <c r="B185" s="126">
        <v>48.7</v>
      </c>
      <c r="C185" s="77">
        <v>-1.6161616199999999E-2</v>
      </c>
      <c r="D185" s="15">
        <v>48.9</v>
      </c>
      <c r="E185" s="32">
        <f t="shared" ref="E185:E188" si="98">IF(ISNUMBER(D185), (D185 - $B185) / $B185, "")</f>
        <v>4.1067761806980645E-3</v>
      </c>
      <c r="F185" s="18">
        <f>IF(ISNUMBER(D185), $B199 * E185, "")</f>
        <v>616.01642710470969</v>
      </c>
      <c r="G185" s="31">
        <v>48.4</v>
      </c>
      <c r="H185" s="32">
        <f t="shared" ref="H185:H188" si="99">IF(ISNUMBER(G185), (G185 - $B185) / $B185, "")</f>
        <v>-6.1601642710473149E-3</v>
      </c>
      <c r="I185" s="101">
        <f>IF(ISNUMBER(G185), $B199 * H185, "")</f>
        <v>-924.02464065709728</v>
      </c>
      <c r="J185" s="15">
        <v>48.7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48.9</v>
      </c>
      <c r="N185" s="32">
        <f t="shared" ref="N185:N188" si="101">IF(ISNUMBER(M185), (M185 - $B185) / $B185, "")</f>
        <v>4.1067761806980645E-3</v>
      </c>
      <c r="O185" s="18">
        <f>IF(ISNUMBER(M185), $B199 * N185, "")</f>
        <v>616.01642710470969</v>
      </c>
      <c r="Q185" s="209"/>
      <c r="R185" s="209"/>
      <c r="S185" s="209"/>
    </row>
    <row r="186" spans="1:19" ht="17.25" thickBot="1">
      <c r="A186" s="125" t="s">
        <v>140</v>
      </c>
      <c r="B186" s="126">
        <v>87.6</v>
      </c>
      <c r="C186" s="77">
        <v>-1.6835016800000002E-2</v>
      </c>
      <c r="D186" s="15">
        <v>88.4</v>
      </c>
      <c r="E186" s="32">
        <f t="shared" si="98"/>
        <v>9.1324200913243305E-3</v>
      </c>
      <c r="F186" s="18">
        <f>IF(ISNUMBER(D186), $B199 * E186, "")</f>
        <v>1369.8630136986496</v>
      </c>
      <c r="G186" s="31">
        <v>88.2</v>
      </c>
      <c r="H186" s="32">
        <f t="shared" si="99"/>
        <v>6.8493150684932483E-3</v>
      </c>
      <c r="I186" s="101">
        <f>IF(ISNUMBER(G186), $B199 * H186, "")</f>
        <v>1027.3972602739873</v>
      </c>
      <c r="J186" s="15">
        <v>88.3</v>
      </c>
      <c r="K186" s="32">
        <f t="shared" si="100"/>
        <v>7.9908675799087083E-3</v>
      </c>
      <c r="L186" s="18">
        <f>IF(ISNUMBER(J186), $B199 * K186, "")</f>
        <v>1198.6301369863063</v>
      </c>
      <c r="M186" s="31">
        <v>88.2</v>
      </c>
      <c r="N186" s="32">
        <f t="shared" si="101"/>
        <v>6.8493150684932483E-3</v>
      </c>
      <c r="O186" s="18">
        <f>IF(ISNUMBER(M186), $B199 * N186, "")</f>
        <v>1027.3972602739873</v>
      </c>
      <c r="Q186" s="209"/>
      <c r="R186" s="209"/>
      <c r="S186" s="209"/>
    </row>
    <row r="187" spans="1:19" ht="17.25" thickBot="1">
      <c r="A187" s="125" t="s">
        <v>146</v>
      </c>
      <c r="B187" s="126">
        <v>9.24</v>
      </c>
      <c r="C187" s="77">
        <v>-1.7021276599999999E-2</v>
      </c>
      <c r="D187" s="15">
        <v>9.31</v>
      </c>
      <c r="E187" s="32">
        <f t="shared" si="98"/>
        <v>7.5757575757576063E-3</v>
      </c>
      <c r="F187" s="18">
        <f>IF(ISNUMBER(D187), $B199 * E187, "")</f>
        <v>1136.363636363641</v>
      </c>
      <c r="G187" s="31">
        <v>9.2100000000000009</v>
      </c>
      <c r="H187" s="32">
        <f t="shared" si="99"/>
        <v>-3.2467532467531776E-3</v>
      </c>
      <c r="I187" s="101">
        <f>IF(ISNUMBER(G187), $B199 * H187, "")</f>
        <v>-487.01298701297662</v>
      </c>
      <c r="J187" s="15">
        <v>9.2100000000000009</v>
      </c>
      <c r="K187" s="32">
        <f t="shared" si="100"/>
        <v>-3.2467532467531776E-3</v>
      </c>
      <c r="L187" s="18">
        <f>IF(ISNUMBER(J187), $B199 * K187, "")</f>
        <v>-487.01298701297662</v>
      </c>
      <c r="M187" s="31">
        <v>9.24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174</v>
      </c>
      <c r="B188" s="131">
        <v>10.7</v>
      </c>
      <c r="C188" s="79">
        <v>-1.83486239E-2</v>
      </c>
      <c r="D188" s="24">
        <v>10.7</v>
      </c>
      <c r="E188" s="25">
        <f t="shared" si="98"/>
        <v>0</v>
      </c>
      <c r="F188" s="104">
        <f>IF(ISNUMBER(D188), $B199 * E188, "")</f>
        <v>0</v>
      </c>
      <c r="G188" s="102">
        <v>10.6</v>
      </c>
      <c r="H188" s="25">
        <f t="shared" si="99"/>
        <v>-9.3457943925233326E-3</v>
      </c>
      <c r="I188" s="103">
        <f>IF(ISNUMBER(G188), $B199 * H188, "")</f>
        <v>-1401.8691588784998</v>
      </c>
      <c r="J188" s="24">
        <v>10.6</v>
      </c>
      <c r="K188" s="25">
        <f t="shared" si="100"/>
        <v>-9.3457943925233326E-3</v>
      </c>
      <c r="L188" s="104">
        <f>IF(ISNUMBER(J188), $B199 * K188, "")</f>
        <v>-1401.8691588784998</v>
      </c>
      <c r="M188" s="102">
        <v>10.6</v>
      </c>
      <c r="N188" s="25">
        <f t="shared" si="101"/>
        <v>-9.3457943925233326E-3</v>
      </c>
      <c r="O188" s="104">
        <f>IF(ISNUMBER(M188), $B199 * N188, "")</f>
        <v>-1401.8691588784998</v>
      </c>
      <c r="Q188" s="210"/>
      <c r="R188" s="211"/>
      <c r="S188" s="212"/>
    </row>
    <row r="189" spans="1:19">
      <c r="A189" s="123" t="s">
        <v>187</v>
      </c>
      <c r="B189" s="124">
        <v>262</v>
      </c>
      <c r="C189" s="76">
        <v>-1.8726591800000001E-2</v>
      </c>
      <c r="D189" s="13">
        <v>265</v>
      </c>
      <c r="E189" s="14">
        <f>IF(ISNUMBER(D189), (D189 - $B189) / $B189, "")</f>
        <v>1.1450381679389313E-2</v>
      </c>
      <c r="F189" s="16">
        <f>IF(ISNUMBER(D189), $B199 * E189, "")</f>
        <v>1717.5572519083969</v>
      </c>
      <c r="G189" s="29">
        <v>265</v>
      </c>
      <c r="H189" s="14">
        <f>IF(ISNUMBER(G189), (G189 - $B189) / $B189, "")</f>
        <v>1.1450381679389313E-2</v>
      </c>
      <c r="I189" s="100">
        <f>IF(ISNUMBER(G189), $B199 * H189, "")</f>
        <v>1717.5572519083969</v>
      </c>
      <c r="J189" s="13">
        <v>264</v>
      </c>
      <c r="K189" s="14">
        <f>IF(ISNUMBER(J189), (J189 - $B189) / $B189, "")</f>
        <v>7.6335877862595417E-3</v>
      </c>
      <c r="L189" s="16">
        <f>IF(ISNUMBER(J189), $B199 * K189, "")</f>
        <v>1145.0381679389313</v>
      </c>
      <c r="M189" s="29">
        <v>264</v>
      </c>
      <c r="N189" s="14">
        <f>IF(ISNUMBER(M189), (M189 - $B189) / $B189, "")</f>
        <v>7.6335877862595417E-3</v>
      </c>
      <c r="O189" s="16">
        <f>IF(ISNUMBER(M189), $B199 * N189, "")</f>
        <v>1145.0381679389313</v>
      </c>
      <c r="Q189" s="213"/>
      <c r="R189" s="214"/>
      <c r="S189" s="215"/>
    </row>
    <row r="190" spans="1:19" ht="17.25" thickBot="1">
      <c r="A190" s="125" t="s">
        <v>105</v>
      </c>
      <c r="B190" s="126">
        <v>915</v>
      </c>
      <c r="C190" s="77">
        <v>-2.0342612400000001E-2</v>
      </c>
      <c r="D190" s="15">
        <v>911</v>
      </c>
      <c r="E190" s="32">
        <f t="shared" ref="E190:E193" si="102">IF(ISNUMBER(D190), (D190 - $B190) / $B190, "")</f>
        <v>-4.3715846994535519E-3</v>
      </c>
      <c r="F190" s="18">
        <f>IF(ISNUMBER(D190), $B199 * E190, "")</f>
        <v>-655.73770491803282</v>
      </c>
      <c r="G190" s="31">
        <v>903</v>
      </c>
      <c r="H190" s="32">
        <f t="shared" ref="H190:H193" si="103">IF(ISNUMBER(G190), (G190 - $B190) / $B190, "")</f>
        <v>-1.3114754098360656E-2</v>
      </c>
      <c r="I190" s="101">
        <f>IF(ISNUMBER(G190), $B199 * H190, "")</f>
        <v>-1967.2131147540983</v>
      </c>
      <c r="J190" s="15">
        <v>912</v>
      </c>
      <c r="K190" s="32">
        <f t="shared" ref="K190:K193" si="104">IF(ISNUMBER(J190), (J190 - $B190) / $B190, "")</f>
        <v>-3.2786885245901639E-3</v>
      </c>
      <c r="L190" s="18">
        <f>IF(ISNUMBER(J190), $B199 * K190, "")</f>
        <v>-491.80327868852459</v>
      </c>
      <c r="M190" s="31">
        <v>907</v>
      </c>
      <c r="N190" s="32">
        <f t="shared" ref="N190:N193" si="105">IF(ISNUMBER(M190), (M190 - $B190) / $B190, "")</f>
        <v>-8.7431693989071038E-3</v>
      </c>
      <c r="O190" s="18">
        <f>IF(ISNUMBER(M190), $B199 * N190, "")</f>
        <v>-1311.4754098360656</v>
      </c>
      <c r="Q190" s="216"/>
      <c r="R190" s="217"/>
      <c r="S190" s="218"/>
    </row>
    <row r="191" spans="1:19" ht="17.25" thickBot="1">
      <c r="A191" s="125" t="s">
        <v>215</v>
      </c>
      <c r="B191" s="126">
        <v>138</v>
      </c>
      <c r="C191" s="77">
        <v>-2.1276595700000001E-2</v>
      </c>
      <c r="D191" s="15">
        <v>141</v>
      </c>
      <c r="E191" s="32">
        <f t="shared" si="102"/>
        <v>2.1739130434782608E-2</v>
      </c>
      <c r="F191" s="18">
        <f>IF(ISNUMBER(D191), $B199 * E191, "")</f>
        <v>3260.869565217391</v>
      </c>
      <c r="G191" s="31">
        <v>140</v>
      </c>
      <c r="H191" s="32">
        <f t="shared" si="103"/>
        <v>1.4492753623188406E-2</v>
      </c>
      <c r="I191" s="101">
        <f>IF(ISNUMBER(G191), $B199 * H191, "")</f>
        <v>2173.913043478261</v>
      </c>
      <c r="J191" s="15">
        <v>140</v>
      </c>
      <c r="K191" s="32">
        <f t="shared" si="104"/>
        <v>1.4492753623188406E-2</v>
      </c>
      <c r="L191" s="18">
        <f>IF(ISNUMBER(J191), $B199 * K191, "")</f>
        <v>2173.913043478261</v>
      </c>
      <c r="M191" s="31">
        <v>141</v>
      </c>
      <c r="N191" s="32">
        <f t="shared" si="105"/>
        <v>2.1739130434782608E-2</v>
      </c>
      <c r="O191" s="18">
        <f>IF(ISNUMBER(M191), $B199 * N191, "")</f>
        <v>3260.869565217391</v>
      </c>
      <c r="Q191" s="209"/>
      <c r="R191" s="209"/>
      <c r="S191" s="209"/>
    </row>
    <row r="192" spans="1:19" ht="17.25" thickBot="1">
      <c r="A192" s="125" t="s">
        <v>341</v>
      </c>
      <c r="B192" s="126">
        <v>9.6299999999999997E-2</v>
      </c>
      <c r="C192" s="77">
        <v>-2.13414634E-2</v>
      </c>
      <c r="D192" s="15">
        <v>9.6100000000000005E-2</v>
      </c>
      <c r="E192" s="32">
        <f t="shared" si="102"/>
        <v>-2.0768431983384408E-3</v>
      </c>
      <c r="F192" s="18">
        <f>IF(ISNUMBER(D192), $B199 * E192, "")</f>
        <v>-311.5264797507661</v>
      </c>
      <c r="G192" s="31">
        <v>9.5600000000000004E-2</v>
      </c>
      <c r="H192" s="32">
        <f t="shared" si="103"/>
        <v>-7.2689511941847595E-3</v>
      </c>
      <c r="I192" s="101">
        <f>IF(ISNUMBER(G192), $B199 * H192, "")</f>
        <v>-1090.3426791277138</v>
      </c>
      <c r="J192" s="15">
        <v>9.6000000000000002E-2</v>
      </c>
      <c r="K192" s="32">
        <f t="shared" si="104"/>
        <v>-3.1152647975077334E-3</v>
      </c>
      <c r="L192" s="18">
        <f>IF(ISNUMBER(J192), $B199 * K192, "")</f>
        <v>-467.28971962616004</v>
      </c>
      <c r="M192" s="31">
        <v>9.6100000000000005E-2</v>
      </c>
      <c r="N192" s="32">
        <f t="shared" si="105"/>
        <v>-2.0768431983384408E-3</v>
      </c>
      <c r="O192" s="18">
        <f>IF(ISNUMBER(M192), $B199 * N192, "")</f>
        <v>-311.5264797507661</v>
      </c>
      <c r="Q192" s="219"/>
      <c r="R192" s="219"/>
      <c r="S192" s="219"/>
    </row>
    <row r="193" spans="1:19" ht="17.25" thickBot="1">
      <c r="A193" s="127" t="s">
        <v>205</v>
      </c>
      <c r="B193" s="128">
        <v>11.9</v>
      </c>
      <c r="C193" s="78">
        <v>-2.45901639E-2</v>
      </c>
      <c r="D193" s="20">
        <v>12</v>
      </c>
      <c r="E193" s="21">
        <f t="shared" si="102"/>
        <v>8.4033613445377853E-3</v>
      </c>
      <c r="F193" s="22">
        <f>IF(ISNUMBER(D193), $B199 * E193, "")</f>
        <v>1260.5042016806678</v>
      </c>
      <c r="G193" s="30">
        <v>11.7</v>
      </c>
      <c r="H193" s="21">
        <f t="shared" si="103"/>
        <v>-1.680672268907572E-2</v>
      </c>
      <c r="I193" s="105">
        <f>IF(ISNUMBER(G193), $B199 * H193, "")</f>
        <v>-2521.008403361358</v>
      </c>
      <c r="J193" s="20">
        <v>11.8</v>
      </c>
      <c r="K193" s="21">
        <f t="shared" si="104"/>
        <v>-8.4033613445377853E-3</v>
      </c>
      <c r="L193" s="22">
        <f>IF(ISNUMBER(J193), $B199 * K193, "")</f>
        <v>-1260.5042016806678</v>
      </c>
      <c r="M193" s="30">
        <v>11.8</v>
      </c>
      <c r="N193" s="21">
        <f t="shared" si="105"/>
        <v>-8.4033613445377853E-3</v>
      </c>
      <c r="O193" s="22">
        <f>IF(ISNUMBER(M193), $B199 * N193, "")</f>
        <v>-1260.5042016806678</v>
      </c>
      <c r="Q193" s="219"/>
      <c r="R193" s="219"/>
      <c r="S193" s="219"/>
    </row>
    <row r="194" spans="1:19" ht="17.25" thickBot="1">
      <c r="A194" s="125" t="s">
        <v>132</v>
      </c>
      <c r="B194" s="129">
        <v>3685</v>
      </c>
      <c r="C194" s="80">
        <v>-2.51322751E-2</v>
      </c>
      <c r="D194" s="106">
        <v>3665</v>
      </c>
      <c r="E194" s="107">
        <f>IF(ISNUMBER(D194), (D194 - $B194) / $B194, "")</f>
        <v>-5.4274084124830389E-3</v>
      </c>
      <c r="F194" s="108">
        <f>IF(ISNUMBER(D194), $B199 * E194, "")</f>
        <v>-814.11126187245588</v>
      </c>
      <c r="G194" s="109">
        <v>3605</v>
      </c>
      <c r="H194" s="107">
        <f>IF(ISNUMBER(G194), (G194 - $B194) / $B194, "")</f>
        <v>-2.1709633649932156E-2</v>
      </c>
      <c r="I194" s="110">
        <f>IF(ISNUMBER(G194), $B199 * H194, "")</f>
        <v>-3256.4450474898235</v>
      </c>
      <c r="J194" s="106">
        <v>3595</v>
      </c>
      <c r="K194" s="107">
        <f>IF(ISNUMBER(J194), (J194 - $B194) / $B194, "")</f>
        <v>-2.4423337856173677E-2</v>
      </c>
      <c r="L194" s="108">
        <f>IF(ISNUMBER(J194), $B199 * K194, "")</f>
        <v>-3663.5006784260518</v>
      </c>
      <c r="M194" s="109">
        <v>3690</v>
      </c>
      <c r="N194" s="107">
        <f>IF(ISNUMBER(M194), (M194 - $B194) / $B194, "")</f>
        <v>1.3568521031207597E-3</v>
      </c>
      <c r="O194" s="108">
        <f>IF(ISNUMBER(M194), $B199 * N194, "")</f>
        <v>203.52781546811397</v>
      </c>
      <c r="Q194" s="209"/>
      <c r="R194" s="209"/>
      <c r="S194" s="209"/>
    </row>
    <row r="195" spans="1:19" ht="17.25" thickBot="1">
      <c r="A195" s="125" t="s">
        <v>203</v>
      </c>
      <c r="B195" s="126">
        <v>9.23</v>
      </c>
      <c r="C195" s="77">
        <v>-3.4518828500000001E-2</v>
      </c>
      <c r="D195" s="15">
        <v>9.24</v>
      </c>
      <c r="E195" s="32">
        <f t="shared" ref="E195:E198" si="106">IF(ISNUMBER(D195), (D195 - $B195) / $B195, "")</f>
        <v>1.0834236186348632E-3</v>
      </c>
      <c r="F195" s="18">
        <f>IF(ISNUMBER(D195), $B199 * E195, "")</f>
        <v>162.51354279522948</v>
      </c>
      <c r="G195" s="31">
        <v>9.16</v>
      </c>
      <c r="H195" s="32">
        <f t="shared" ref="H195:H198" si="107">IF(ISNUMBER(G195), (G195 - $B195) / $B195, "")</f>
        <v>-7.5839653304442343E-3</v>
      </c>
      <c r="I195" s="101">
        <f>IF(ISNUMBER(G195), $B199 * H195, "")</f>
        <v>-1137.5947995666352</v>
      </c>
      <c r="J195" s="15">
        <v>9.19</v>
      </c>
      <c r="K195" s="32">
        <f t="shared" ref="K195:K198" si="108">IF(ISNUMBER(J195), (J195 - $B195) / $B195, "")</f>
        <v>-4.3336944745396445E-3</v>
      </c>
      <c r="L195" s="18">
        <f>IF(ISNUMBER(J195), $B199 * K195, "")</f>
        <v>-650.0541711809467</v>
      </c>
      <c r="M195" s="31">
        <v>9.1999999999999993</v>
      </c>
      <c r="N195" s="32">
        <f t="shared" ref="N195:N198" si="109">IF(ISNUMBER(M195), (M195 - $B195) / $B195, "")</f>
        <v>-3.2502708559047819E-3</v>
      </c>
      <c r="O195" s="18">
        <f>IF(ISNUMBER(M195), $B199 * N195, "")</f>
        <v>-487.5406283857173</v>
      </c>
      <c r="Q195" s="209"/>
      <c r="R195" s="209"/>
      <c r="S195" s="209"/>
    </row>
    <row r="196" spans="1:19" ht="17.25" thickBot="1">
      <c r="A196" s="125" t="s">
        <v>211</v>
      </c>
      <c r="B196" s="126">
        <v>11.1</v>
      </c>
      <c r="C196" s="77">
        <v>-3.4782608700000002E-2</v>
      </c>
      <c r="D196" s="15">
        <v>10.9</v>
      </c>
      <c r="E196" s="32">
        <f t="shared" si="106"/>
        <v>-1.8018018018017955E-2</v>
      </c>
      <c r="F196" s="18">
        <f>IF(ISNUMBER(D196), $B199 * E196, "")</f>
        <v>-2702.7027027026934</v>
      </c>
      <c r="G196" s="31">
        <v>10.7</v>
      </c>
      <c r="H196" s="32">
        <f t="shared" si="107"/>
        <v>-3.603603603603607E-2</v>
      </c>
      <c r="I196" s="101">
        <f>IF(ISNUMBER(G196), $B199 * H196, "")</f>
        <v>-5405.4054054054104</v>
      </c>
      <c r="J196" s="15">
        <v>10.9</v>
      </c>
      <c r="K196" s="32">
        <f t="shared" si="108"/>
        <v>-1.8018018018017955E-2</v>
      </c>
      <c r="L196" s="18">
        <f>IF(ISNUMBER(J196), $B199 * K196, "")</f>
        <v>-2702.7027027026934</v>
      </c>
      <c r="M196" s="31">
        <v>10.9</v>
      </c>
      <c r="N196" s="32">
        <f t="shared" si="109"/>
        <v>-1.8018018018017955E-2</v>
      </c>
      <c r="O196" s="18">
        <f>IF(ISNUMBER(M196), $B199 * N196, "")</f>
        <v>-2702.7027027026934</v>
      </c>
      <c r="Q196" s="209"/>
      <c r="R196" s="209"/>
      <c r="S196" s="209"/>
    </row>
    <row r="197" spans="1:19">
      <c r="A197" s="125" t="s">
        <v>126</v>
      </c>
      <c r="B197" s="126">
        <v>88</v>
      </c>
      <c r="C197" s="77">
        <v>-3.8251366100000003E-2</v>
      </c>
      <c r="D197" s="15">
        <v>87.7</v>
      </c>
      <c r="E197" s="32">
        <f t="shared" si="106"/>
        <v>-3.4090909090908768E-3</v>
      </c>
      <c r="F197" s="18">
        <f>IF(ISNUMBER(D197), $B199 * E197, "")</f>
        <v>-511.36363636363154</v>
      </c>
      <c r="G197" s="31">
        <v>87.1</v>
      </c>
      <c r="H197" s="32">
        <f t="shared" si="107"/>
        <v>-1.0227272727272791E-2</v>
      </c>
      <c r="I197" s="101">
        <f>IF(ISNUMBER(G197), $B199 * H197, "")</f>
        <v>-1534.0909090909188</v>
      </c>
      <c r="J197" s="15">
        <v>86.9</v>
      </c>
      <c r="K197" s="32">
        <f t="shared" si="108"/>
        <v>-1.2499999999999935E-2</v>
      </c>
      <c r="L197" s="18">
        <f>IF(ISNUMBER(J197), $B199 * K197, "")</f>
        <v>-1874.9999999999902</v>
      </c>
      <c r="M197" s="31">
        <v>87.4</v>
      </c>
      <c r="N197" s="32">
        <f t="shared" si="109"/>
        <v>-6.8181818181817537E-3</v>
      </c>
      <c r="O197" s="18">
        <f>IF(ISNUMBER(M197), $B199 * N197, "")</f>
        <v>-1022.7272727272631</v>
      </c>
      <c r="Q197" s="198"/>
      <c r="R197" s="199"/>
      <c r="S197" s="200"/>
    </row>
    <row r="198" spans="1:19" ht="17.25" thickBot="1">
      <c r="A198" s="130" t="s">
        <v>189</v>
      </c>
      <c r="B198" s="131">
        <v>94.9</v>
      </c>
      <c r="C198" s="79">
        <v>-6.03960396E-2</v>
      </c>
      <c r="D198" s="24">
        <v>93</v>
      </c>
      <c r="E198" s="25">
        <f t="shared" si="106"/>
        <v>-2.0021074815595421E-2</v>
      </c>
      <c r="F198" s="104">
        <f>IF(ISNUMBER(D198), $B199 * E198, "")</f>
        <v>-3003.1612223393131</v>
      </c>
      <c r="G198" s="102">
        <v>91.8</v>
      </c>
      <c r="H198" s="25">
        <f t="shared" si="107"/>
        <v>-3.2665964172813575E-2</v>
      </c>
      <c r="I198" s="103">
        <f>IF(ISNUMBER(G198), $B199 * H198, "")</f>
        <v>-4899.8946259220365</v>
      </c>
      <c r="J198" s="24">
        <v>91.7</v>
      </c>
      <c r="K198" s="25">
        <f t="shared" si="108"/>
        <v>-3.371970495258169E-2</v>
      </c>
      <c r="L198" s="104">
        <f>IF(ISNUMBER(J198), $B199 * K198, "")</f>
        <v>-5057.9557428872531</v>
      </c>
      <c r="M198" s="102">
        <v>92</v>
      </c>
      <c r="N198" s="25">
        <f t="shared" si="109"/>
        <v>-3.0558482613277191E-2</v>
      </c>
      <c r="O198" s="104">
        <f>IF(ISNUMBER(M198), $B199 * N198, "")</f>
        <v>-4583.7723919915788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3.5718366456286856E-3</v>
      </c>
      <c r="F199" s="28">
        <f>SUM(F179:F198)</f>
        <v>10715.509936886061</v>
      </c>
      <c r="G199" s="26" t="s">
        <v>266</v>
      </c>
      <c r="H199" s="27">
        <f>IF(COUNT(H179:H198), SUM(H179:H198) / COUNT(H179:H198), 0)</f>
        <v>-3.0061155560666851E-3</v>
      </c>
      <c r="I199" s="28">
        <f>SUM(I179:I198)</f>
        <v>-9018.3466682000562</v>
      </c>
      <c r="J199" s="26" t="s">
        <v>266</v>
      </c>
      <c r="K199" s="27">
        <f>IF(COUNT(K179:K198), SUM(K179:K198) / COUNT(K179:K198), 0)</f>
        <v>7.5328396440964279E-5</v>
      </c>
      <c r="L199" s="28">
        <f>SUM(L179:L198)</f>
        <v>225.98518932289244</v>
      </c>
      <c r="M199" s="26" t="s">
        <v>266</v>
      </c>
      <c r="N199" s="27">
        <f>IF(COUNT(N179:N198), SUM(N179:N198) / COUNT(N179:N198), 0)</f>
        <v>4.0828328680846109E-3</v>
      </c>
      <c r="O199" s="28">
        <f>SUM(O179:O198)</f>
        <v>12248.498604253838</v>
      </c>
      <c r="Q199" s="204"/>
      <c r="R199" s="205"/>
      <c r="S199" s="20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4861D-6585-4419-8059-EA7B9C4BE00A}">
  <sheetPr codeName="Sheet24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44638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-12,668 KRW (-0.42%)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4,320 KRW (0.14%)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-869 KRW (-0.03%)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81,543 KRW (2.72%)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90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2022-03-18(금) 오전 00:00</v>
      </c>
      <c r="C15" s="259"/>
      <c r="D15" s="233" t="str">
        <f>TEXT($G$1, "[$-ko-KR]yyyy-mm-dd(ddd) ") &amp; "오후 14:00"</f>
        <v>2022-03-18(금) 오후 14:00</v>
      </c>
      <c r="E15" s="234"/>
      <c r="F15" s="235"/>
      <c r="G15" s="233" t="str">
        <f>TEXT($G$1, "[$-ko-KR]yyyy-mm-dd(ddd) ") &amp; "오후 19:00"</f>
        <v>2022-03-18(금) 오후 19:00</v>
      </c>
      <c r="H15" s="234"/>
      <c r="I15" s="235"/>
      <c r="J15" s="233" t="str">
        <f>TEXT($G$1, "[$-ko-KR]yyyy-mm-dd(ddd) ") &amp; "오후 21:00"</f>
        <v>2022-03-18(금) 오후 21:00</v>
      </c>
      <c r="K15" s="234"/>
      <c r="L15" s="235"/>
      <c r="M15" s="233" t="str">
        <f>TEXT($G$1+1, "[$-ko-KR]yyyy-mm-dd(ddd) ") &amp; "오전 00:00"</f>
        <v>2022-03-19(토)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1" t="s">
        <v>37</v>
      </c>
      <c r="H16" s="192" t="s">
        <v>40</v>
      </c>
      <c r="I16" s="19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90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2022-03-18(금) 오전 00:00</v>
      </c>
      <c r="C42" s="261"/>
      <c r="D42" s="233" t="str">
        <f>TEXT($G$1, "[$-ko-KR]yyyy-mm-dd(ddd) ") &amp; "오후 14:00"</f>
        <v>2022-03-18(금) 오후 14:00</v>
      </c>
      <c r="E42" s="234"/>
      <c r="F42" s="235"/>
      <c r="G42" s="233" t="str">
        <f>TEXT($G$1, "[$-ko-KR]yyyy-mm-dd(ddd) ") &amp; "오후 19:00"</f>
        <v>2022-03-18(금) 오후 19:00</v>
      </c>
      <c r="H42" s="234"/>
      <c r="I42" s="235"/>
      <c r="J42" s="233" t="str">
        <f>TEXT($G$1, "[$-ko-KR]yyyy-mm-dd(ddd) ") &amp; "오후 21:00"</f>
        <v>2022-03-18(금) 오후 21:00</v>
      </c>
      <c r="K42" s="234"/>
      <c r="L42" s="235"/>
      <c r="M42" s="233" t="str">
        <f>TEXT($G$1+1, "[$-ko-KR]yyyy-mm-dd(ddd) ") &amp; "오전 00:00"</f>
        <v>2022-03-19(토)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91" t="s">
        <v>57</v>
      </c>
      <c r="H43" s="192" t="s">
        <v>263</v>
      </c>
      <c r="I43" s="19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233</v>
      </c>
      <c r="B44" s="124">
        <v>99</v>
      </c>
      <c r="C44" s="76">
        <v>5.4313098999999997E-2</v>
      </c>
      <c r="D44" s="13">
        <v>101</v>
      </c>
      <c r="E44" s="14">
        <f>IF(ISNUMBER(D44), (D44 - $B44) / $B44, "")</f>
        <v>2.0202020202020204E-2</v>
      </c>
      <c r="F44" s="16">
        <f>IF(ISNUMBER(D44), $B64 * E44, "")</f>
        <v>3030.3030303030305</v>
      </c>
      <c r="G44" s="29">
        <v>101</v>
      </c>
      <c r="H44" s="14">
        <f>IF(ISNUMBER(G44), (G44 - $B44) / $B44, "")</f>
        <v>2.0202020202020204E-2</v>
      </c>
      <c r="I44" s="100">
        <f>IF(ISNUMBER(G44), $B64 * H44, "")</f>
        <v>3030.3030303030305</v>
      </c>
      <c r="J44" s="13">
        <v>101</v>
      </c>
      <c r="K44" s="14">
        <f>IF(ISNUMBER(J44), (J44 - $B44) / $B44, "")</f>
        <v>2.0202020202020204E-2</v>
      </c>
      <c r="L44" s="16">
        <f>IF(ISNUMBER(J44), $B64 * K44, "")</f>
        <v>3030.3030303030305</v>
      </c>
      <c r="M44" s="29">
        <v>100</v>
      </c>
      <c r="N44" s="14">
        <f>IF(ISNUMBER(M44), (M44 - $B44) / $B44, "")</f>
        <v>1.0101010101010102E-2</v>
      </c>
      <c r="O44" s="16">
        <f>IF(ISNUMBER(M44), $B64 * N44, "")</f>
        <v>1515.1515151515152</v>
      </c>
      <c r="Q44" s="219"/>
      <c r="R44" s="219"/>
      <c r="S44" s="219"/>
    </row>
    <row r="45" spans="1:19" ht="17.25" customHeight="1" thickBot="1">
      <c r="A45" s="125" t="s">
        <v>97</v>
      </c>
      <c r="B45" s="126">
        <v>2.3E-3</v>
      </c>
      <c r="C45" s="77">
        <v>4.5454545499999999E-2</v>
      </c>
      <c r="D45" s="15">
        <v>2.2000000000000001E-3</v>
      </c>
      <c r="E45" s="32">
        <f t="shared" ref="E45:E48" si="14">IF(ISNUMBER(D45), (D45 - $B45) / $B45, "")</f>
        <v>-4.3478260869565147E-2</v>
      </c>
      <c r="F45" s="18">
        <f>IF(ISNUMBER(D45), $B64 * E45, "")</f>
        <v>-6521.7391304347721</v>
      </c>
      <c r="G45" s="31">
        <v>2.3E-3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2.3E-3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2.3E-3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9"/>
      <c r="R45" s="219"/>
      <c r="S45" s="219"/>
    </row>
    <row r="46" spans="1:19" ht="17.25" customHeight="1" thickBot="1">
      <c r="A46" s="125" t="s">
        <v>128</v>
      </c>
      <c r="B46" s="126">
        <v>51.2</v>
      </c>
      <c r="C46" s="77">
        <v>1.7892644100000001E-2</v>
      </c>
      <c r="D46" s="15">
        <v>50</v>
      </c>
      <c r="E46" s="32">
        <f t="shared" si="14"/>
        <v>-2.3437500000000056E-2</v>
      </c>
      <c r="F46" s="18">
        <f>IF(ISNUMBER(D46), $B64 * E46, "")</f>
        <v>-3515.6250000000082</v>
      </c>
      <c r="G46" s="31">
        <v>49.8</v>
      </c>
      <c r="H46" s="32">
        <f t="shared" si="15"/>
        <v>-2.7343750000000111E-2</v>
      </c>
      <c r="I46" s="101">
        <f>IF(ISNUMBER(G46), $B64 * H46, "")</f>
        <v>-4101.5625000000164</v>
      </c>
      <c r="J46" s="15">
        <v>50</v>
      </c>
      <c r="K46" s="32">
        <f t="shared" si="16"/>
        <v>-2.3437500000000056E-2</v>
      </c>
      <c r="L46" s="18">
        <f>IF(ISNUMBER(J46), $B64 * K46, "")</f>
        <v>-3515.6250000000082</v>
      </c>
      <c r="M46" s="31">
        <v>50.4</v>
      </c>
      <c r="N46" s="32">
        <f t="shared" si="17"/>
        <v>-1.5625000000000083E-2</v>
      </c>
      <c r="O46" s="18">
        <f>IF(ISNUMBER(M46), $B64 * N46, "")</f>
        <v>-2343.7500000000123</v>
      </c>
      <c r="Q46" s="209"/>
      <c r="R46" s="209"/>
      <c r="S46" s="209"/>
    </row>
    <row r="47" spans="1:19" ht="17.25" customHeight="1" thickBot="1">
      <c r="A47" s="125" t="s">
        <v>124</v>
      </c>
      <c r="B47" s="126">
        <v>59.7</v>
      </c>
      <c r="C47" s="77">
        <v>1.01522843E-2</v>
      </c>
      <c r="D47" s="15">
        <v>58.6</v>
      </c>
      <c r="E47" s="32">
        <f t="shared" si="14"/>
        <v>-1.8425460636515935E-2</v>
      </c>
      <c r="F47" s="18">
        <f>IF(ISNUMBER(D47), $B64 * E47, "")</f>
        <v>-2763.8190954773904</v>
      </c>
      <c r="G47" s="31">
        <v>58.2</v>
      </c>
      <c r="H47" s="32">
        <f t="shared" si="15"/>
        <v>-2.5125628140703515E-2</v>
      </c>
      <c r="I47" s="101">
        <f>IF(ISNUMBER(G47), $B64 * H47, "")</f>
        <v>-3768.8442211055271</v>
      </c>
      <c r="J47" s="15">
        <v>58.3</v>
      </c>
      <c r="K47" s="32">
        <f t="shared" si="16"/>
        <v>-2.3450586264656712E-2</v>
      </c>
      <c r="L47" s="18">
        <f>IF(ISNUMBER(J47), $B64 * K47, "")</f>
        <v>-3517.5879396985069</v>
      </c>
      <c r="M47" s="31">
        <v>58.8</v>
      </c>
      <c r="N47" s="32">
        <f t="shared" si="17"/>
        <v>-1.5075376884422205E-2</v>
      </c>
      <c r="O47" s="18">
        <f>IF(ISNUMBER(M47), $B64 * N47, "")</f>
        <v>-2261.3065326633309</v>
      </c>
      <c r="Q47" s="209"/>
      <c r="R47" s="209"/>
      <c r="S47" s="209"/>
    </row>
    <row r="48" spans="1:19" ht="17.25" customHeight="1" thickBot="1">
      <c r="A48" s="127" t="s">
        <v>185</v>
      </c>
      <c r="B48" s="128">
        <v>10.5</v>
      </c>
      <c r="C48" s="78">
        <v>9.6153846000000005E-3</v>
      </c>
      <c r="D48" s="20">
        <v>10.3</v>
      </c>
      <c r="E48" s="21">
        <f t="shared" si="14"/>
        <v>-1.904761904761898E-2</v>
      </c>
      <c r="F48" s="22">
        <f>IF(ISNUMBER(D48), $B64 * E48, "")</f>
        <v>-2857.1428571428469</v>
      </c>
      <c r="G48" s="30">
        <v>10.199999999999999</v>
      </c>
      <c r="H48" s="21">
        <f t="shared" si="15"/>
        <v>-2.857142857142864E-2</v>
      </c>
      <c r="I48" s="105">
        <f>IF(ISNUMBER(G48), $B64 * H48, "")</f>
        <v>-4285.7142857142962</v>
      </c>
      <c r="J48" s="20">
        <v>10.199999999999999</v>
      </c>
      <c r="K48" s="21">
        <f t="shared" si="16"/>
        <v>-2.857142857142864E-2</v>
      </c>
      <c r="L48" s="22">
        <f>IF(ISNUMBER(J48), $B64 * K48, "")</f>
        <v>-4285.7142857142962</v>
      </c>
      <c r="M48" s="30">
        <v>10.4</v>
      </c>
      <c r="N48" s="21">
        <f t="shared" si="17"/>
        <v>-9.52380952380949E-3</v>
      </c>
      <c r="O48" s="22">
        <f>IF(ISNUMBER(M48), $B64 * N48, "")</f>
        <v>-1428.5714285714234</v>
      </c>
      <c r="Q48" s="209"/>
      <c r="R48" s="209"/>
      <c r="S48" s="209"/>
    </row>
    <row r="49" spans="1:19" ht="17.25" customHeight="1" thickBot="1">
      <c r="A49" s="125" t="s">
        <v>229</v>
      </c>
      <c r="B49" s="129">
        <v>51.8</v>
      </c>
      <c r="C49" s="80">
        <v>7.7821011999999997E-3</v>
      </c>
      <c r="D49" s="106">
        <v>51.1</v>
      </c>
      <c r="E49" s="107">
        <f>IF(ISNUMBER(D49), (D49 - $B49) / $B49, "")</f>
        <v>-1.3513513513513433E-2</v>
      </c>
      <c r="F49" s="108">
        <f>IF(ISNUMBER(D49), $B64 * E49, "")</f>
        <v>-2027.0270270270148</v>
      </c>
      <c r="G49" s="109">
        <v>51.3</v>
      </c>
      <c r="H49" s="107">
        <f>IF(ISNUMBER(G49), (G49 - $B49) / $B49, "")</f>
        <v>-9.6525096525096523E-3</v>
      </c>
      <c r="I49" s="110">
        <f>IF(ISNUMBER(G49), $B64 * H49, "")</f>
        <v>-1447.8764478764479</v>
      </c>
      <c r="J49" s="106">
        <v>51.3</v>
      </c>
      <c r="K49" s="107">
        <f>IF(ISNUMBER(J49), (J49 - $B49) / $B49, "")</f>
        <v>-9.6525096525096523E-3</v>
      </c>
      <c r="L49" s="108">
        <f>IF(ISNUMBER(J49), $B64 * K49, "")</f>
        <v>-1447.8764478764479</v>
      </c>
      <c r="M49" s="109">
        <v>51.7</v>
      </c>
      <c r="N49" s="107">
        <f>IF(ISNUMBER(M49), (M49 - $B49) / $B49, "")</f>
        <v>-1.9305019305018208E-3</v>
      </c>
      <c r="O49" s="108">
        <f>IF(ISNUMBER(M49), $B64 * N49, "")</f>
        <v>-289.57528957527313</v>
      </c>
      <c r="Q49" s="209"/>
      <c r="R49" s="209"/>
      <c r="S49" s="209"/>
    </row>
    <row r="50" spans="1:19" ht="17.25" customHeight="1" thickBot="1">
      <c r="A50" s="125" t="s">
        <v>245</v>
      </c>
      <c r="B50" s="126">
        <v>60.8</v>
      </c>
      <c r="C50" s="77">
        <v>-3.2786884999999998E-3</v>
      </c>
      <c r="D50" s="15">
        <v>61.4</v>
      </c>
      <c r="E50" s="32">
        <f t="shared" ref="E50:E53" si="18">IF(ISNUMBER(D50), (D50 - $B50) / $B50, "")</f>
        <v>9.8684210526316027E-3</v>
      </c>
      <c r="F50" s="18">
        <f>IF(ISNUMBER(D50), $B64 * E50, "")</f>
        <v>1480.2631578947405</v>
      </c>
      <c r="G50" s="31">
        <v>61</v>
      </c>
      <c r="H50" s="32">
        <f t="shared" ref="H50:H53" si="19">IF(ISNUMBER(G50), (G50 - $B50) / $B50, "")</f>
        <v>3.2894736842105734E-3</v>
      </c>
      <c r="I50" s="101">
        <f>IF(ISNUMBER(G50), $B64 * H50, "")</f>
        <v>493.42105263158601</v>
      </c>
      <c r="J50" s="15">
        <v>61.1</v>
      </c>
      <c r="K50" s="32">
        <f t="shared" ref="K50:K53" si="20">IF(ISNUMBER(J50), (J50 - $B50) / $B50, "")</f>
        <v>4.9342105263158595E-3</v>
      </c>
      <c r="L50" s="18">
        <f>IF(ISNUMBER(J50), $B64 * K50, "")</f>
        <v>740.1315789473789</v>
      </c>
      <c r="M50" s="31">
        <v>61.6</v>
      </c>
      <c r="N50" s="32">
        <f t="shared" ref="N50:N53" si="21">IF(ISNUMBER(M50), (M50 - $B50) / $B50, "")</f>
        <v>1.3157894736842176E-2</v>
      </c>
      <c r="O50" s="18">
        <f>IF(ISNUMBER(M50), $B64 * N50, "")</f>
        <v>1973.6842105263263</v>
      </c>
      <c r="Q50" s="209"/>
      <c r="R50" s="209"/>
      <c r="S50" s="209"/>
    </row>
    <row r="51" spans="1:19" ht="17.25" customHeight="1" thickBot="1">
      <c r="A51" s="125" t="s">
        <v>64</v>
      </c>
      <c r="B51" s="126">
        <v>28.1</v>
      </c>
      <c r="C51" s="77">
        <v>-3.5460993000000001E-3</v>
      </c>
      <c r="D51" s="15">
        <v>27.7</v>
      </c>
      <c r="E51" s="32">
        <f t="shared" si="18"/>
        <v>-1.4234875444839933E-2</v>
      </c>
      <c r="F51" s="18">
        <f>IF(ISNUMBER(D51), $B64 * E51, "")</f>
        <v>-2135.2313167259899</v>
      </c>
      <c r="G51" s="31">
        <v>27.6</v>
      </c>
      <c r="H51" s="32">
        <f t="shared" si="19"/>
        <v>-1.779359430604982E-2</v>
      </c>
      <c r="I51" s="101">
        <f>IF(ISNUMBER(G51), $B64 * H51, "")</f>
        <v>-2669.0391459074731</v>
      </c>
      <c r="J51" s="15">
        <v>27.8</v>
      </c>
      <c r="K51" s="32">
        <f t="shared" si="20"/>
        <v>-1.0676156583629918E-2</v>
      </c>
      <c r="L51" s="18">
        <f>IF(ISNUMBER(J51), $B64 * K51, "")</f>
        <v>-1601.4234875444877</v>
      </c>
      <c r="M51" s="31">
        <v>28</v>
      </c>
      <c r="N51" s="32">
        <f t="shared" si="21"/>
        <v>-3.558718861210015E-3</v>
      </c>
      <c r="O51" s="18">
        <f>IF(ISNUMBER(M51), $B64 * N51, "")</f>
        <v>-533.80782918150226</v>
      </c>
      <c r="Q51" s="209"/>
      <c r="R51" s="209"/>
      <c r="S51" s="209"/>
    </row>
    <row r="52" spans="1:19" ht="17.25" customHeight="1" thickBot="1">
      <c r="A52" s="125" t="s">
        <v>148</v>
      </c>
      <c r="B52" s="126">
        <v>74.5</v>
      </c>
      <c r="C52" s="77">
        <v>-4.0106952E-3</v>
      </c>
      <c r="D52" s="15">
        <v>74.400000000000006</v>
      </c>
      <c r="E52" s="32">
        <f t="shared" si="18"/>
        <v>-1.3422818791945545E-3</v>
      </c>
      <c r="F52" s="18">
        <f>IF(ISNUMBER(D52), $B64 * E52, "")</f>
        <v>-201.34228187918316</v>
      </c>
      <c r="G52" s="31">
        <v>74.2</v>
      </c>
      <c r="H52" s="32">
        <f t="shared" si="19"/>
        <v>-4.0268456375838549E-3</v>
      </c>
      <c r="I52" s="101">
        <f>IF(ISNUMBER(G52), $B64 * H52, "")</f>
        <v>-604.02684563757828</v>
      </c>
      <c r="J52" s="15">
        <v>74.099999999999994</v>
      </c>
      <c r="K52" s="32">
        <f t="shared" si="20"/>
        <v>-5.3691275167785995E-3</v>
      </c>
      <c r="L52" s="18">
        <f>IF(ISNUMBER(J52), $B64 * K52, "")</f>
        <v>-805.36912751678994</v>
      </c>
      <c r="M52" s="31">
        <v>73.900000000000006</v>
      </c>
      <c r="N52" s="32">
        <f t="shared" si="21"/>
        <v>-8.0536912751677098E-3</v>
      </c>
      <c r="O52" s="18">
        <f>IF(ISNUMBER(M52), $B64 * N52, "")</f>
        <v>-1208.0536912751566</v>
      </c>
      <c r="Q52" s="33"/>
      <c r="R52" s="33"/>
    </row>
    <row r="53" spans="1:19" ht="17.25" customHeight="1" thickBot="1">
      <c r="A53" s="130" t="s">
        <v>158</v>
      </c>
      <c r="B53" s="131">
        <v>69.8</v>
      </c>
      <c r="C53" s="79">
        <v>-5.6980056999999997E-3</v>
      </c>
      <c r="D53" s="24">
        <v>69.7</v>
      </c>
      <c r="E53" s="25">
        <f t="shared" si="18"/>
        <v>-1.43266475644691E-3</v>
      </c>
      <c r="F53" s="104">
        <f>IF(ISNUMBER(D53), $B64 * E53, "")</f>
        <v>-214.89971346703652</v>
      </c>
      <c r="G53" s="102">
        <v>69.099999999999994</v>
      </c>
      <c r="H53" s="25">
        <f t="shared" si="19"/>
        <v>-1.0028653295128981E-2</v>
      </c>
      <c r="I53" s="103">
        <f>IF(ISNUMBER(G53), $B64 * H53, "")</f>
        <v>-1504.2979942693471</v>
      </c>
      <c r="J53" s="24">
        <v>69.3</v>
      </c>
      <c r="K53" s="25">
        <f t="shared" si="20"/>
        <v>-7.1633237822349575E-3</v>
      </c>
      <c r="L53" s="104">
        <f>IF(ISNUMBER(J53), $B64 * K53, "")</f>
        <v>-1074.4985673352437</v>
      </c>
      <c r="M53" s="102">
        <v>69.3</v>
      </c>
      <c r="N53" s="25">
        <f t="shared" si="21"/>
        <v>-7.1633237822349575E-3</v>
      </c>
      <c r="O53" s="104">
        <f>IF(ISNUMBER(M53), $B64 * N53, "")</f>
        <v>-1074.4985673352437</v>
      </c>
      <c r="Q53" s="210"/>
      <c r="R53" s="211"/>
      <c r="S53" s="212"/>
    </row>
    <row r="54" spans="1:19" ht="17.25" customHeight="1">
      <c r="A54" s="123" t="s">
        <v>199</v>
      </c>
      <c r="B54" s="124">
        <v>11.6</v>
      </c>
      <c r="C54" s="76">
        <v>-8.5470084999999998E-3</v>
      </c>
      <c r="D54" s="13">
        <v>11.6</v>
      </c>
      <c r="E54" s="14">
        <f>IF(ISNUMBER(D54), (D54 - $B54) / $B54, "")</f>
        <v>0</v>
      </c>
      <c r="F54" s="16">
        <f>IF(ISNUMBER(D54), $B64 * E54, "")</f>
        <v>0</v>
      </c>
      <c r="G54" s="29">
        <v>11.5</v>
      </c>
      <c r="H54" s="14">
        <f>IF(ISNUMBER(G54), (G54 - $B54) / $B54, "")</f>
        <v>-8.6206896551723842E-3</v>
      </c>
      <c r="I54" s="100">
        <f>IF(ISNUMBER(G54), $B64 * H54, "")</f>
        <v>-1293.1034482758575</v>
      </c>
      <c r="J54" s="13">
        <v>11.5</v>
      </c>
      <c r="K54" s="14">
        <f>IF(ISNUMBER(J54), (J54 - $B54) / $B54, "")</f>
        <v>-8.6206896551723842E-3</v>
      </c>
      <c r="L54" s="16">
        <f>IF(ISNUMBER(J54), $B64 * K54, "")</f>
        <v>-1293.1034482758575</v>
      </c>
      <c r="M54" s="29">
        <v>11.7</v>
      </c>
      <c r="N54" s="14">
        <f>IF(ISNUMBER(M54), (M54 - $B54) / $B54, "")</f>
        <v>8.6206896551723842E-3</v>
      </c>
      <c r="O54" s="16">
        <f>IF(ISNUMBER(M54), $B64 * N54, "")</f>
        <v>1293.1034482758575</v>
      </c>
      <c r="Q54" s="213"/>
      <c r="R54" s="214"/>
      <c r="S54" s="215"/>
    </row>
    <row r="55" spans="1:19" ht="17.25" customHeight="1" thickBot="1">
      <c r="A55" s="125" t="s">
        <v>118</v>
      </c>
      <c r="B55" s="126">
        <v>17</v>
      </c>
      <c r="C55" s="77">
        <v>-1.1627907E-2</v>
      </c>
      <c r="D55" s="15">
        <v>16.8</v>
      </c>
      <c r="E55" s="32">
        <f t="shared" ref="E55:E58" si="22">IF(ISNUMBER(D55), (D55 - $B55) / $B55, "")</f>
        <v>-1.1764705882352899E-2</v>
      </c>
      <c r="F55" s="18">
        <f>IF(ISNUMBER(D55), $B64 * E55, "")</f>
        <v>-1764.7058823529349</v>
      </c>
      <c r="G55" s="31">
        <v>16.8</v>
      </c>
      <c r="H55" s="32">
        <f t="shared" ref="H55:H58" si="23">IF(ISNUMBER(G55), (G55 - $B55) / $B55, "")</f>
        <v>-1.1764705882352899E-2</v>
      </c>
      <c r="I55" s="101">
        <f>IF(ISNUMBER(G55), $B64 * H55, "")</f>
        <v>-1764.7058823529349</v>
      </c>
      <c r="J55" s="15">
        <v>16.8</v>
      </c>
      <c r="K55" s="32">
        <f t="shared" ref="K55:K58" si="24">IF(ISNUMBER(J55), (J55 - $B55) / $B55, "")</f>
        <v>-1.1764705882352899E-2</v>
      </c>
      <c r="L55" s="18">
        <f>IF(ISNUMBER(J55), $B64 * K55, "")</f>
        <v>-1764.7058823529349</v>
      </c>
      <c r="M55" s="31">
        <v>16.899999999999999</v>
      </c>
      <c r="N55" s="32">
        <f t="shared" ref="N55:N58" si="25">IF(ISNUMBER(M55), (M55 - $B55) / $B55, "")</f>
        <v>-5.8823529411765538E-3</v>
      </c>
      <c r="O55" s="18">
        <f>IF(ISNUMBER(M55), $B64 * N55, "")</f>
        <v>-882.35294117648311</v>
      </c>
      <c r="Q55" s="216"/>
      <c r="R55" s="217"/>
      <c r="S55" s="218"/>
    </row>
    <row r="56" spans="1:19" ht="17.25" customHeight="1" thickBot="1">
      <c r="A56" s="125" t="s">
        <v>197</v>
      </c>
      <c r="B56" s="126">
        <v>48.9</v>
      </c>
      <c r="C56" s="77">
        <v>-1.2121212100000001E-2</v>
      </c>
      <c r="D56" s="15">
        <v>48.5</v>
      </c>
      <c r="E56" s="32">
        <f t="shared" si="22"/>
        <v>-8.1799591002044703E-3</v>
      </c>
      <c r="F56" s="18">
        <f>IF(ISNUMBER(D56), $B64 * E56, "")</f>
        <v>-1226.9938650306706</v>
      </c>
      <c r="G56" s="31">
        <v>48.4</v>
      </c>
      <c r="H56" s="32">
        <f t="shared" si="23"/>
        <v>-1.0224948875255624E-2</v>
      </c>
      <c r="I56" s="101">
        <f>IF(ISNUMBER(G56), $B64 * H56, "")</f>
        <v>-1533.7423312883436</v>
      </c>
      <c r="J56" s="15">
        <v>48.3</v>
      </c>
      <c r="K56" s="32">
        <f t="shared" si="24"/>
        <v>-1.2269938650306778E-2</v>
      </c>
      <c r="L56" s="18">
        <f>IF(ISNUMBER(J56), $B64 * K56, "")</f>
        <v>-1840.4907975460167</v>
      </c>
      <c r="M56" s="31">
        <v>48.7</v>
      </c>
      <c r="N56" s="32">
        <f t="shared" si="25"/>
        <v>-4.0899795501021623E-3</v>
      </c>
      <c r="O56" s="18">
        <f>IF(ISNUMBER(M56), $B64 * N56, "")</f>
        <v>-613.49693251532437</v>
      </c>
      <c r="Q56" s="209"/>
      <c r="R56" s="209"/>
      <c r="S56" s="209"/>
    </row>
    <row r="57" spans="1:19" ht="17.25" customHeight="1" thickBot="1">
      <c r="A57" s="125" t="s">
        <v>346</v>
      </c>
      <c r="B57" s="126">
        <v>9.6300000000000008</v>
      </c>
      <c r="C57" s="77">
        <v>-1.2307692300000001E-2</v>
      </c>
      <c r="D57" s="15">
        <v>9.5399999999999991</v>
      </c>
      <c r="E57" s="32">
        <f t="shared" si="22"/>
        <v>-9.3457943925235338E-3</v>
      </c>
      <c r="F57" s="18">
        <f>IF(ISNUMBER(D57), $B64 * E57, "")</f>
        <v>-1401.86915887853</v>
      </c>
      <c r="G57" s="31">
        <v>9.5399999999999991</v>
      </c>
      <c r="H57" s="32">
        <f t="shared" si="23"/>
        <v>-9.3457943925235338E-3</v>
      </c>
      <c r="I57" s="101">
        <f>IF(ISNUMBER(G57), $B64 * H57, "")</f>
        <v>-1401.86915887853</v>
      </c>
      <c r="J57" s="15">
        <v>9.5299999999999994</v>
      </c>
      <c r="K57" s="32">
        <f t="shared" si="24"/>
        <v>-1.0384215991692773E-2</v>
      </c>
      <c r="L57" s="18">
        <f>IF(ISNUMBER(J57), $B64 * K57, "")</f>
        <v>-1557.632398753916</v>
      </c>
      <c r="M57" s="31">
        <v>9.73</v>
      </c>
      <c r="N57" s="32">
        <f t="shared" si="25"/>
        <v>1.038421599169259E-2</v>
      </c>
      <c r="O57" s="18">
        <f>IF(ISNUMBER(M57), $B64 * N57, "")</f>
        <v>1557.6323987538885</v>
      </c>
      <c r="Q57" s="219"/>
      <c r="R57" s="219"/>
      <c r="S57" s="219"/>
    </row>
    <row r="58" spans="1:19" ht="17.25" customHeight="1" thickBot="1">
      <c r="A58" s="127" t="s">
        <v>126</v>
      </c>
      <c r="B58" s="128">
        <v>87.4</v>
      </c>
      <c r="C58" s="78">
        <v>-1.46561443E-2</v>
      </c>
      <c r="D58" s="20">
        <v>87.4</v>
      </c>
      <c r="E58" s="21">
        <f t="shared" si="22"/>
        <v>0</v>
      </c>
      <c r="F58" s="22">
        <f>IF(ISNUMBER(D58), $B64 * E58, "")</f>
        <v>0</v>
      </c>
      <c r="G58" s="30">
        <v>87.2</v>
      </c>
      <c r="H58" s="21">
        <f t="shared" si="23"/>
        <v>-2.2883295194508334E-3</v>
      </c>
      <c r="I58" s="105">
        <f>IF(ISNUMBER(G58), $B64 * H58, "")</f>
        <v>-343.24942791762504</v>
      </c>
      <c r="J58" s="20">
        <v>87</v>
      </c>
      <c r="K58" s="21">
        <f t="shared" si="24"/>
        <v>-4.5766590389016669E-3</v>
      </c>
      <c r="L58" s="22">
        <f>IF(ISNUMBER(J58), $B64 * K58, "")</f>
        <v>-686.49885583525008</v>
      </c>
      <c r="M58" s="30">
        <v>87.7</v>
      </c>
      <c r="N58" s="21">
        <f t="shared" si="25"/>
        <v>3.4324942791761686E-3</v>
      </c>
      <c r="O58" s="22">
        <f>IF(ISNUMBER(M58), $B64 * N58, "")</f>
        <v>514.87414187642526</v>
      </c>
      <c r="Q58" s="219"/>
      <c r="R58" s="219"/>
      <c r="S58" s="219"/>
    </row>
    <row r="59" spans="1:19" ht="17.25" customHeight="1" thickBot="1">
      <c r="A59" s="125" t="s">
        <v>71</v>
      </c>
      <c r="B59" s="129">
        <v>19.2</v>
      </c>
      <c r="C59" s="80">
        <v>-1.5384615399999999E-2</v>
      </c>
      <c r="D59" s="106">
        <v>19.3</v>
      </c>
      <c r="E59" s="107">
        <f>IF(ISNUMBER(D59), (D59 - $B59) / $B59, "")</f>
        <v>5.2083333333334076E-3</v>
      </c>
      <c r="F59" s="108">
        <f>IF(ISNUMBER(D59), $B64 * E59, "")</f>
        <v>781.25000000001114</v>
      </c>
      <c r="G59" s="109">
        <v>19.2</v>
      </c>
      <c r="H59" s="107">
        <f>IF(ISNUMBER(G59), (G59 - $B59) / $B59, "")</f>
        <v>0</v>
      </c>
      <c r="I59" s="110">
        <f>IF(ISNUMBER(G59), $B64 * H59, "")</f>
        <v>0</v>
      </c>
      <c r="J59" s="106">
        <v>19.3</v>
      </c>
      <c r="K59" s="107">
        <f>IF(ISNUMBER(J59), (J59 - $B59) / $B59, "")</f>
        <v>5.2083333333334076E-3</v>
      </c>
      <c r="L59" s="108">
        <f>IF(ISNUMBER(J59), $B64 * K59, "")</f>
        <v>781.25000000001114</v>
      </c>
      <c r="M59" s="109">
        <v>19.399999999999999</v>
      </c>
      <c r="N59" s="107">
        <f>IF(ISNUMBER(M59), (M59 - $B59) / $B59, "")</f>
        <v>1.041666666666663E-2</v>
      </c>
      <c r="O59" s="108">
        <f>IF(ISNUMBER(M59), $B64 * N59, "")</f>
        <v>1562.4999999999945</v>
      </c>
      <c r="Q59" s="209"/>
      <c r="R59" s="209"/>
      <c r="S59" s="209"/>
    </row>
    <row r="60" spans="1:19" ht="17.25" customHeight="1" thickBot="1">
      <c r="A60" s="125" t="s">
        <v>140</v>
      </c>
      <c r="B60" s="126">
        <v>88.2</v>
      </c>
      <c r="C60" s="77">
        <v>-1.5625E-2</v>
      </c>
      <c r="D60" s="15">
        <v>87</v>
      </c>
      <c r="E60" s="32">
        <f t="shared" ref="E60:E63" si="26">IF(ISNUMBER(D60), (D60 - $B60) / $B60, "")</f>
        <v>-1.3605442176870781E-2</v>
      </c>
      <c r="F60" s="18">
        <f>IF(ISNUMBER(D60), $B64 * E60, "")</f>
        <v>-2040.8163265306171</v>
      </c>
      <c r="G60" s="31">
        <v>86.4</v>
      </c>
      <c r="H60" s="32">
        <f t="shared" ref="H60:H63" si="27">IF(ISNUMBER(G60), (G60 - $B60) / $B60, "")</f>
        <v>-2.040816326530609E-2</v>
      </c>
      <c r="I60" s="101">
        <f>IF(ISNUMBER(G60), $B64 * H60, "")</f>
        <v>-3061.2244897959135</v>
      </c>
      <c r="J60" s="15">
        <v>86.2</v>
      </c>
      <c r="K60" s="32">
        <f t="shared" ref="K60:K63" si="28">IF(ISNUMBER(J60), (J60 - $B60) / $B60, "")</f>
        <v>-2.2675736961451247E-2</v>
      </c>
      <c r="L60" s="18">
        <f>IF(ISNUMBER(J60), $B64 * K60, "")</f>
        <v>-3401.3605442176872</v>
      </c>
      <c r="M60" s="31">
        <v>86.7</v>
      </c>
      <c r="N60" s="32">
        <f t="shared" ref="N60:N63" si="29">IF(ISNUMBER(M60), (M60 - $B60) / $B60, "")</f>
        <v>-1.7006802721088433E-2</v>
      </c>
      <c r="O60" s="18">
        <f>IF(ISNUMBER(M60), $B64 * N60, "")</f>
        <v>-2551.0204081632651</v>
      </c>
      <c r="Q60" s="209"/>
      <c r="R60" s="209"/>
      <c r="S60" s="209"/>
    </row>
    <row r="61" spans="1:19" ht="17.25" customHeight="1" thickBot="1">
      <c r="A61" s="125" t="s">
        <v>144</v>
      </c>
      <c r="B61" s="126">
        <v>10.8</v>
      </c>
      <c r="C61" s="77">
        <v>-1.8181818200000002E-2</v>
      </c>
      <c r="D61" s="15">
        <v>10.7</v>
      </c>
      <c r="E61" s="32">
        <f t="shared" si="26"/>
        <v>-9.2592592592593906E-3</v>
      </c>
      <c r="F61" s="18">
        <f>IF(ISNUMBER(D61), $B64 * E61, "")</f>
        <v>-1388.8888888889087</v>
      </c>
      <c r="G61" s="31">
        <v>10.6</v>
      </c>
      <c r="H61" s="32">
        <f t="shared" si="27"/>
        <v>-1.8518518518518615E-2</v>
      </c>
      <c r="I61" s="101">
        <f>IF(ISNUMBER(G61), $B64 * H61, "")</f>
        <v>-2777.7777777777924</v>
      </c>
      <c r="J61" s="15">
        <v>10.7</v>
      </c>
      <c r="K61" s="32">
        <f t="shared" si="28"/>
        <v>-9.2592592592593906E-3</v>
      </c>
      <c r="L61" s="18">
        <f>IF(ISNUMBER(J61), $B64 * K61, "")</f>
        <v>-1388.8888888889087</v>
      </c>
      <c r="M61" s="31">
        <v>10.9</v>
      </c>
      <c r="N61" s="32">
        <f t="shared" si="29"/>
        <v>9.2592592592592258E-3</v>
      </c>
      <c r="O61" s="18">
        <f>IF(ISNUMBER(M61), $B64 * N61, "")</f>
        <v>1388.8888888888839</v>
      </c>
      <c r="Q61" s="209"/>
      <c r="R61" s="209"/>
      <c r="S61" s="209"/>
    </row>
    <row r="62" spans="1:19" ht="17.25" customHeight="1">
      <c r="A62" s="125" t="s">
        <v>174</v>
      </c>
      <c r="B62" s="126">
        <v>10.6</v>
      </c>
      <c r="C62" s="77">
        <v>-1.8518518500000001E-2</v>
      </c>
      <c r="D62" s="15">
        <v>10.7</v>
      </c>
      <c r="E62" s="32">
        <f t="shared" si="26"/>
        <v>9.4339622641509101E-3</v>
      </c>
      <c r="F62" s="18">
        <f>IF(ISNUMBER(D62), $B64 * E62, "")</f>
        <v>1415.0943396226364</v>
      </c>
      <c r="G62" s="31">
        <v>10.5</v>
      </c>
      <c r="H62" s="32">
        <f t="shared" si="27"/>
        <v>-9.4339622641509101E-3</v>
      </c>
      <c r="I62" s="101">
        <f>IF(ISNUMBER(G62), $B64 * H62, "")</f>
        <v>-1415.0943396226364</v>
      </c>
      <c r="J62" s="15">
        <v>10.7</v>
      </c>
      <c r="K62" s="32">
        <f t="shared" si="28"/>
        <v>9.4339622641509101E-3</v>
      </c>
      <c r="L62" s="18">
        <f>IF(ISNUMBER(J62), $B64 * K62, "")</f>
        <v>1415.0943396226364</v>
      </c>
      <c r="M62" s="31">
        <v>10.8</v>
      </c>
      <c r="N62" s="32">
        <f t="shared" si="29"/>
        <v>1.8867924528301987E-2</v>
      </c>
      <c r="O62" s="18">
        <f>IF(ISNUMBER(M62), $B64 * N62, "")</f>
        <v>2830.1886792452979</v>
      </c>
      <c r="Q62" s="198"/>
      <c r="R62" s="199"/>
      <c r="S62" s="200"/>
    </row>
    <row r="63" spans="1:19" ht="17.25" customHeight="1" thickBot="1">
      <c r="A63" s="130" t="s">
        <v>146</v>
      </c>
      <c r="B63" s="131">
        <v>9.24</v>
      </c>
      <c r="C63" s="79">
        <v>-2.11864407E-2</v>
      </c>
      <c r="D63" s="24">
        <v>9.23</v>
      </c>
      <c r="E63" s="25">
        <f t="shared" si="26"/>
        <v>-1.082251082251059E-3</v>
      </c>
      <c r="F63" s="104">
        <f>IF(ISNUMBER(D63), $B64 * E63, "")</f>
        <v>-162.33766233765886</v>
      </c>
      <c r="G63" s="102">
        <v>9.19</v>
      </c>
      <c r="H63" s="25">
        <f t="shared" si="27"/>
        <v>-5.4112554112554882E-3</v>
      </c>
      <c r="I63" s="103">
        <f>IF(ISNUMBER(G63), $B64 * H63, "")</f>
        <v>-811.68831168832321</v>
      </c>
      <c r="J63" s="24">
        <v>9.2200000000000006</v>
      </c>
      <c r="K63" s="25">
        <f t="shared" si="28"/>
        <v>-2.1645021645021181E-3</v>
      </c>
      <c r="L63" s="104">
        <f>IF(ISNUMBER(J63), $B64 * K63, "")</f>
        <v>-324.67532467531771</v>
      </c>
      <c r="M63" s="102">
        <v>9.5399999999999991</v>
      </c>
      <c r="N63" s="25">
        <f t="shared" si="29"/>
        <v>3.2467532467532353E-2</v>
      </c>
      <c r="O63" s="104">
        <f>IF(ISNUMBER(M63), $B64 * N63, "")</f>
        <v>4870.1298701298529</v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-7.1718425594510474E-3</v>
      </c>
      <c r="F64" s="28">
        <f>SUM(F44:F63)</f>
        <v>-21515.527678353144</v>
      </c>
      <c r="G64" s="26" t="s">
        <v>266</v>
      </c>
      <c r="H64" s="27">
        <f>IF(COUNT(H44:H63), SUM(H44:H63) / COUNT(H44:H63), 0)</f>
        <v>-9.7533641750580068E-3</v>
      </c>
      <c r="I64" s="28">
        <f>SUM(I44:I63)</f>
        <v>-29260.092525174023</v>
      </c>
      <c r="J64" s="26" t="s">
        <v>266</v>
      </c>
      <c r="K64" s="27">
        <f>IF(COUNT(K44:K63), SUM(K44:K63) / COUNT(K44:K63), 0)</f>
        <v>-7.5128906824528706E-3</v>
      </c>
      <c r="L64" s="28">
        <f>SUM(L44:L63)</f>
        <v>-22538.67204735861</v>
      </c>
      <c r="M64" s="26" t="s">
        <v>266</v>
      </c>
      <c r="N64" s="27">
        <f>IF(COUNT(N44:N63), SUM(N44:N63) / COUNT(N44:N63), 0)</f>
        <v>1.4399065107970094E-3</v>
      </c>
      <c r="O64" s="28">
        <f>SUM(O44:O63)</f>
        <v>4319.7195323910273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90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2022-03-18(금) 오전 00:00</v>
      </c>
      <c r="C69" s="261"/>
      <c r="D69" s="233" t="str">
        <f>TEXT($G$1, "[$-ko-KR]yyyy-mm-dd(ddd) ") &amp; "오후 14:00"</f>
        <v>2022-03-18(금) 오후 14:00</v>
      </c>
      <c r="E69" s="234"/>
      <c r="F69" s="235"/>
      <c r="G69" s="233" t="str">
        <f>TEXT($G$1, "[$-ko-KR]yyyy-mm-dd(ddd) ") &amp; "오후 19:00"</f>
        <v>2022-03-18(금) 오후 19:00</v>
      </c>
      <c r="H69" s="234"/>
      <c r="I69" s="235"/>
      <c r="J69" s="233" t="str">
        <f>TEXT($G$1, "[$-ko-KR]yyyy-mm-dd(ddd) ") &amp; "오후 21:00"</f>
        <v>2022-03-18(금) 오후 21:00</v>
      </c>
      <c r="K69" s="234"/>
      <c r="L69" s="235"/>
      <c r="M69" s="233" t="str">
        <f>TEXT($G$1+1, "[$-ko-KR]yyyy-mm-dd(ddd) ") &amp; "오전 00:00"</f>
        <v>2022-03-19(토)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91" t="s">
        <v>57</v>
      </c>
      <c r="H70" s="192" t="s">
        <v>263</v>
      </c>
      <c r="I70" s="19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120</v>
      </c>
      <c r="B71" s="124">
        <v>348</v>
      </c>
      <c r="C71" s="76">
        <v>4.19161677E-2</v>
      </c>
      <c r="D71" s="13">
        <v>339</v>
      </c>
      <c r="E71" s="14">
        <f>IF(ISNUMBER(D71), (D71 - $B71) / $B71, "")</f>
        <v>-2.5862068965517241E-2</v>
      </c>
      <c r="F71" s="16">
        <f>IF(ISNUMBER(D71), $B91 * E71, "")</f>
        <v>-3879.3103448275861</v>
      </c>
      <c r="G71" s="29">
        <v>339</v>
      </c>
      <c r="H71" s="14">
        <f>IF(ISNUMBER(G71), (G71 - $B71) / $B71, "")</f>
        <v>-2.5862068965517241E-2</v>
      </c>
      <c r="I71" s="100">
        <f>IF(ISNUMBER(G71), $B91 * H71, "")</f>
        <v>-3879.3103448275861</v>
      </c>
      <c r="J71" s="13">
        <v>340</v>
      </c>
      <c r="K71" s="14">
        <f>IF(ISNUMBER(J71), (J71 - $B71) / $B71, "")</f>
        <v>-2.2988505747126436E-2</v>
      </c>
      <c r="L71" s="16">
        <f>IF(ISNUMBER(J71), $B91 * K71, "")</f>
        <v>-3448.2758620689656</v>
      </c>
      <c r="M71" s="29">
        <v>343</v>
      </c>
      <c r="N71" s="14">
        <f>IF(ISNUMBER(M71), (M71 - $B71) / $B71, "")</f>
        <v>-1.4367816091954023E-2</v>
      </c>
      <c r="O71" s="16">
        <f>IF(ISNUMBER(M71), $B91 * N71, "")</f>
        <v>-2155.1724137931033</v>
      </c>
      <c r="Q71" s="219"/>
      <c r="R71" s="219"/>
      <c r="S71" s="219"/>
    </row>
    <row r="72" spans="1:19" ht="17.25" thickBot="1">
      <c r="A72" s="125" t="s">
        <v>223</v>
      </c>
      <c r="B72" s="126">
        <v>991</v>
      </c>
      <c r="C72" s="77">
        <v>3.2291666699999999E-2</v>
      </c>
      <c r="D72" s="15">
        <v>978</v>
      </c>
      <c r="E72" s="32">
        <f t="shared" ref="E72:E75" si="30">IF(ISNUMBER(D72), (D72 - $B72) / $B72, "")</f>
        <v>-1.3118062563067608E-2</v>
      </c>
      <c r="F72" s="18">
        <f>IF(ISNUMBER(D72), $B91 * E72, "")</f>
        <v>-1967.7093844601411</v>
      </c>
      <c r="G72" s="31">
        <v>968</v>
      </c>
      <c r="H72" s="32">
        <f t="shared" ref="H72:H75" si="31">IF(ISNUMBER(G72), (G72 - $B72) / $B72, "")</f>
        <v>-2.3208879919273461E-2</v>
      </c>
      <c r="I72" s="101">
        <f>IF(ISNUMBER(G72), $B91 * H72, "")</f>
        <v>-3481.3319878910193</v>
      </c>
      <c r="J72" s="15">
        <v>965</v>
      </c>
      <c r="K72" s="32">
        <f t="shared" ref="K72:K75" si="32">IF(ISNUMBER(J72), (J72 - $B72) / $B72, "")</f>
        <v>-2.6236125126135216E-2</v>
      </c>
      <c r="L72" s="18">
        <f>IF(ISNUMBER(J72), $B91 * K72, "")</f>
        <v>-3935.4187689202822</v>
      </c>
      <c r="M72" s="31">
        <v>971</v>
      </c>
      <c r="N72" s="32">
        <f t="shared" ref="N72:N75" si="33">IF(ISNUMBER(M72), (M72 - $B72) / $B72, "")</f>
        <v>-2.0181634712411706E-2</v>
      </c>
      <c r="O72" s="18">
        <f>IF(ISNUMBER(M72), $B91 * N72, "")</f>
        <v>-3027.2452068617558</v>
      </c>
      <c r="Q72" s="219"/>
      <c r="R72" s="219"/>
      <c r="S72" s="219"/>
    </row>
    <row r="73" spans="1:19" ht="17.25" thickBot="1">
      <c r="A73" s="125" t="s">
        <v>348</v>
      </c>
      <c r="B73" s="126">
        <v>153</v>
      </c>
      <c r="C73" s="77">
        <v>0.02</v>
      </c>
      <c r="D73" s="15">
        <v>156</v>
      </c>
      <c r="E73" s="32">
        <f t="shared" si="30"/>
        <v>1.9607843137254902E-2</v>
      </c>
      <c r="F73" s="18">
        <f>IF(ISNUMBER(D73), $B91 * E73, "")</f>
        <v>2941.1764705882351</v>
      </c>
      <c r="G73" s="31">
        <v>157</v>
      </c>
      <c r="H73" s="32">
        <f t="shared" si="31"/>
        <v>2.6143790849673203E-2</v>
      </c>
      <c r="I73" s="101">
        <f>IF(ISNUMBER(G73), $B91 * H73, "")</f>
        <v>3921.5686274509803</v>
      </c>
      <c r="J73" s="15">
        <v>156</v>
      </c>
      <c r="K73" s="32">
        <f t="shared" si="32"/>
        <v>1.9607843137254902E-2</v>
      </c>
      <c r="L73" s="18">
        <f>IF(ISNUMBER(J73), $B91 * K73, "")</f>
        <v>2941.1764705882351</v>
      </c>
      <c r="M73" s="31">
        <v>155</v>
      </c>
      <c r="N73" s="32">
        <f t="shared" si="33"/>
        <v>1.3071895424836602E-2</v>
      </c>
      <c r="O73" s="18">
        <f>IF(ISNUMBER(M73), $B91 * N73, "")</f>
        <v>1960.7843137254902</v>
      </c>
      <c r="Q73" s="209"/>
      <c r="R73" s="209"/>
      <c r="S73" s="209"/>
    </row>
    <row r="74" spans="1:19" ht="17.25" thickBot="1">
      <c r="A74" s="125" t="s">
        <v>103</v>
      </c>
      <c r="B74" s="126">
        <v>631</v>
      </c>
      <c r="C74" s="77">
        <v>9.5999999999999992E-3</v>
      </c>
      <c r="D74" s="15">
        <v>625</v>
      </c>
      <c r="E74" s="32">
        <f t="shared" si="30"/>
        <v>-9.5087163232963554E-3</v>
      </c>
      <c r="F74" s="18">
        <f>IF(ISNUMBER(D74), $B91 * E74, "")</f>
        <v>-1426.3074484944534</v>
      </c>
      <c r="G74" s="31">
        <v>634</v>
      </c>
      <c r="H74" s="32">
        <f t="shared" si="31"/>
        <v>4.7543581616481777E-3</v>
      </c>
      <c r="I74" s="101">
        <f>IF(ISNUMBER(G74), $B91 * H74, "")</f>
        <v>713.15372424722671</v>
      </c>
      <c r="J74" s="15">
        <v>639</v>
      </c>
      <c r="K74" s="32">
        <f t="shared" si="32"/>
        <v>1.2678288431061807E-2</v>
      </c>
      <c r="L74" s="18">
        <f>IF(ISNUMBER(J74), $B91 * K74, "")</f>
        <v>1901.7432646592711</v>
      </c>
      <c r="M74" s="31">
        <v>642</v>
      </c>
      <c r="N74" s="32">
        <f t="shared" si="33"/>
        <v>1.7432646592709985E-2</v>
      </c>
      <c r="O74" s="18">
        <f>IF(ISNUMBER(M74), $B91 * N74, "")</f>
        <v>2614.8969889064979</v>
      </c>
      <c r="Q74" s="209"/>
      <c r="R74" s="209"/>
      <c r="S74" s="209"/>
    </row>
    <row r="75" spans="1:19" ht="17.25" thickBot="1">
      <c r="A75" s="127" t="s">
        <v>235</v>
      </c>
      <c r="B75" s="128">
        <v>107</v>
      </c>
      <c r="C75" s="78">
        <v>9.4339622999999994E-3</v>
      </c>
      <c r="D75" s="20">
        <v>108</v>
      </c>
      <c r="E75" s="21">
        <f t="shared" si="30"/>
        <v>9.3457943925233638E-3</v>
      </c>
      <c r="F75" s="22">
        <f>IF(ISNUMBER(D75), $B91 * E75, "")</f>
        <v>1401.8691588785045</v>
      </c>
      <c r="G75" s="30">
        <v>106</v>
      </c>
      <c r="H75" s="21">
        <f t="shared" si="31"/>
        <v>-9.3457943925233638E-3</v>
      </c>
      <c r="I75" s="105">
        <f>IF(ISNUMBER(G75), $B91 * H75, "")</f>
        <v>-1401.8691588785045</v>
      </c>
      <c r="J75" s="20">
        <v>108</v>
      </c>
      <c r="K75" s="21">
        <f t="shared" si="32"/>
        <v>9.3457943925233638E-3</v>
      </c>
      <c r="L75" s="22">
        <f>IF(ISNUMBER(J75), $B91 * K75, "")</f>
        <v>1401.8691588785045</v>
      </c>
      <c r="M75" s="30">
        <v>107</v>
      </c>
      <c r="N75" s="21">
        <f t="shared" si="33"/>
        <v>0</v>
      </c>
      <c r="O75" s="22">
        <f>IF(ISNUMBER(M75), $B91 * N75, "")</f>
        <v>0</v>
      </c>
      <c r="Q75" s="209"/>
      <c r="R75" s="209"/>
      <c r="S75" s="209"/>
    </row>
    <row r="76" spans="1:19" ht="17.25" thickBot="1">
      <c r="A76" s="125" t="s">
        <v>201</v>
      </c>
      <c r="B76" s="129">
        <v>481</v>
      </c>
      <c r="C76" s="80">
        <v>8.3857441999999997E-3</v>
      </c>
      <c r="D76" s="106">
        <v>478</v>
      </c>
      <c r="E76" s="107">
        <f>IF(ISNUMBER(D76), (D76 - $B76) / $B76, "")</f>
        <v>-6.2370062370062374E-3</v>
      </c>
      <c r="F76" s="108">
        <f>IF(ISNUMBER(D76), $B91 * E76, "")</f>
        <v>-935.55093555093561</v>
      </c>
      <c r="G76" s="109">
        <v>473</v>
      </c>
      <c r="H76" s="107">
        <f>IF(ISNUMBER(G76), (G76 - $B76) / $B76, "")</f>
        <v>-1.6632016632016633E-2</v>
      </c>
      <c r="I76" s="110">
        <f>IF(ISNUMBER(G76), $B91 * H76, "")</f>
        <v>-2494.8024948024949</v>
      </c>
      <c r="J76" s="106">
        <v>474</v>
      </c>
      <c r="K76" s="107">
        <f>IF(ISNUMBER(J76), (J76 - $B76) / $B76, "")</f>
        <v>-1.4553014553014554E-2</v>
      </c>
      <c r="L76" s="108">
        <f>IF(ISNUMBER(J76), $B91 * K76, "")</f>
        <v>-2182.9521829521832</v>
      </c>
      <c r="M76" s="109">
        <v>477</v>
      </c>
      <c r="N76" s="107">
        <f>IF(ISNUMBER(M76), (M76 - $B76) / $B76, "")</f>
        <v>-8.3160083160083165E-3</v>
      </c>
      <c r="O76" s="108">
        <f>IF(ISNUMBER(M76), $B91 * N76, "")</f>
        <v>-1247.4012474012475</v>
      </c>
      <c r="Q76" s="209"/>
      <c r="R76" s="209"/>
      <c r="S76" s="209"/>
    </row>
    <row r="77" spans="1:19" ht="17.25" thickBot="1">
      <c r="A77" s="125" t="s">
        <v>338</v>
      </c>
      <c r="B77" s="126">
        <v>252</v>
      </c>
      <c r="C77" s="77">
        <v>8.0000000000000002E-3</v>
      </c>
      <c r="D77" s="15">
        <v>249</v>
      </c>
      <c r="E77" s="32">
        <f t="shared" ref="E77:E80" si="34">IF(ISNUMBER(D77), (D77 - $B77) / $B77, "")</f>
        <v>-1.1904761904761904E-2</v>
      </c>
      <c r="F77" s="18">
        <f>IF(ISNUMBER(D77), $B91 * E77, "")</f>
        <v>-1785.7142857142856</v>
      </c>
      <c r="G77" s="31">
        <v>248</v>
      </c>
      <c r="H77" s="32">
        <f t="shared" ref="H77:H80" si="35">IF(ISNUMBER(G77), (G77 - $B77) / $B77, "")</f>
        <v>-1.5873015873015872E-2</v>
      </c>
      <c r="I77" s="101">
        <f>IF(ISNUMBER(G77), $B91 * H77, "")</f>
        <v>-2380.9523809523807</v>
      </c>
      <c r="J77" s="15">
        <v>247</v>
      </c>
      <c r="K77" s="32">
        <f t="shared" ref="K77:K80" si="36">IF(ISNUMBER(J77), (J77 - $B77) / $B77, "")</f>
        <v>-1.984126984126984E-2</v>
      </c>
      <c r="L77" s="18">
        <f>IF(ISNUMBER(J77), $B91 * K77, "")</f>
        <v>-2976.1904761904761</v>
      </c>
      <c r="M77" s="31">
        <v>248</v>
      </c>
      <c r="N77" s="32">
        <f t="shared" ref="N77:N80" si="37">IF(ISNUMBER(M77), (M77 - $B77) / $B77, "")</f>
        <v>-1.5873015873015872E-2</v>
      </c>
      <c r="O77" s="18">
        <f>IF(ISNUMBER(M77), $B91 * N77, "")</f>
        <v>-2380.9523809523807</v>
      </c>
      <c r="Q77" s="209"/>
      <c r="R77" s="209"/>
      <c r="S77" s="209"/>
    </row>
    <row r="78" spans="1:19" ht="17.25" thickBot="1">
      <c r="A78" s="125" t="s">
        <v>327</v>
      </c>
      <c r="B78" s="126">
        <v>520</v>
      </c>
      <c r="C78" s="77">
        <v>1.9267823E-3</v>
      </c>
      <c r="D78" s="15">
        <v>531</v>
      </c>
      <c r="E78" s="32">
        <f t="shared" si="34"/>
        <v>2.1153846153846155E-2</v>
      </c>
      <c r="F78" s="18">
        <f>IF(ISNUMBER(D78), $B91 * E78, "")</f>
        <v>3173.0769230769233</v>
      </c>
      <c r="G78" s="31">
        <v>525</v>
      </c>
      <c r="H78" s="32">
        <f t="shared" si="35"/>
        <v>9.6153846153846159E-3</v>
      </c>
      <c r="I78" s="101">
        <f>IF(ISNUMBER(G78), $B91 * H78, "")</f>
        <v>1442.3076923076924</v>
      </c>
      <c r="J78" s="15">
        <v>521</v>
      </c>
      <c r="K78" s="32">
        <f t="shared" si="36"/>
        <v>1.9230769230769232E-3</v>
      </c>
      <c r="L78" s="18">
        <f>IF(ISNUMBER(J78), $B91 * K78, "")</f>
        <v>288.46153846153845</v>
      </c>
      <c r="M78" s="31">
        <v>522</v>
      </c>
      <c r="N78" s="32">
        <f t="shared" si="37"/>
        <v>3.8461538461538464E-3</v>
      </c>
      <c r="O78" s="18">
        <f>IF(ISNUMBER(M78), $B91 * N78, "")</f>
        <v>576.92307692307691</v>
      </c>
      <c r="Q78" s="209"/>
      <c r="R78" s="209"/>
      <c r="S78" s="209"/>
    </row>
    <row r="79" spans="1:19" ht="17.25" thickBot="1">
      <c r="A79" s="125" t="s">
        <v>339</v>
      </c>
      <c r="B79" s="126">
        <v>497</v>
      </c>
      <c r="C79" s="77">
        <v>0</v>
      </c>
      <c r="D79" s="15">
        <v>485</v>
      </c>
      <c r="E79" s="32">
        <f t="shared" si="34"/>
        <v>-2.4144869215291749E-2</v>
      </c>
      <c r="F79" s="18">
        <f>IF(ISNUMBER(D79), $B91 * E79, "")</f>
        <v>-3621.7303822937624</v>
      </c>
      <c r="G79" s="31">
        <v>483</v>
      </c>
      <c r="H79" s="32">
        <f t="shared" si="35"/>
        <v>-2.8169014084507043E-2</v>
      </c>
      <c r="I79" s="101">
        <f>IF(ISNUMBER(G79), $B91 * H79, "")</f>
        <v>-4225.3521126760561</v>
      </c>
      <c r="J79" s="15">
        <v>486</v>
      </c>
      <c r="K79" s="32">
        <f t="shared" si="36"/>
        <v>-2.2132796780684104E-2</v>
      </c>
      <c r="L79" s="18">
        <f>IF(ISNUMBER(J79), $B91 * K79, "")</f>
        <v>-3319.9195171026154</v>
      </c>
      <c r="M79" s="31">
        <v>490</v>
      </c>
      <c r="N79" s="32">
        <f t="shared" si="37"/>
        <v>-1.4084507042253521E-2</v>
      </c>
      <c r="O79" s="18">
        <f>IF(ISNUMBER(M79), $B91 * N79, "")</f>
        <v>-2112.676056338028</v>
      </c>
      <c r="Q79" s="33"/>
      <c r="R79" s="33"/>
    </row>
    <row r="80" spans="1:19" ht="17.25" thickBot="1">
      <c r="A80" s="130" t="s">
        <v>89</v>
      </c>
      <c r="B80" s="131">
        <v>969</v>
      </c>
      <c r="C80" s="79">
        <v>-1.0309277999999999E-3</v>
      </c>
      <c r="D80" s="24">
        <v>970</v>
      </c>
      <c r="E80" s="25">
        <f t="shared" si="34"/>
        <v>1.0319917440660474E-3</v>
      </c>
      <c r="F80" s="104">
        <f>IF(ISNUMBER(D80), $B91 * E80, "")</f>
        <v>154.7987616099071</v>
      </c>
      <c r="G80" s="102">
        <v>963</v>
      </c>
      <c r="H80" s="25">
        <f t="shared" si="35"/>
        <v>-6.1919504643962852E-3</v>
      </c>
      <c r="I80" s="103">
        <f>IF(ISNUMBER(G80), $B91 * H80, "")</f>
        <v>-928.79256965944273</v>
      </c>
      <c r="J80" s="24">
        <v>959</v>
      </c>
      <c r="K80" s="25">
        <f t="shared" si="36"/>
        <v>-1.0319917440660475E-2</v>
      </c>
      <c r="L80" s="104">
        <f>IF(ISNUMBER(J80), $B91 * K80, "")</f>
        <v>-1547.9876160990711</v>
      </c>
      <c r="M80" s="102">
        <v>960</v>
      </c>
      <c r="N80" s="25">
        <f t="shared" si="37"/>
        <v>-9.2879256965944269E-3</v>
      </c>
      <c r="O80" s="104">
        <f>IF(ISNUMBER(M80), $B91 * N80, "")</f>
        <v>-1393.188854489164</v>
      </c>
      <c r="Q80" s="210"/>
      <c r="R80" s="211"/>
      <c r="S80" s="212"/>
    </row>
    <row r="81" spans="1:19">
      <c r="A81" s="123" t="s">
        <v>331</v>
      </c>
      <c r="B81" s="124">
        <v>902</v>
      </c>
      <c r="C81" s="76">
        <v>-1.1074196999999999E-3</v>
      </c>
      <c r="D81" s="13">
        <v>900</v>
      </c>
      <c r="E81" s="14">
        <f>IF(ISNUMBER(D81), (D81 - $B81) / $B81, "")</f>
        <v>-2.2172949002217295E-3</v>
      </c>
      <c r="F81" s="16">
        <f>IF(ISNUMBER(D81), $B91 * E81, "")</f>
        <v>-332.59423503325945</v>
      </c>
      <c r="G81" s="29">
        <v>906</v>
      </c>
      <c r="H81" s="14">
        <f>IF(ISNUMBER(G81), (G81 - $B81) / $B81, "")</f>
        <v>4.434589800443459E-3</v>
      </c>
      <c r="I81" s="100">
        <f>IF(ISNUMBER(G81), $B91 * H81, "")</f>
        <v>665.1884700665189</v>
      </c>
      <c r="J81" s="13">
        <v>902</v>
      </c>
      <c r="K81" s="14">
        <f>IF(ISNUMBER(J81), (J81 - $B81) / $B81, "")</f>
        <v>0</v>
      </c>
      <c r="L81" s="16">
        <f>IF(ISNUMBER(J81), $B91 * K81, "")</f>
        <v>0</v>
      </c>
      <c r="M81" s="29">
        <v>916</v>
      </c>
      <c r="N81" s="14">
        <f>IF(ISNUMBER(M81), (M81 - $B81) / $B81, "")</f>
        <v>1.5521064301552107E-2</v>
      </c>
      <c r="O81" s="16">
        <f>IF(ISNUMBER(M81), $B91 * N81, "")</f>
        <v>2328.1596452328163</v>
      </c>
      <c r="Q81" s="213"/>
      <c r="R81" s="214"/>
      <c r="S81" s="215"/>
    </row>
    <row r="82" spans="1:19" ht="17.25" thickBot="1">
      <c r="A82" s="125" t="s">
        <v>51</v>
      </c>
      <c r="B82" s="126">
        <v>231</v>
      </c>
      <c r="C82" s="77">
        <v>-4.3103448000000001E-3</v>
      </c>
      <c r="D82" s="15">
        <v>232</v>
      </c>
      <c r="E82" s="32">
        <f t="shared" ref="E82:E85" si="38">IF(ISNUMBER(D82), (D82 - $B82) / $B82, "")</f>
        <v>4.329004329004329E-3</v>
      </c>
      <c r="F82" s="18">
        <f>IF(ISNUMBER(D82), $B91 * E82, "")</f>
        <v>649.35064935064941</v>
      </c>
      <c r="G82" s="31">
        <v>229</v>
      </c>
      <c r="H82" s="32">
        <f t="shared" ref="H82:H85" si="39">IF(ISNUMBER(G82), (G82 - $B82) / $B82, "")</f>
        <v>-8.658008658008658E-3</v>
      </c>
      <c r="I82" s="101">
        <f>IF(ISNUMBER(G82), $B91 * H82, "")</f>
        <v>-1298.7012987012988</v>
      </c>
      <c r="J82" s="15">
        <v>230</v>
      </c>
      <c r="K82" s="32">
        <f t="shared" ref="K82:K85" si="40">IF(ISNUMBER(J82), (J82 - $B82) / $B82, "")</f>
        <v>-4.329004329004329E-3</v>
      </c>
      <c r="L82" s="18">
        <f>IF(ISNUMBER(J82), $B91 * K82, "")</f>
        <v>-649.35064935064941</v>
      </c>
      <c r="M82" s="31">
        <v>230</v>
      </c>
      <c r="N82" s="32">
        <f t="shared" ref="N82:N85" si="41">IF(ISNUMBER(M82), (M82 - $B82) / $B82, "")</f>
        <v>-4.329004329004329E-3</v>
      </c>
      <c r="O82" s="18">
        <f>IF(ISNUMBER(M82), $B91 * N82, "")</f>
        <v>-649.35064935064941</v>
      </c>
      <c r="Q82" s="216"/>
      <c r="R82" s="217"/>
      <c r="S82" s="218"/>
    </row>
    <row r="83" spans="1:19" ht="17.25" thickBot="1">
      <c r="A83" s="125" t="s">
        <v>101</v>
      </c>
      <c r="B83" s="126">
        <v>621</v>
      </c>
      <c r="C83" s="77">
        <v>-4.8076923000000002E-3</v>
      </c>
      <c r="D83" s="15">
        <v>615</v>
      </c>
      <c r="E83" s="32">
        <f t="shared" si="38"/>
        <v>-9.6618357487922701E-3</v>
      </c>
      <c r="F83" s="18">
        <f>IF(ISNUMBER(D83), $B91 * E83, "")</f>
        <v>-1449.2753623188405</v>
      </c>
      <c r="G83" s="31">
        <v>609</v>
      </c>
      <c r="H83" s="32">
        <f t="shared" si="39"/>
        <v>-1.932367149758454E-2</v>
      </c>
      <c r="I83" s="101">
        <f>IF(ISNUMBER(G83), $B91 * H83, "")</f>
        <v>-2898.550724637681</v>
      </c>
      <c r="J83" s="15">
        <v>614</v>
      </c>
      <c r="K83" s="32">
        <f t="shared" si="40"/>
        <v>-1.1272141706924315E-2</v>
      </c>
      <c r="L83" s="18">
        <f>IF(ISNUMBER(J83), $B91 * K83, "")</f>
        <v>-1690.8212560386473</v>
      </c>
      <c r="M83" s="31">
        <v>616</v>
      </c>
      <c r="N83" s="32">
        <f t="shared" si="41"/>
        <v>-8.0515297906602248E-3</v>
      </c>
      <c r="O83" s="18">
        <f>IF(ISNUMBER(M83), $B91 * N83, "")</f>
        <v>-1207.7294685990337</v>
      </c>
      <c r="Q83" s="209"/>
      <c r="R83" s="209"/>
      <c r="S83" s="209"/>
    </row>
    <row r="84" spans="1:19" ht="17.25" thickBot="1">
      <c r="A84" s="125" t="s">
        <v>231</v>
      </c>
      <c r="B84" s="126">
        <v>392</v>
      </c>
      <c r="C84" s="77">
        <v>-5.0761421000000001E-3</v>
      </c>
      <c r="D84" s="15">
        <v>392</v>
      </c>
      <c r="E84" s="32">
        <f t="shared" si="38"/>
        <v>0</v>
      </c>
      <c r="F84" s="18">
        <f>IF(ISNUMBER(D84), $B91 * E84, "")</f>
        <v>0</v>
      </c>
      <c r="G84" s="31">
        <v>391</v>
      </c>
      <c r="H84" s="32">
        <f t="shared" si="39"/>
        <v>-2.5510204081632651E-3</v>
      </c>
      <c r="I84" s="101">
        <f>IF(ISNUMBER(G84), $B91 * H84, "")</f>
        <v>-382.65306122448976</v>
      </c>
      <c r="J84" s="15">
        <v>396</v>
      </c>
      <c r="K84" s="32">
        <f t="shared" si="40"/>
        <v>1.020408163265306E-2</v>
      </c>
      <c r="L84" s="18">
        <f>IF(ISNUMBER(J84), $B91 * K84, "")</f>
        <v>1530.612244897959</v>
      </c>
      <c r="M84" s="31">
        <v>397</v>
      </c>
      <c r="N84" s="32">
        <f t="shared" si="41"/>
        <v>1.2755102040816327E-2</v>
      </c>
      <c r="O84" s="18">
        <f>IF(ISNUMBER(M84), $B91 * N84, "")</f>
        <v>1913.2653061224489</v>
      </c>
      <c r="Q84" s="219"/>
      <c r="R84" s="219"/>
      <c r="S84" s="219"/>
    </row>
    <row r="85" spans="1:19" ht="17.25" thickBot="1">
      <c r="A85" s="127" t="s">
        <v>180</v>
      </c>
      <c r="B85" s="128">
        <v>867</v>
      </c>
      <c r="C85" s="78">
        <v>-5.7339449999999998E-3</v>
      </c>
      <c r="D85" s="20">
        <v>866</v>
      </c>
      <c r="E85" s="21">
        <f t="shared" si="38"/>
        <v>-1.1534025374855825E-3</v>
      </c>
      <c r="F85" s="22">
        <f>IF(ISNUMBER(D85), $B91 * E85, "")</f>
        <v>-173.01038062283737</v>
      </c>
      <c r="G85" s="30">
        <v>864</v>
      </c>
      <c r="H85" s="21">
        <f t="shared" si="39"/>
        <v>-3.4602076124567475E-3</v>
      </c>
      <c r="I85" s="105">
        <f>IF(ISNUMBER(G85), $B91 * H85, "")</f>
        <v>-519.03114186851212</v>
      </c>
      <c r="J85" s="20">
        <v>865</v>
      </c>
      <c r="K85" s="21">
        <f t="shared" si="40"/>
        <v>-2.306805074971165E-3</v>
      </c>
      <c r="L85" s="22">
        <f>IF(ISNUMBER(J85), $B91 * K85, "")</f>
        <v>-346.02076124567475</v>
      </c>
      <c r="M85" s="30">
        <v>866</v>
      </c>
      <c r="N85" s="21">
        <f t="shared" si="41"/>
        <v>-1.1534025374855825E-3</v>
      </c>
      <c r="O85" s="22">
        <f>IF(ISNUMBER(M85), $B91 * N85, "")</f>
        <v>-173.01038062283737</v>
      </c>
      <c r="Q85" s="219"/>
      <c r="R85" s="219"/>
      <c r="S85" s="219"/>
    </row>
    <row r="86" spans="1:19" ht="17.25" thickBot="1">
      <c r="A86" s="125" t="s">
        <v>170</v>
      </c>
      <c r="B86" s="129">
        <v>617</v>
      </c>
      <c r="C86" s="80">
        <v>-6.4412237999999997E-3</v>
      </c>
      <c r="D86" s="106">
        <v>623</v>
      </c>
      <c r="E86" s="107">
        <f>IF(ISNUMBER(D86), (D86 - $B86) / $B86, "")</f>
        <v>9.7244732576985422E-3</v>
      </c>
      <c r="F86" s="108">
        <f>IF(ISNUMBER(D86), $B91 * E86, "")</f>
        <v>1458.6709886547812</v>
      </c>
      <c r="G86" s="109">
        <v>619</v>
      </c>
      <c r="H86" s="107">
        <f>IF(ISNUMBER(G86), (G86 - $B86) / $B86, "")</f>
        <v>3.2414910858995136E-3</v>
      </c>
      <c r="I86" s="110">
        <f>IF(ISNUMBER(G86), $B91 * H86, "")</f>
        <v>486.22366288492702</v>
      </c>
      <c r="J86" s="106">
        <v>621</v>
      </c>
      <c r="K86" s="107">
        <f>IF(ISNUMBER(J86), (J86 - $B86) / $B86, "")</f>
        <v>6.4829821717990272E-3</v>
      </c>
      <c r="L86" s="108">
        <f>IF(ISNUMBER(J86), $B91 * K86, "")</f>
        <v>972.44732576985405</v>
      </c>
      <c r="M86" s="109">
        <v>620</v>
      </c>
      <c r="N86" s="107">
        <f>IF(ISNUMBER(M86), (M86 - $B86) / $B86, "")</f>
        <v>4.8622366288492711E-3</v>
      </c>
      <c r="O86" s="108">
        <f>IF(ISNUMBER(M86), $B91 * N86, "")</f>
        <v>729.33549432739062</v>
      </c>
      <c r="Q86" s="209"/>
      <c r="R86" s="209"/>
      <c r="S86" s="209"/>
    </row>
    <row r="87" spans="1:19" ht="17.25" thickBot="1">
      <c r="A87" s="125" t="s">
        <v>172</v>
      </c>
      <c r="B87" s="126">
        <v>880</v>
      </c>
      <c r="C87" s="77">
        <v>-6.7720089999999998E-3</v>
      </c>
      <c r="D87" s="15">
        <v>869</v>
      </c>
      <c r="E87" s="32">
        <f t="shared" ref="E87:E90" si="42">IF(ISNUMBER(D87), (D87 - $B87) / $B87, "")</f>
        <v>-1.2500000000000001E-2</v>
      </c>
      <c r="F87" s="18">
        <f>IF(ISNUMBER(D87), $B91 * E87, "")</f>
        <v>-1875</v>
      </c>
      <c r="G87" s="31">
        <v>865</v>
      </c>
      <c r="H87" s="32">
        <f t="shared" ref="H87:H90" si="43">IF(ISNUMBER(G87), (G87 - $B87) / $B87, "")</f>
        <v>-1.7045454545454544E-2</v>
      </c>
      <c r="I87" s="101">
        <f>IF(ISNUMBER(G87), $B91 * H87, "")</f>
        <v>-2556.8181818181815</v>
      </c>
      <c r="J87" s="15">
        <v>865</v>
      </c>
      <c r="K87" s="32">
        <f t="shared" ref="K87:K90" si="44">IF(ISNUMBER(J87), (J87 - $B87) / $B87, "")</f>
        <v>-1.7045454545454544E-2</v>
      </c>
      <c r="L87" s="18">
        <f>IF(ISNUMBER(J87), $B91 * K87, "")</f>
        <v>-2556.8181818181815</v>
      </c>
      <c r="M87" s="31">
        <v>870</v>
      </c>
      <c r="N87" s="32">
        <f t="shared" ref="N87:N90" si="45">IF(ISNUMBER(M87), (M87 - $B87) / $B87, "")</f>
        <v>-1.1363636363636364E-2</v>
      </c>
      <c r="O87" s="18">
        <f>IF(ISNUMBER(M87), $B91 * N87, "")</f>
        <v>-1704.5454545454545</v>
      </c>
      <c r="Q87" s="209"/>
      <c r="R87" s="209"/>
      <c r="S87" s="209"/>
    </row>
    <row r="88" spans="1:19" ht="17.25" thickBot="1">
      <c r="A88" s="125" t="s">
        <v>215</v>
      </c>
      <c r="B88" s="126">
        <v>141</v>
      </c>
      <c r="C88" s="77">
        <v>-7.0422534999999998E-3</v>
      </c>
      <c r="D88" s="15">
        <v>141</v>
      </c>
      <c r="E88" s="32">
        <f t="shared" si="42"/>
        <v>0</v>
      </c>
      <c r="F88" s="18">
        <f>IF(ISNUMBER(D88), $B91 * E88, "")</f>
        <v>0</v>
      </c>
      <c r="G88" s="31">
        <v>139</v>
      </c>
      <c r="H88" s="32">
        <f t="shared" si="43"/>
        <v>-1.4184397163120567E-2</v>
      </c>
      <c r="I88" s="101">
        <f>IF(ISNUMBER(G88), $B91 * H88, "")</f>
        <v>-2127.6595744680849</v>
      </c>
      <c r="J88" s="15">
        <v>140</v>
      </c>
      <c r="K88" s="32">
        <f t="shared" si="44"/>
        <v>-7.0921985815602835E-3</v>
      </c>
      <c r="L88" s="18">
        <f>IF(ISNUMBER(J88), $B91 * K88, "")</f>
        <v>-1063.8297872340424</v>
      </c>
      <c r="M88" s="31">
        <v>140</v>
      </c>
      <c r="N88" s="32">
        <f t="shared" si="45"/>
        <v>-7.0921985815602835E-3</v>
      </c>
      <c r="O88" s="18">
        <f>IF(ISNUMBER(M88), $B91 * N88, "")</f>
        <v>-1063.8297872340424</v>
      </c>
      <c r="Q88" s="209"/>
      <c r="R88" s="209"/>
      <c r="S88" s="209"/>
    </row>
    <row r="89" spans="1:19">
      <c r="A89" s="125" t="s">
        <v>160</v>
      </c>
      <c r="B89" s="126">
        <v>392</v>
      </c>
      <c r="C89" s="77">
        <v>-7.5949366999999999E-3</v>
      </c>
      <c r="D89" s="15">
        <v>400</v>
      </c>
      <c r="E89" s="32">
        <f t="shared" si="42"/>
        <v>2.0408163265306121E-2</v>
      </c>
      <c r="F89" s="18">
        <f>IF(ISNUMBER(D89), $B91 * E89, "")</f>
        <v>3061.2244897959181</v>
      </c>
      <c r="G89" s="31">
        <v>405</v>
      </c>
      <c r="H89" s="32">
        <f t="shared" si="43"/>
        <v>3.3163265306122451E-2</v>
      </c>
      <c r="I89" s="101">
        <f>IF(ISNUMBER(G89), $B91 * H89, "")</f>
        <v>4974.4897959183672</v>
      </c>
      <c r="J89" s="15">
        <v>406</v>
      </c>
      <c r="K89" s="32">
        <f t="shared" si="44"/>
        <v>3.5714285714285712E-2</v>
      </c>
      <c r="L89" s="18">
        <f>IF(ISNUMBER(J89), $B91 * K89, "")</f>
        <v>5357.1428571428569</v>
      </c>
      <c r="M89" s="31">
        <v>408</v>
      </c>
      <c r="N89" s="32">
        <f t="shared" si="45"/>
        <v>4.0816326530612242E-2</v>
      </c>
      <c r="O89" s="18">
        <f>IF(ISNUMBER(M89), $B91 * N89, "")</f>
        <v>6122.4489795918362</v>
      </c>
      <c r="Q89" s="198"/>
      <c r="R89" s="199"/>
      <c r="S89" s="200"/>
    </row>
    <row r="90" spans="1:19" ht="17.25" thickBot="1">
      <c r="A90" s="130" t="s">
        <v>195</v>
      </c>
      <c r="B90" s="131">
        <v>119</v>
      </c>
      <c r="C90" s="79">
        <v>-8.3333333000000006E-3</v>
      </c>
      <c r="D90" s="24">
        <v>118</v>
      </c>
      <c r="E90" s="25">
        <f t="shared" si="42"/>
        <v>-8.4033613445378148E-3</v>
      </c>
      <c r="F90" s="104">
        <f>IF(ISNUMBER(D90), $B91 * E90, "")</f>
        <v>-1260.5042016806722</v>
      </c>
      <c r="G90" s="102">
        <v>117</v>
      </c>
      <c r="H90" s="25">
        <f t="shared" si="43"/>
        <v>-1.680672268907563E-2</v>
      </c>
      <c r="I90" s="103">
        <f>IF(ISNUMBER(G90), $B91 * H90, "")</f>
        <v>-2521.0084033613443</v>
      </c>
      <c r="J90" s="24">
        <v>117</v>
      </c>
      <c r="K90" s="25">
        <f t="shared" si="44"/>
        <v>-1.680672268907563E-2</v>
      </c>
      <c r="L90" s="104">
        <f>IF(ISNUMBER(J90), $B91 * K90, "")</f>
        <v>-2521.0084033613443</v>
      </c>
      <c r="M90" s="102">
        <v>119</v>
      </c>
      <c r="N90" s="25">
        <f t="shared" si="45"/>
        <v>0</v>
      </c>
      <c r="O90" s="104">
        <f>IF(ISNUMBER(M90), $B91 * N90, "")</f>
        <v>0</v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-1.955513173013952E-3</v>
      </c>
      <c r="F91" s="28">
        <f>SUM(F71:F90)</f>
        <v>-5866.5395190418558</v>
      </c>
      <c r="G91" s="26" t="s">
        <v>266</v>
      </c>
      <c r="H91" s="27">
        <f>IF(COUNT(H71:H90), SUM(H71:H90) / COUNT(H71:H90), 0)</f>
        <v>-6.2979671542971209E-3</v>
      </c>
      <c r="I91" s="28">
        <f>SUM(I71:I90)</f>
        <v>-18893.901462891361</v>
      </c>
      <c r="J91" s="26" t="s">
        <v>266</v>
      </c>
      <c r="K91" s="27">
        <f>IF(COUNT(K71:K90), SUM(K71:K90) / COUNT(K71:K90), 0)</f>
        <v>-3.948380200661304E-3</v>
      </c>
      <c r="L91" s="28">
        <f>SUM(L71:L90)</f>
        <v>-11845.140601983918</v>
      </c>
      <c r="M91" s="26" t="s">
        <v>266</v>
      </c>
      <c r="N91" s="27">
        <f>IF(COUNT(N71:N90), SUM(N71:N90) / COUNT(N71:N90), 0)</f>
        <v>-2.8976269845271374E-4</v>
      </c>
      <c r="O91" s="28">
        <f>SUM(O71:O90)</f>
        <v>-869.28809535814071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90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2022-03-18(금) 오전 00:00</v>
      </c>
      <c r="C96" s="261"/>
      <c r="D96" s="233" t="str">
        <f>TEXT($G$1, "[$-ko-KR]yyyy-mm-dd(ddd) ") &amp; "오후 14:00"</f>
        <v>2022-03-18(금) 오후 14:00</v>
      </c>
      <c r="E96" s="234"/>
      <c r="F96" s="235"/>
      <c r="G96" s="233" t="str">
        <f>TEXT($G$1, "[$-ko-KR]yyyy-mm-dd(ddd) ") &amp; "오후 19:00"</f>
        <v>2022-03-18(금) 오후 19:00</v>
      </c>
      <c r="H96" s="234"/>
      <c r="I96" s="235"/>
      <c r="J96" s="233" t="str">
        <f>TEXT($G$1, "[$-ko-KR]yyyy-mm-dd(ddd) ") &amp; "오후 21:00"</f>
        <v>2022-03-18(금) 오후 21:00</v>
      </c>
      <c r="K96" s="234"/>
      <c r="L96" s="235"/>
      <c r="M96" s="233" t="str">
        <f>TEXT($G$1+1, "[$-ko-KR]yyyy-mm-dd(ddd) ") &amp; "오전 00:00"</f>
        <v>2022-03-19(토)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91" t="s">
        <v>57</v>
      </c>
      <c r="H97" s="192" t="s">
        <v>263</v>
      </c>
      <c r="I97" s="19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350</v>
      </c>
      <c r="B98" s="124">
        <v>3635</v>
      </c>
      <c r="C98" s="76">
        <v>0.28218694890000001</v>
      </c>
      <c r="D98" s="13">
        <v>3685</v>
      </c>
      <c r="E98" s="14">
        <f>IF(ISNUMBER(D98), (D98 - $B98) / $B98, "")</f>
        <v>1.3755158184319119E-2</v>
      </c>
      <c r="F98" s="16">
        <f>IF(ISNUMBER(D98), $B118 * E98, "")</f>
        <v>2063.2737276478679</v>
      </c>
      <c r="G98" s="29">
        <v>3735</v>
      </c>
      <c r="H98" s="14">
        <f>IF(ISNUMBER(G98), (G98 - $B98) / $B98, "")</f>
        <v>2.7510316368638238E-2</v>
      </c>
      <c r="I98" s="100">
        <f>IF(ISNUMBER(G98), $B118 * H98, "")</f>
        <v>4126.5474552957357</v>
      </c>
      <c r="J98" s="13">
        <v>3780</v>
      </c>
      <c r="K98" s="14">
        <f>IF(ISNUMBER(J98), (J98 - $B98) / $B98, "")</f>
        <v>3.9889958734525444E-2</v>
      </c>
      <c r="L98" s="16">
        <f>IF(ISNUMBER(J98), $B118 * K98, "")</f>
        <v>5983.4938101788166</v>
      </c>
      <c r="M98" s="29">
        <v>3705</v>
      </c>
      <c r="N98" s="14">
        <f>IF(ISNUMBER(M98), (M98 - $B98) / $B98, "")</f>
        <v>1.9257221458046769E-2</v>
      </c>
      <c r="O98" s="16">
        <f>IF(ISNUMBER(M98), $B118 * N98, "")</f>
        <v>2888.5832187070155</v>
      </c>
      <c r="Q98" s="219"/>
      <c r="R98" s="219"/>
      <c r="S98" s="219"/>
    </row>
    <row r="99" spans="1:19" ht="17.25" thickBot="1">
      <c r="A99" s="125" t="s">
        <v>329</v>
      </c>
      <c r="B99" s="126">
        <v>98830</v>
      </c>
      <c r="C99" s="77">
        <v>8.9035812699999994E-2</v>
      </c>
      <c r="D99" s="15">
        <v>97650</v>
      </c>
      <c r="E99" s="32">
        <f t="shared" ref="E99:E102" si="46">IF(ISNUMBER(D99), (D99 - $B99) / $B99, "")</f>
        <v>-1.1939694424769807E-2</v>
      </c>
      <c r="F99" s="18">
        <f>IF(ISNUMBER(D99), $B118 * E99, "")</f>
        <v>-1790.9541637154709</v>
      </c>
      <c r="G99" s="31">
        <v>95850</v>
      </c>
      <c r="H99" s="32">
        <f t="shared" ref="H99:H102" si="47">IF(ISNUMBER(G99), (G99 - $B99) / $B99, "")</f>
        <v>-3.015278761509663E-2</v>
      </c>
      <c r="I99" s="101">
        <f>IF(ISNUMBER(G99), $B118 * H99, "")</f>
        <v>-4522.9181422644942</v>
      </c>
      <c r="J99" s="15">
        <v>94520</v>
      </c>
      <c r="K99" s="32">
        <f t="shared" ref="K99:K102" si="48">IF(ISNUMBER(J99), (J99 - $B99) / $B99, "")</f>
        <v>-4.3610239805727008E-2</v>
      </c>
      <c r="L99" s="18">
        <f>IF(ISNUMBER(J99), $B118 * K99, "")</f>
        <v>-6541.5359708590513</v>
      </c>
      <c r="M99" s="31">
        <v>96190</v>
      </c>
      <c r="N99" s="32">
        <f t="shared" ref="N99:N102" si="49">IF(ISNUMBER(M99), (M99 - $B99) / $B99, "")</f>
        <v>-2.6712536679146009E-2</v>
      </c>
      <c r="O99" s="18">
        <f>IF(ISNUMBER(M99), $B118 * N99, "")</f>
        <v>-4006.8805018719013</v>
      </c>
      <c r="Q99" s="219"/>
      <c r="R99" s="219"/>
      <c r="S99" s="219"/>
    </row>
    <row r="100" spans="1:19" ht="17.25" thickBot="1">
      <c r="A100" s="125" t="s">
        <v>233</v>
      </c>
      <c r="B100" s="126">
        <v>99</v>
      </c>
      <c r="C100" s="77">
        <v>5.4313098999999997E-2</v>
      </c>
      <c r="D100" s="15">
        <v>101</v>
      </c>
      <c r="E100" s="32">
        <f t="shared" si="46"/>
        <v>2.0202020202020204E-2</v>
      </c>
      <c r="F100" s="18">
        <f>IF(ISNUMBER(D100), $B118 * E100, "")</f>
        <v>3030.3030303030305</v>
      </c>
      <c r="G100" s="31">
        <v>101</v>
      </c>
      <c r="H100" s="32">
        <f t="shared" si="47"/>
        <v>2.0202020202020204E-2</v>
      </c>
      <c r="I100" s="101">
        <f>IF(ISNUMBER(G100), $B118 * H100, "")</f>
        <v>3030.3030303030305</v>
      </c>
      <c r="J100" s="15">
        <v>101</v>
      </c>
      <c r="K100" s="32">
        <f t="shared" si="48"/>
        <v>2.0202020202020204E-2</v>
      </c>
      <c r="L100" s="18">
        <f>IF(ISNUMBER(J100), $B118 * K100, "")</f>
        <v>3030.3030303030305</v>
      </c>
      <c r="M100" s="31">
        <v>100</v>
      </c>
      <c r="N100" s="32">
        <f t="shared" si="49"/>
        <v>1.0101010101010102E-2</v>
      </c>
      <c r="O100" s="18">
        <f>IF(ISNUMBER(M100), $B118 * N100, "")</f>
        <v>1515.1515151515152</v>
      </c>
      <c r="Q100" s="209"/>
      <c r="R100" s="209"/>
      <c r="S100" s="209"/>
    </row>
    <row r="101" spans="1:19" ht="17.25" thickBot="1">
      <c r="A101" s="125" t="s">
        <v>97</v>
      </c>
      <c r="B101" s="126">
        <v>2.3E-3</v>
      </c>
      <c r="C101" s="77">
        <v>4.5454545499999999E-2</v>
      </c>
      <c r="D101" s="15">
        <v>2.2000000000000001E-3</v>
      </c>
      <c r="E101" s="32">
        <f t="shared" si="46"/>
        <v>-4.3478260869565147E-2</v>
      </c>
      <c r="F101" s="18">
        <f>IF(ISNUMBER(D101), $B118 * E101, "")</f>
        <v>-6521.7391304347721</v>
      </c>
      <c r="G101" s="31">
        <v>2.3E-3</v>
      </c>
      <c r="H101" s="32">
        <f t="shared" si="47"/>
        <v>0</v>
      </c>
      <c r="I101" s="101">
        <f>IF(ISNUMBER(G101), $B118 * H101, "")</f>
        <v>0</v>
      </c>
      <c r="J101" s="15">
        <v>2.3E-3</v>
      </c>
      <c r="K101" s="32">
        <f t="shared" si="48"/>
        <v>0</v>
      </c>
      <c r="L101" s="18">
        <f>IF(ISNUMBER(J101), $B118 * K101, "")</f>
        <v>0</v>
      </c>
      <c r="M101" s="31">
        <v>2.3E-3</v>
      </c>
      <c r="N101" s="32">
        <f t="shared" si="49"/>
        <v>0</v>
      </c>
      <c r="O101" s="18">
        <f>IF(ISNUMBER(M101), $B118 * N101, "")</f>
        <v>0</v>
      </c>
      <c r="Q101" s="209"/>
      <c r="R101" s="209"/>
      <c r="S101" s="209"/>
    </row>
    <row r="102" spans="1:19" ht="17.25" thickBot="1">
      <c r="A102" s="127" t="s">
        <v>227</v>
      </c>
      <c r="B102" s="128">
        <v>1115</v>
      </c>
      <c r="C102" s="78">
        <v>4.2056074800000003E-2</v>
      </c>
      <c r="D102" s="20">
        <v>1090</v>
      </c>
      <c r="E102" s="21">
        <f t="shared" si="46"/>
        <v>-2.2421524663677129E-2</v>
      </c>
      <c r="F102" s="22">
        <f>IF(ISNUMBER(D102), $B118 * E102, "")</f>
        <v>-3363.2286995515692</v>
      </c>
      <c r="G102" s="30">
        <v>1075</v>
      </c>
      <c r="H102" s="21">
        <f t="shared" si="47"/>
        <v>-3.5874439461883408E-2</v>
      </c>
      <c r="I102" s="105">
        <f>IF(ISNUMBER(G102), $B118 * H102, "")</f>
        <v>-5381.1659192825109</v>
      </c>
      <c r="J102" s="20">
        <v>1080</v>
      </c>
      <c r="K102" s="21">
        <f t="shared" si="48"/>
        <v>-3.1390134529147982E-2</v>
      </c>
      <c r="L102" s="22">
        <f>IF(ISNUMBER(J102), $B118 * K102, "")</f>
        <v>-4708.5201793721972</v>
      </c>
      <c r="M102" s="30">
        <v>1090</v>
      </c>
      <c r="N102" s="21">
        <f t="shared" si="49"/>
        <v>-2.2421524663677129E-2</v>
      </c>
      <c r="O102" s="22">
        <f>IF(ISNUMBER(M102), $B118 * N102, "")</f>
        <v>-3363.2286995515692</v>
      </c>
      <c r="Q102" s="209"/>
      <c r="R102" s="209"/>
      <c r="S102" s="209"/>
    </row>
    <row r="103" spans="1:19" ht="17.25" thickBot="1">
      <c r="A103" s="125" t="s">
        <v>120</v>
      </c>
      <c r="B103" s="129">
        <v>348</v>
      </c>
      <c r="C103" s="80">
        <v>4.19161677E-2</v>
      </c>
      <c r="D103" s="106">
        <v>339</v>
      </c>
      <c r="E103" s="107">
        <f>IF(ISNUMBER(D103), (D103 - $B103) / $B103, "")</f>
        <v>-2.5862068965517241E-2</v>
      </c>
      <c r="F103" s="108">
        <f>IF(ISNUMBER(D103), $B118 * E103, "")</f>
        <v>-3879.3103448275861</v>
      </c>
      <c r="G103" s="109">
        <v>339</v>
      </c>
      <c r="H103" s="107">
        <f>IF(ISNUMBER(G103), (G103 - $B103) / $B103, "")</f>
        <v>-2.5862068965517241E-2</v>
      </c>
      <c r="I103" s="110">
        <f>IF(ISNUMBER(G103), $B118 * H103, "")</f>
        <v>-3879.3103448275861</v>
      </c>
      <c r="J103" s="106">
        <v>340</v>
      </c>
      <c r="K103" s="107">
        <f>IF(ISNUMBER(J103), (J103 - $B103) / $B103, "")</f>
        <v>-2.2988505747126436E-2</v>
      </c>
      <c r="L103" s="108">
        <f>IF(ISNUMBER(J103), $B118 * K103, "")</f>
        <v>-3448.2758620689656</v>
      </c>
      <c r="M103" s="109">
        <v>343</v>
      </c>
      <c r="N103" s="107">
        <f>IF(ISNUMBER(M103), (M103 - $B103) / $B103, "")</f>
        <v>-1.4367816091954023E-2</v>
      </c>
      <c r="O103" s="108">
        <f>IF(ISNUMBER(M103), $B118 * N103, "")</f>
        <v>-2155.1724137931033</v>
      </c>
      <c r="Q103" s="209"/>
      <c r="R103" s="209"/>
      <c r="S103" s="209"/>
    </row>
    <row r="104" spans="1:19" ht="17.25" thickBot="1">
      <c r="A104" s="125" t="s">
        <v>79</v>
      </c>
      <c r="B104" s="126">
        <v>1045</v>
      </c>
      <c r="C104" s="77">
        <v>3.9800994999999999E-2</v>
      </c>
      <c r="D104" s="15">
        <v>1020</v>
      </c>
      <c r="E104" s="32">
        <f t="shared" ref="E104:E107" si="50">IF(ISNUMBER(D104), (D104 - $B104) / $B104, "")</f>
        <v>-2.3923444976076555E-2</v>
      </c>
      <c r="F104" s="18">
        <f>IF(ISNUMBER(D104), $B118 * E104, "")</f>
        <v>-3588.5167464114834</v>
      </c>
      <c r="G104" s="31">
        <v>998</v>
      </c>
      <c r="H104" s="32">
        <f t="shared" ref="H104:H107" si="51">IF(ISNUMBER(G104), (G104 - $B104) / $B104, "")</f>
        <v>-4.4976076555023926E-2</v>
      </c>
      <c r="I104" s="101">
        <f>IF(ISNUMBER(G104), $B118 * H104, "")</f>
        <v>-6746.4114832535888</v>
      </c>
      <c r="J104" s="15">
        <v>998</v>
      </c>
      <c r="K104" s="32">
        <f t="shared" ref="K104:K107" si="52">IF(ISNUMBER(J104), (J104 - $B104) / $B104, "")</f>
        <v>-4.4976076555023926E-2</v>
      </c>
      <c r="L104" s="18">
        <f>IF(ISNUMBER(J104), $B118 * K104, "")</f>
        <v>-6746.4114832535888</v>
      </c>
      <c r="M104" s="31">
        <v>994</v>
      </c>
      <c r="N104" s="32">
        <f t="shared" ref="N104:N107" si="53">IF(ISNUMBER(M104), (M104 - $B104) / $B104, "")</f>
        <v>-4.8803827751196169E-2</v>
      </c>
      <c r="O104" s="18">
        <f>IF(ISNUMBER(M104), $B118 * N104, "")</f>
        <v>-7320.5741626794252</v>
      </c>
      <c r="Q104" s="209"/>
      <c r="R104" s="209"/>
      <c r="S104" s="209"/>
    </row>
    <row r="105" spans="1:19" ht="17.25" thickBot="1">
      <c r="A105" s="125" t="s">
        <v>223</v>
      </c>
      <c r="B105" s="126">
        <v>991</v>
      </c>
      <c r="C105" s="77">
        <v>3.2291666699999999E-2</v>
      </c>
      <c r="D105" s="15">
        <v>978</v>
      </c>
      <c r="E105" s="32">
        <f t="shared" si="50"/>
        <v>-1.3118062563067608E-2</v>
      </c>
      <c r="F105" s="18">
        <f>IF(ISNUMBER(D105), $B118 * E105, "")</f>
        <v>-1967.7093844601411</v>
      </c>
      <c r="G105" s="31">
        <v>968</v>
      </c>
      <c r="H105" s="32">
        <f t="shared" si="51"/>
        <v>-2.3208879919273461E-2</v>
      </c>
      <c r="I105" s="101">
        <f>IF(ISNUMBER(G105), $B118 * H105, "")</f>
        <v>-3481.3319878910193</v>
      </c>
      <c r="J105" s="15">
        <v>965</v>
      </c>
      <c r="K105" s="32">
        <f t="shared" si="52"/>
        <v>-2.6236125126135216E-2</v>
      </c>
      <c r="L105" s="18">
        <f>IF(ISNUMBER(J105), $B118 * K105, "")</f>
        <v>-3935.4187689202822</v>
      </c>
      <c r="M105" s="31">
        <v>971</v>
      </c>
      <c r="N105" s="32">
        <f t="shared" si="53"/>
        <v>-2.0181634712411706E-2</v>
      </c>
      <c r="O105" s="18">
        <f>IF(ISNUMBER(M105), $B118 * N105, "")</f>
        <v>-3027.2452068617558</v>
      </c>
      <c r="Q105" s="209"/>
      <c r="R105" s="209"/>
      <c r="S105" s="209"/>
    </row>
    <row r="106" spans="1:19" ht="17.25" thickBot="1">
      <c r="A106" s="125" t="s">
        <v>178</v>
      </c>
      <c r="B106" s="126">
        <v>48120</v>
      </c>
      <c r="C106" s="77">
        <v>2.73270709E-2</v>
      </c>
      <c r="D106" s="15">
        <v>48230</v>
      </c>
      <c r="E106" s="32">
        <f t="shared" si="50"/>
        <v>2.28595178719867E-3</v>
      </c>
      <c r="F106" s="18">
        <f>IF(ISNUMBER(D106), $B118 * E106, "")</f>
        <v>342.89276807980048</v>
      </c>
      <c r="G106" s="31">
        <v>48480</v>
      </c>
      <c r="H106" s="32">
        <f t="shared" si="51"/>
        <v>7.481296758104738E-3</v>
      </c>
      <c r="I106" s="101">
        <f>IF(ISNUMBER(G106), $B118 * H106, "")</f>
        <v>1122.1945137157106</v>
      </c>
      <c r="J106" s="15">
        <v>48480</v>
      </c>
      <c r="K106" s="32">
        <f t="shared" si="52"/>
        <v>7.481296758104738E-3</v>
      </c>
      <c r="L106" s="18">
        <f>IF(ISNUMBER(J106), $B118 * K106, "")</f>
        <v>1122.1945137157106</v>
      </c>
      <c r="M106" s="31">
        <v>48040</v>
      </c>
      <c r="N106" s="32">
        <f t="shared" si="53"/>
        <v>-1.6625103906899418E-3</v>
      </c>
      <c r="O106" s="18">
        <f>IF(ISNUMBER(M106), $B118 * N106, "")</f>
        <v>-249.37655860349128</v>
      </c>
      <c r="Q106" s="33"/>
      <c r="R106" s="33"/>
    </row>
    <row r="107" spans="1:19" ht="17.25" thickBot="1">
      <c r="A107" s="130" t="s">
        <v>142</v>
      </c>
      <c r="B107" s="131">
        <v>1710</v>
      </c>
      <c r="C107" s="79">
        <v>2.7027026999999999E-2</v>
      </c>
      <c r="D107" s="24">
        <v>1690</v>
      </c>
      <c r="E107" s="25">
        <f t="shared" si="50"/>
        <v>-1.1695906432748537E-2</v>
      </c>
      <c r="F107" s="104">
        <f>IF(ISNUMBER(D107), $B118 * E107, "")</f>
        <v>-1754.3859649122805</v>
      </c>
      <c r="G107" s="102">
        <v>1665</v>
      </c>
      <c r="H107" s="25">
        <f t="shared" si="51"/>
        <v>-2.6315789473684209E-2</v>
      </c>
      <c r="I107" s="103">
        <f>IF(ISNUMBER(G107), $B118 * H107, "")</f>
        <v>-3947.3684210526312</v>
      </c>
      <c r="J107" s="24">
        <v>1660</v>
      </c>
      <c r="K107" s="25">
        <f t="shared" si="52"/>
        <v>-2.9239766081871343E-2</v>
      </c>
      <c r="L107" s="104">
        <f>IF(ISNUMBER(J107), $B118 * K107, "")</f>
        <v>-4385.9649122807014</v>
      </c>
      <c r="M107" s="102">
        <v>1810</v>
      </c>
      <c r="N107" s="25">
        <f t="shared" si="53"/>
        <v>5.8479532163742687E-2</v>
      </c>
      <c r="O107" s="104">
        <f>IF(ISNUMBER(M107), $B118 * N107, "")</f>
        <v>8771.9298245614027</v>
      </c>
      <c r="Q107" s="210"/>
      <c r="R107" s="211"/>
      <c r="S107" s="212"/>
    </row>
    <row r="108" spans="1:19">
      <c r="A108" s="123" t="s">
        <v>193</v>
      </c>
      <c r="B108" s="124">
        <v>6900</v>
      </c>
      <c r="C108" s="76">
        <v>2.2222222199999999E-2</v>
      </c>
      <c r="D108" s="13">
        <v>6790</v>
      </c>
      <c r="E108" s="14">
        <f>IF(ISNUMBER(D108), (D108 - $B108) / $B108, "")</f>
        <v>-1.5942028985507246E-2</v>
      </c>
      <c r="F108" s="16">
        <f>IF(ISNUMBER(D108), $B118 * E108, "")</f>
        <v>-2391.304347826087</v>
      </c>
      <c r="G108" s="29">
        <v>6750</v>
      </c>
      <c r="H108" s="14">
        <f>IF(ISNUMBER(G108), (G108 - $B108) / $B108, "")</f>
        <v>-2.1739130434782608E-2</v>
      </c>
      <c r="I108" s="100">
        <f>IF(ISNUMBER(G108), $B118 * H108, "")</f>
        <v>-3260.869565217391</v>
      </c>
      <c r="J108" s="13">
        <v>6725</v>
      </c>
      <c r="K108" s="14">
        <f>IF(ISNUMBER(J108), (J108 - $B108) / $B108, "")</f>
        <v>-2.5362318840579712E-2</v>
      </c>
      <c r="L108" s="16">
        <f>IF(ISNUMBER(J108), $B118 * K108, "")</f>
        <v>-3804.347826086957</v>
      </c>
      <c r="M108" s="29">
        <v>6760</v>
      </c>
      <c r="N108" s="14">
        <f>IF(ISNUMBER(M108), (M108 - $B108) / $B108, "")</f>
        <v>-2.0289855072463767E-2</v>
      </c>
      <c r="O108" s="16">
        <f>IF(ISNUMBER(M108), $B118 * N108, "")</f>
        <v>-3043.478260869565</v>
      </c>
      <c r="Q108" s="213"/>
      <c r="R108" s="214"/>
      <c r="S108" s="215"/>
    </row>
    <row r="109" spans="1:19" ht="17.25" thickBot="1">
      <c r="A109" s="125" t="s">
        <v>325</v>
      </c>
      <c r="B109" s="126">
        <v>109700</v>
      </c>
      <c r="C109" s="77">
        <v>2.0939972099999999E-2</v>
      </c>
      <c r="D109" s="15">
        <v>105800</v>
      </c>
      <c r="E109" s="32">
        <f t="shared" ref="E109:E112" si="54">IF(ISNUMBER(D109), (D109 - $B109) / $B109, "")</f>
        <v>-3.5551504102096627E-2</v>
      </c>
      <c r="F109" s="18">
        <f>IF(ISNUMBER(D109), $B118 * E109, "")</f>
        <v>-5332.7256153144945</v>
      </c>
      <c r="G109" s="31">
        <v>104850</v>
      </c>
      <c r="H109" s="32">
        <f t="shared" ref="H109:H112" si="55">IF(ISNUMBER(G109), (G109 - $B109) / $B109, "")</f>
        <v>-4.421148587055606E-2</v>
      </c>
      <c r="I109" s="101">
        <f>IF(ISNUMBER(G109), $B118 * H109, "")</f>
        <v>-6631.7228805834093</v>
      </c>
      <c r="J109" s="15">
        <v>104850</v>
      </c>
      <c r="K109" s="32">
        <f t="shared" ref="K109:K112" si="56">IF(ISNUMBER(J109), (J109 - $B109) / $B109, "")</f>
        <v>-4.421148587055606E-2</v>
      </c>
      <c r="L109" s="18">
        <f>IF(ISNUMBER(J109), $B118 * K109, "")</f>
        <v>-6631.7228805834093</v>
      </c>
      <c r="M109" s="31">
        <v>106150</v>
      </c>
      <c r="N109" s="32">
        <f t="shared" ref="N109:N112" si="57">IF(ISNUMBER(M109), (M109 - $B109) / $B109, "")</f>
        <v>-3.2360984503190519E-2</v>
      </c>
      <c r="O109" s="18">
        <f>IF(ISNUMBER(M109), $B118 * N109, "")</f>
        <v>-4854.1476754785781</v>
      </c>
      <c r="Q109" s="216"/>
      <c r="R109" s="217"/>
      <c r="S109" s="218"/>
    </row>
    <row r="110" spans="1:19" ht="17.25" thickBot="1">
      <c r="A110" s="125" t="s">
        <v>348</v>
      </c>
      <c r="B110" s="126">
        <v>153</v>
      </c>
      <c r="C110" s="77">
        <v>0.02</v>
      </c>
      <c r="D110" s="15">
        <v>156</v>
      </c>
      <c r="E110" s="32">
        <f t="shared" si="54"/>
        <v>1.9607843137254902E-2</v>
      </c>
      <c r="F110" s="18">
        <f>IF(ISNUMBER(D110), $B118 * E110, "")</f>
        <v>2941.1764705882351</v>
      </c>
      <c r="G110" s="31">
        <v>157</v>
      </c>
      <c r="H110" s="32">
        <f t="shared" si="55"/>
        <v>2.6143790849673203E-2</v>
      </c>
      <c r="I110" s="101">
        <f>IF(ISNUMBER(G110), $B118 * H110, "")</f>
        <v>3921.5686274509803</v>
      </c>
      <c r="J110" s="15">
        <v>156</v>
      </c>
      <c r="K110" s="32">
        <f t="shared" si="56"/>
        <v>1.9607843137254902E-2</v>
      </c>
      <c r="L110" s="18">
        <f>IF(ISNUMBER(J110), $B118 * K110, "")</f>
        <v>2941.1764705882351</v>
      </c>
      <c r="M110" s="31">
        <v>155</v>
      </c>
      <c r="N110" s="32">
        <f t="shared" si="57"/>
        <v>1.3071895424836602E-2</v>
      </c>
      <c r="O110" s="18">
        <f>IF(ISNUMBER(M110), $B118 * N110, "")</f>
        <v>1960.7843137254902</v>
      </c>
      <c r="Q110" s="209"/>
      <c r="R110" s="209"/>
      <c r="S110" s="209"/>
    </row>
    <row r="111" spans="1:19" ht="17.25" thickBot="1">
      <c r="A111" s="125" t="s">
        <v>128</v>
      </c>
      <c r="B111" s="126">
        <v>51.2</v>
      </c>
      <c r="C111" s="77">
        <v>1.7892644100000001E-2</v>
      </c>
      <c r="D111" s="15">
        <v>50</v>
      </c>
      <c r="E111" s="32">
        <f t="shared" si="54"/>
        <v>-2.3437500000000056E-2</v>
      </c>
      <c r="F111" s="18">
        <f>IF(ISNUMBER(D111), $B118 * E111, "")</f>
        <v>-3515.6250000000082</v>
      </c>
      <c r="G111" s="31">
        <v>49.8</v>
      </c>
      <c r="H111" s="32">
        <f t="shared" si="55"/>
        <v>-2.7343750000000111E-2</v>
      </c>
      <c r="I111" s="101">
        <f>IF(ISNUMBER(G111), $B118 * H111, "")</f>
        <v>-4101.5625000000164</v>
      </c>
      <c r="J111" s="15">
        <v>50</v>
      </c>
      <c r="K111" s="32">
        <f t="shared" si="56"/>
        <v>-2.3437500000000056E-2</v>
      </c>
      <c r="L111" s="18">
        <f>IF(ISNUMBER(J111), $B118 * K111, "")</f>
        <v>-3515.6250000000082</v>
      </c>
      <c r="M111" s="31">
        <v>50.4</v>
      </c>
      <c r="N111" s="32">
        <f t="shared" si="57"/>
        <v>-1.5625000000000083E-2</v>
      </c>
      <c r="O111" s="18">
        <f>IF(ISNUMBER(M111), $B118 * N111, "")</f>
        <v>-2343.7500000000123</v>
      </c>
      <c r="Q111" s="219"/>
      <c r="R111" s="219"/>
      <c r="S111" s="219"/>
    </row>
    <row r="112" spans="1:19" ht="17.25" thickBot="1">
      <c r="A112" s="127" t="s">
        <v>333</v>
      </c>
      <c r="B112" s="128">
        <v>175750</v>
      </c>
      <c r="C112" s="78">
        <v>1.29682997E-2</v>
      </c>
      <c r="D112" s="20">
        <v>185600</v>
      </c>
      <c r="E112" s="21">
        <f t="shared" si="54"/>
        <v>5.604551920341394E-2</v>
      </c>
      <c r="F112" s="22">
        <f>IF(ISNUMBER(D112), $B118 * E112, "")</f>
        <v>8406.8278805120917</v>
      </c>
      <c r="G112" s="30">
        <v>183200</v>
      </c>
      <c r="H112" s="21">
        <f t="shared" si="55"/>
        <v>4.2389758179231865E-2</v>
      </c>
      <c r="I112" s="105">
        <f>IF(ISNUMBER(G112), $B118 * H112, "")</f>
        <v>6358.46372688478</v>
      </c>
      <c r="J112" s="20">
        <v>184600</v>
      </c>
      <c r="K112" s="21">
        <f t="shared" si="56"/>
        <v>5.0355618776671406E-2</v>
      </c>
      <c r="L112" s="22">
        <f>IF(ISNUMBER(J112), $B118 * K112, "")</f>
        <v>7553.3428165007108</v>
      </c>
      <c r="M112" s="30">
        <v>187450</v>
      </c>
      <c r="N112" s="21">
        <f t="shared" si="57"/>
        <v>6.657183499288763E-2</v>
      </c>
      <c r="O112" s="22">
        <f>IF(ISNUMBER(M112), $B118 * N112, "")</f>
        <v>9985.7752489331451</v>
      </c>
      <c r="Q112" s="219"/>
      <c r="R112" s="219"/>
      <c r="S112" s="219"/>
    </row>
    <row r="113" spans="1:19" ht="17.25" thickBot="1">
      <c r="A113" s="125" t="s">
        <v>156</v>
      </c>
      <c r="B113" s="129">
        <v>1305</v>
      </c>
      <c r="C113" s="80">
        <v>1.1627907E-2</v>
      </c>
      <c r="D113" s="106">
        <v>1275</v>
      </c>
      <c r="E113" s="107">
        <f>IF(ISNUMBER(D113), (D113 - $B113) / $B113, "")</f>
        <v>-2.2988505747126436E-2</v>
      </c>
      <c r="F113" s="108">
        <f>IF(ISNUMBER(D113), $B118 * E113, "")</f>
        <v>-3448.2758620689656</v>
      </c>
      <c r="G113" s="109">
        <v>1250</v>
      </c>
      <c r="H113" s="107">
        <f>IF(ISNUMBER(G113), (G113 - $B113) / $B113, "")</f>
        <v>-4.2145593869731802E-2</v>
      </c>
      <c r="I113" s="110">
        <f>IF(ISNUMBER(G113), $B118 * H113, "")</f>
        <v>-6321.8390804597702</v>
      </c>
      <c r="J113" s="106">
        <v>1260</v>
      </c>
      <c r="K113" s="107">
        <f>IF(ISNUMBER(J113), (J113 - $B113) / $B113, "")</f>
        <v>-3.4482758620689655E-2</v>
      </c>
      <c r="L113" s="108">
        <f>IF(ISNUMBER(J113), $B118 * K113, "")</f>
        <v>-5172.4137931034484</v>
      </c>
      <c r="M113" s="109">
        <v>1270</v>
      </c>
      <c r="N113" s="107">
        <f>IF(ISNUMBER(M113), (M113 - $B113) / $B113, "")</f>
        <v>-2.681992337164751E-2</v>
      </c>
      <c r="O113" s="108">
        <f>IF(ISNUMBER(M113), $B118 * N113, "")</f>
        <v>-4022.9885057471265</v>
      </c>
      <c r="Q113" s="209"/>
      <c r="R113" s="209"/>
      <c r="S113" s="209"/>
    </row>
    <row r="114" spans="1:19" ht="17.25" thickBot="1">
      <c r="A114" s="125" t="s">
        <v>337</v>
      </c>
      <c r="B114" s="126">
        <v>13390</v>
      </c>
      <c r="C114" s="77">
        <v>1.1329305099999999E-2</v>
      </c>
      <c r="D114" s="15">
        <v>13200</v>
      </c>
      <c r="E114" s="32">
        <f t="shared" ref="E114:E117" si="58">IF(ISNUMBER(D114), (D114 - $B114) / $B114, "")</f>
        <v>-1.4189693801344288E-2</v>
      </c>
      <c r="F114" s="18">
        <f>IF(ISNUMBER(D114), $B118 * E114, "")</f>
        <v>-2128.4540702016429</v>
      </c>
      <c r="G114" s="31">
        <v>13060</v>
      </c>
      <c r="H114" s="32">
        <f t="shared" ref="H114:H117" si="59">IF(ISNUMBER(G114), (G114 - $B114) / $B114, "")</f>
        <v>-2.4645257654966394E-2</v>
      </c>
      <c r="I114" s="101">
        <f>IF(ISNUMBER(G114), $B118 * H114, "")</f>
        <v>-3696.7886482449589</v>
      </c>
      <c r="J114" s="15">
        <v>13030</v>
      </c>
      <c r="K114" s="32">
        <f t="shared" ref="K114:K117" si="60">IF(ISNUMBER(J114), (J114 - $B114) / $B114, "")</f>
        <v>-2.6885735623599701E-2</v>
      </c>
      <c r="L114" s="18">
        <f>IF(ISNUMBER(J114), $B118 * K114, "")</f>
        <v>-4032.860343539955</v>
      </c>
      <c r="M114" s="31">
        <v>13080</v>
      </c>
      <c r="N114" s="32">
        <f t="shared" ref="N114:N117" si="61">IF(ISNUMBER(M114), (M114 - $B114) / $B114, "")</f>
        <v>-2.3151605675877519E-2</v>
      </c>
      <c r="O114" s="18">
        <f>IF(ISNUMBER(M114), $B118 * N114, "")</f>
        <v>-3472.7408513816281</v>
      </c>
      <c r="Q114" s="209"/>
      <c r="R114" s="209"/>
      <c r="S114" s="209"/>
    </row>
    <row r="115" spans="1:19" ht="17.25" thickBot="1">
      <c r="A115" s="125" t="s">
        <v>93</v>
      </c>
      <c r="B115" s="126">
        <v>3432000</v>
      </c>
      <c r="C115" s="77">
        <v>1.06007067E-2</v>
      </c>
      <c r="D115" s="15">
        <v>3413000</v>
      </c>
      <c r="E115" s="32">
        <f t="shared" si="58"/>
        <v>-5.536130536130536E-3</v>
      </c>
      <c r="F115" s="18">
        <f>IF(ISNUMBER(D115), $B118 * E115, "")</f>
        <v>-830.41958041958037</v>
      </c>
      <c r="G115" s="31">
        <v>3438000</v>
      </c>
      <c r="H115" s="32">
        <f t="shared" si="59"/>
        <v>1.7482517482517483E-3</v>
      </c>
      <c r="I115" s="101">
        <f>IF(ISNUMBER(G115), $B118 * H115, "")</f>
        <v>262.23776223776224</v>
      </c>
      <c r="J115" s="15">
        <v>3440000</v>
      </c>
      <c r="K115" s="32">
        <f t="shared" si="60"/>
        <v>2.331002331002331E-3</v>
      </c>
      <c r="L115" s="18">
        <f>IF(ISNUMBER(J115), $B118 * K115, "")</f>
        <v>349.65034965034965</v>
      </c>
      <c r="M115" s="31">
        <v>3518000</v>
      </c>
      <c r="N115" s="32">
        <f t="shared" si="61"/>
        <v>2.505827505827506E-2</v>
      </c>
      <c r="O115" s="18">
        <f>IF(ISNUMBER(M115), $B118 * N115, "")</f>
        <v>3758.7412587412591</v>
      </c>
      <c r="Q115" s="209"/>
      <c r="R115" s="209"/>
      <c r="S115" s="209"/>
    </row>
    <row r="116" spans="1:19">
      <c r="A116" s="125" t="s">
        <v>124</v>
      </c>
      <c r="B116" s="126">
        <v>59.7</v>
      </c>
      <c r="C116" s="77">
        <v>1.01522843E-2</v>
      </c>
      <c r="D116" s="15">
        <v>58.6</v>
      </c>
      <c r="E116" s="32">
        <f t="shared" si="58"/>
        <v>-1.8425460636515935E-2</v>
      </c>
      <c r="F116" s="18">
        <f>IF(ISNUMBER(D116), $B118 * E116, "")</f>
        <v>-2763.8190954773904</v>
      </c>
      <c r="G116" s="31">
        <v>58.2</v>
      </c>
      <c r="H116" s="32">
        <f t="shared" si="59"/>
        <v>-2.5125628140703515E-2</v>
      </c>
      <c r="I116" s="101">
        <f>IF(ISNUMBER(G116), $B118 * H116, "")</f>
        <v>-3768.8442211055271</v>
      </c>
      <c r="J116" s="15">
        <v>58.3</v>
      </c>
      <c r="K116" s="32">
        <f t="shared" si="60"/>
        <v>-2.3450586264656712E-2</v>
      </c>
      <c r="L116" s="18">
        <f>IF(ISNUMBER(J116), $B118 * K116, "")</f>
        <v>-3517.5879396985069</v>
      </c>
      <c r="M116" s="31">
        <v>58.8</v>
      </c>
      <c r="N116" s="32">
        <f t="shared" si="61"/>
        <v>-1.5075376884422205E-2</v>
      </c>
      <c r="O116" s="18">
        <f>IF(ISNUMBER(M116), $B118 * N116, "")</f>
        <v>-2261.3065326633309</v>
      </c>
      <c r="Q116" s="198"/>
      <c r="R116" s="199"/>
      <c r="S116" s="200"/>
    </row>
    <row r="117" spans="1:19" ht="17.25" thickBot="1">
      <c r="A117" s="130" t="s">
        <v>185</v>
      </c>
      <c r="B117" s="131">
        <v>10.5</v>
      </c>
      <c r="C117" s="79">
        <v>9.6153846000000005E-3</v>
      </c>
      <c r="D117" s="24">
        <v>10.3</v>
      </c>
      <c r="E117" s="25">
        <f t="shared" si="58"/>
        <v>-1.904761904761898E-2</v>
      </c>
      <c r="F117" s="104">
        <f>IF(ISNUMBER(D117), $B118 * E117, "")</f>
        <v>-2857.1428571428469</v>
      </c>
      <c r="G117" s="102">
        <v>10.199999999999999</v>
      </c>
      <c r="H117" s="25">
        <f t="shared" si="59"/>
        <v>-2.857142857142864E-2</v>
      </c>
      <c r="I117" s="103">
        <f>IF(ISNUMBER(G117), $B118 * H117, "")</f>
        <v>-4285.7142857142962</v>
      </c>
      <c r="J117" s="24">
        <v>10.199999999999999</v>
      </c>
      <c r="K117" s="25">
        <f t="shared" si="60"/>
        <v>-2.857142857142864E-2</v>
      </c>
      <c r="L117" s="104">
        <f>IF(ISNUMBER(J117), $B118 * K117, "")</f>
        <v>-4285.7142857142962</v>
      </c>
      <c r="M117" s="102">
        <v>10.4</v>
      </c>
      <c r="N117" s="25">
        <f t="shared" si="61"/>
        <v>-9.52380952380949E-3</v>
      </c>
      <c r="O117" s="104">
        <f>IF(ISNUMBER(M117), $B118 * N117, "")</f>
        <v>-1428.5714285714234</v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-9.783045661877765E-3</v>
      </c>
      <c r="F118" s="28">
        <f>SUM(F98:F117)</f>
        <v>-29349.136985633289</v>
      </c>
      <c r="G118" s="26" t="s">
        <v>266</v>
      </c>
      <c r="H118" s="27">
        <f>IF(COUNT(H98:H117), SUM(H98:H117) / COUNT(H98:H117), 0)</f>
        <v>-1.3734844121336399E-2</v>
      </c>
      <c r="I118" s="28">
        <f>SUM(I98:I117)</f>
        <v>-41204.532364009203</v>
      </c>
      <c r="J118" s="26" t="s">
        <v>266</v>
      </c>
      <c r="K118" s="27">
        <f>IF(COUNT(K98:K117), SUM(K98:K117) / COUNT(K98:K117), 0)</f>
        <v>-1.3248746084848171E-2</v>
      </c>
      <c r="L118" s="28">
        <f>SUM(L98:L117)</f>
        <v>-39746.238254544514</v>
      </c>
      <c r="M118" s="26" t="s">
        <v>266</v>
      </c>
      <c r="N118" s="27">
        <f>IF(COUNT(N98:N117), SUM(N98:N117) / COUNT(N98:N117), 0)</f>
        <v>-4.2228318060843614E-3</v>
      </c>
      <c r="O118" s="28">
        <f>SUM(O98:O117)</f>
        <v>-12668.495418253084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90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2022-03-18(금) 오전 00:00</v>
      </c>
      <c r="C123" s="261"/>
      <c r="D123" s="233" t="str">
        <f>TEXT($G$1, "[$-ko-KR]yyyy-mm-dd(ddd) ") &amp; "오후 14:00"</f>
        <v>2022-03-18(금) 오후 14:00</v>
      </c>
      <c r="E123" s="234"/>
      <c r="F123" s="235"/>
      <c r="G123" s="233" t="str">
        <f>TEXT($G$1, "[$-ko-KR]yyyy-mm-dd(ddd) ") &amp; "오후 19:00"</f>
        <v>2022-03-18(금) 오후 19:00</v>
      </c>
      <c r="H123" s="234"/>
      <c r="I123" s="235"/>
      <c r="J123" s="233" t="str">
        <f>TEXT($G$1, "[$-ko-KR]yyyy-mm-dd(ddd) ") &amp; "오후 21:00"</f>
        <v>2022-03-18(금) 오후 21:00</v>
      </c>
      <c r="K123" s="234"/>
      <c r="L123" s="235"/>
      <c r="M123" s="233" t="str">
        <f>TEXT($G$1+1, "[$-ko-KR]yyyy-mm-dd(ddd) ") &amp; "오전 00:00"</f>
        <v>2022-03-19(토)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91" t="s">
        <v>57</v>
      </c>
      <c r="H124" s="192" t="s">
        <v>263</v>
      </c>
      <c r="I124" s="19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229</v>
      </c>
      <c r="B125" s="124">
        <v>51.8</v>
      </c>
      <c r="C125" s="76">
        <v>7.7821011999999997E-3</v>
      </c>
      <c r="D125" s="13">
        <v>51.1</v>
      </c>
      <c r="E125" s="14">
        <f>IF(ISNUMBER(D125), (D125 - $B125) / $B125, "")</f>
        <v>-1.3513513513513433E-2</v>
      </c>
      <c r="F125" s="16">
        <f>IF(ISNUMBER(D125), $B145 * E125, "")</f>
        <v>-2027.0270270270148</v>
      </c>
      <c r="G125" s="29">
        <v>51.3</v>
      </c>
      <c r="H125" s="14">
        <f>IF(ISNUMBER(G125), (G125 - $B125) / $B125, "")</f>
        <v>-9.6525096525096523E-3</v>
      </c>
      <c r="I125" s="100">
        <f>IF(ISNUMBER(G125), $B145 * H125, "")</f>
        <v>-1447.8764478764479</v>
      </c>
      <c r="J125" s="13">
        <v>51.3</v>
      </c>
      <c r="K125" s="14">
        <f>IF(ISNUMBER(J125), (J125 - $B125) / $B125, "")</f>
        <v>-9.6525096525096523E-3</v>
      </c>
      <c r="L125" s="16">
        <f>IF(ISNUMBER(J125), $B145 * K125, "")</f>
        <v>-1447.8764478764479</v>
      </c>
      <c r="M125" s="29">
        <v>51.7</v>
      </c>
      <c r="N125" s="14">
        <f>IF(ISNUMBER(M125), (M125 - $B125) / $B125, "")</f>
        <v>-1.9305019305018208E-3</v>
      </c>
      <c r="O125" s="16">
        <f>IF(ISNUMBER(M125), $B145 * N125, "")</f>
        <v>-289.57528957527313</v>
      </c>
      <c r="Q125" s="219"/>
      <c r="R125" s="219"/>
      <c r="S125" s="219"/>
    </row>
    <row r="126" spans="1:19" ht="17.25" thickBot="1">
      <c r="A126" s="125" t="s">
        <v>245</v>
      </c>
      <c r="B126" s="126">
        <v>60.8</v>
      </c>
      <c r="C126" s="77">
        <v>-3.2786884999999998E-3</v>
      </c>
      <c r="D126" s="15">
        <v>61.4</v>
      </c>
      <c r="E126" s="32">
        <f t="shared" ref="E126:E129" si="62">IF(ISNUMBER(D126), (D126 - $B126) / $B126, "")</f>
        <v>9.8684210526316027E-3</v>
      </c>
      <c r="F126" s="18">
        <f>IF(ISNUMBER(D126), $B145 * E126, "")</f>
        <v>1480.2631578947405</v>
      </c>
      <c r="G126" s="31">
        <v>61</v>
      </c>
      <c r="H126" s="32">
        <f t="shared" ref="H126:H129" si="63">IF(ISNUMBER(G126), (G126 - $B126) / $B126, "")</f>
        <v>3.2894736842105734E-3</v>
      </c>
      <c r="I126" s="101">
        <f>IF(ISNUMBER(G126), $B145 * H126, "")</f>
        <v>493.42105263158601</v>
      </c>
      <c r="J126" s="15">
        <v>61.1</v>
      </c>
      <c r="K126" s="32">
        <f t="shared" ref="K126:K129" si="64">IF(ISNUMBER(J126), (J126 - $B126) / $B126, "")</f>
        <v>4.9342105263158595E-3</v>
      </c>
      <c r="L126" s="18">
        <f>IF(ISNUMBER(J126), $B145 * K126, "")</f>
        <v>740.1315789473789</v>
      </c>
      <c r="M126" s="31">
        <v>61.6</v>
      </c>
      <c r="N126" s="32">
        <f t="shared" ref="N126:N129" si="65">IF(ISNUMBER(M126), (M126 - $B126) / $B126, "")</f>
        <v>1.3157894736842176E-2</v>
      </c>
      <c r="O126" s="18">
        <f>IF(ISNUMBER(M126), $B145 * N126, "")</f>
        <v>1973.6842105263263</v>
      </c>
      <c r="Q126" s="219"/>
      <c r="R126" s="219"/>
      <c r="S126" s="219"/>
    </row>
    <row r="127" spans="1:19" ht="17.25" thickBot="1">
      <c r="A127" s="125" t="s">
        <v>64</v>
      </c>
      <c r="B127" s="126">
        <v>28.1</v>
      </c>
      <c r="C127" s="77">
        <v>-3.5460993000000001E-3</v>
      </c>
      <c r="D127" s="15">
        <v>27.7</v>
      </c>
      <c r="E127" s="32">
        <f t="shared" si="62"/>
        <v>-1.4234875444839933E-2</v>
      </c>
      <c r="F127" s="18">
        <f>IF(ISNUMBER(D127), $B145 * E127, "")</f>
        <v>-2135.2313167259899</v>
      </c>
      <c r="G127" s="31">
        <v>27.6</v>
      </c>
      <c r="H127" s="32">
        <f t="shared" si="63"/>
        <v>-1.779359430604982E-2</v>
      </c>
      <c r="I127" s="101">
        <f>IF(ISNUMBER(G127), $B145 * H127, "")</f>
        <v>-2669.0391459074731</v>
      </c>
      <c r="J127" s="15">
        <v>27.8</v>
      </c>
      <c r="K127" s="32">
        <f t="shared" si="64"/>
        <v>-1.0676156583629918E-2</v>
      </c>
      <c r="L127" s="18">
        <f>IF(ISNUMBER(J127), $B145 * K127, "")</f>
        <v>-1601.4234875444877</v>
      </c>
      <c r="M127" s="31">
        <v>28</v>
      </c>
      <c r="N127" s="32">
        <f t="shared" si="65"/>
        <v>-3.558718861210015E-3</v>
      </c>
      <c r="O127" s="18">
        <f>IF(ISNUMBER(M127), $B145 * N127, "")</f>
        <v>-533.80782918150226</v>
      </c>
      <c r="Q127" s="209"/>
      <c r="R127" s="209"/>
      <c r="S127" s="209"/>
    </row>
    <row r="128" spans="1:19" ht="17.25" thickBot="1">
      <c r="A128" s="125" t="s">
        <v>148</v>
      </c>
      <c r="B128" s="126">
        <v>74.5</v>
      </c>
      <c r="C128" s="77">
        <v>-4.0106952E-3</v>
      </c>
      <c r="D128" s="15">
        <v>74.400000000000006</v>
      </c>
      <c r="E128" s="32">
        <f t="shared" si="62"/>
        <v>-1.3422818791945545E-3</v>
      </c>
      <c r="F128" s="18">
        <f>IF(ISNUMBER(D128), $B145 * E128, "")</f>
        <v>-201.34228187918316</v>
      </c>
      <c r="G128" s="31">
        <v>74.2</v>
      </c>
      <c r="H128" s="32">
        <f t="shared" si="63"/>
        <v>-4.0268456375838549E-3</v>
      </c>
      <c r="I128" s="101">
        <f>IF(ISNUMBER(G128), $B145 * H128, "")</f>
        <v>-604.02684563757828</v>
      </c>
      <c r="J128" s="15">
        <v>74.099999999999994</v>
      </c>
      <c r="K128" s="32">
        <f t="shared" si="64"/>
        <v>-5.3691275167785995E-3</v>
      </c>
      <c r="L128" s="18">
        <f>IF(ISNUMBER(J128), $B145 * K128, "")</f>
        <v>-805.36912751678994</v>
      </c>
      <c r="M128" s="31">
        <v>73.900000000000006</v>
      </c>
      <c r="N128" s="32">
        <f t="shared" si="65"/>
        <v>-8.0536912751677098E-3</v>
      </c>
      <c r="O128" s="18">
        <f>IF(ISNUMBER(M128), $B145 * N128, "")</f>
        <v>-1208.0536912751566</v>
      </c>
      <c r="Q128" s="209"/>
      <c r="R128" s="209"/>
      <c r="S128" s="209"/>
    </row>
    <row r="129" spans="1:19" ht="17.25" thickBot="1">
      <c r="A129" s="127" t="s">
        <v>158</v>
      </c>
      <c r="B129" s="128">
        <v>69.8</v>
      </c>
      <c r="C129" s="78">
        <v>-5.6980056999999997E-3</v>
      </c>
      <c r="D129" s="20">
        <v>69.7</v>
      </c>
      <c r="E129" s="21">
        <f t="shared" si="62"/>
        <v>-1.43266475644691E-3</v>
      </c>
      <c r="F129" s="22">
        <f>IF(ISNUMBER(D129), $B145 * E129, "")</f>
        <v>-214.89971346703652</v>
      </c>
      <c r="G129" s="30">
        <v>69.099999999999994</v>
      </c>
      <c r="H129" s="21">
        <f t="shared" si="63"/>
        <v>-1.0028653295128981E-2</v>
      </c>
      <c r="I129" s="105">
        <f>IF(ISNUMBER(G129), $B145 * H129, "")</f>
        <v>-1504.2979942693471</v>
      </c>
      <c r="J129" s="20">
        <v>69.3</v>
      </c>
      <c r="K129" s="21">
        <f t="shared" si="64"/>
        <v>-7.1633237822349575E-3</v>
      </c>
      <c r="L129" s="22">
        <f>IF(ISNUMBER(J129), $B145 * K129, "")</f>
        <v>-1074.4985673352437</v>
      </c>
      <c r="M129" s="30">
        <v>69.3</v>
      </c>
      <c r="N129" s="21">
        <f t="shared" si="65"/>
        <v>-7.1633237822349575E-3</v>
      </c>
      <c r="O129" s="22">
        <f>IF(ISNUMBER(M129), $B145 * N129, "")</f>
        <v>-1074.4985673352437</v>
      </c>
      <c r="Q129" s="209"/>
      <c r="R129" s="209"/>
      <c r="S129" s="209"/>
    </row>
    <row r="130" spans="1:19" ht="17.25" thickBot="1">
      <c r="A130" s="125" t="s">
        <v>199</v>
      </c>
      <c r="B130" s="129">
        <v>11.6</v>
      </c>
      <c r="C130" s="80">
        <v>-8.5470084999999998E-3</v>
      </c>
      <c r="D130" s="106">
        <v>11.6</v>
      </c>
      <c r="E130" s="107">
        <f>IF(ISNUMBER(D130), (D130 - $B130) / $B130, "")</f>
        <v>0</v>
      </c>
      <c r="F130" s="108">
        <f>IF(ISNUMBER(D130), $B145 * E130, "")</f>
        <v>0</v>
      </c>
      <c r="G130" s="109">
        <v>11.5</v>
      </c>
      <c r="H130" s="107">
        <f>IF(ISNUMBER(G130), (G130 - $B130) / $B130, "")</f>
        <v>-8.6206896551723842E-3</v>
      </c>
      <c r="I130" s="110">
        <f>IF(ISNUMBER(G130), $B145 * H130, "")</f>
        <v>-1293.1034482758575</v>
      </c>
      <c r="J130" s="106">
        <v>11.5</v>
      </c>
      <c r="K130" s="107">
        <f>IF(ISNUMBER(J130), (J130 - $B130) / $B130, "")</f>
        <v>-8.6206896551723842E-3</v>
      </c>
      <c r="L130" s="108">
        <f>IF(ISNUMBER(J130), $B145 * K130, "")</f>
        <v>-1293.1034482758575</v>
      </c>
      <c r="M130" s="109">
        <v>11.7</v>
      </c>
      <c r="N130" s="107">
        <f>IF(ISNUMBER(M130), (M130 - $B130) / $B130, "")</f>
        <v>8.6206896551723842E-3</v>
      </c>
      <c r="O130" s="108">
        <f>IF(ISNUMBER(M130), $B145 * N130, "")</f>
        <v>1293.1034482758575</v>
      </c>
      <c r="Q130" s="209"/>
      <c r="R130" s="209"/>
      <c r="S130" s="209"/>
    </row>
    <row r="131" spans="1:19" ht="17.25" thickBot="1">
      <c r="A131" s="125" t="s">
        <v>118</v>
      </c>
      <c r="B131" s="126">
        <v>17</v>
      </c>
      <c r="C131" s="77">
        <v>-1.1627907E-2</v>
      </c>
      <c r="D131" s="15">
        <v>16.8</v>
      </c>
      <c r="E131" s="32">
        <f t="shared" ref="E131:E134" si="66">IF(ISNUMBER(D131), (D131 - $B131) / $B131, "")</f>
        <v>-1.1764705882352899E-2</v>
      </c>
      <c r="F131" s="18">
        <f>IF(ISNUMBER(D131), $B145 * E131, "")</f>
        <v>-1764.7058823529349</v>
      </c>
      <c r="G131" s="31">
        <v>16.8</v>
      </c>
      <c r="H131" s="32">
        <f t="shared" ref="H131:H134" si="67">IF(ISNUMBER(G131), (G131 - $B131) / $B131, "")</f>
        <v>-1.1764705882352899E-2</v>
      </c>
      <c r="I131" s="101">
        <f>IF(ISNUMBER(G131), $B145 * H131, "")</f>
        <v>-1764.7058823529349</v>
      </c>
      <c r="J131" s="15">
        <v>16.8</v>
      </c>
      <c r="K131" s="32">
        <f t="shared" ref="K131:K134" si="68">IF(ISNUMBER(J131), (J131 - $B131) / $B131, "")</f>
        <v>-1.1764705882352899E-2</v>
      </c>
      <c r="L131" s="18">
        <f>IF(ISNUMBER(J131), $B145 * K131, "")</f>
        <v>-1764.7058823529349</v>
      </c>
      <c r="M131" s="31">
        <v>16.899999999999999</v>
      </c>
      <c r="N131" s="32">
        <f t="shared" ref="N131:N134" si="69">IF(ISNUMBER(M131), (M131 - $B131) / $B131, "")</f>
        <v>-5.8823529411765538E-3</v>
      </c>
      <c r="O131" s="18">
        <f>IF(ISNUMBER(M131), $B145 * N131, "")</f>
        <v>-882.35294117648311</v>
      </c>
      <c r="Q131" s="209"/>
      <c r="R131" s="209"/>
      <c r="S131" s="209"/>
    </row>
    <row r="132" spans="1:19" ht="17.25" thickBot="1">
      <c r="A132" s="125" t="s">
        <v>197</v>
      </c>
      <c r="B132" s="126">
        <v>48.9</v>
      </c>
      <c r="C132" s="77">
        <v>-1.2121212100000001E-2</v>
      </c>
      <c r="D132" s="15">
        <v>48.5</v>
      </c>
      <c r="E132" s="32">
        <f t="shared" si="66"/>
        <v>-8.1799591002044703E-3</v>
      </c>
      <c r="F132" s="18">
        <f>IF(ISNUMBER(D132), $B145 * E132, "")</f>
        <v>-1226.9938650306706</v>
      </c>
      <c r="G132" s="31">
        <v>48.4</v>
      </c>
      <c r="H132" s="32">
        <f t="shared" si="67"/>
        <v>-1.0224948875255624E-2</v>
      </c>
      <c r="I132" s="101">
        <f>IF(ISNUMBER(G132), $B145 * H132, "")</f>
        <v>-1533.7423312883436</v>
      </c>
      <c r="J132" s="15">
        <v>48.3</v>
      </c>
      <c r="K132" s="32">
        <f t="shared" si="68"/>
        <v>-1.2269938650306778E-2</v>
      </c>
      <c r="L132" s="18">
        <f>IF(ISNUMBER(J132), $B145 * K132, "")</f>
        <v>-1840.4907975460167</v>
      </c>
      <c r="M132" s="31">
        <v>48.7</v>
      </c>
      <c r="N132" s="32">
        <f t="shared" si="69"/>
        <v>-4.0899795501021623E-3</v>
      </c>
      <c r="O132" s="18">
        <f>IF(ISNUMBER(M132), $B145 * N132, "")</f>
        <v>-613.49693251532437</v>
      </c>
      <c r="Q132" s="209"/>
      <c r="R132" s="209"/>
      <c r="S132" s="209"/>
    </row>
    <row r="133" spans="1:19" ht="17.25" thickBot="1">
      <c r="A133" s="125" t="s">
        <v>346</v>
      </c>
      <c r="B133" s="126">
        <v>9.6300000000000008</v>
      </c>
      <c r="C133" s="77">
        <v>-1.2307692300000001E-2</v>
      </c>
      <c r="D133" s="15">
        <v>9.5399999999999991</v>
      </c>
      <c r="E133" s="32">
        <f t="shared" si="66"/>
        <v>-9.3457943925235338E-3</v>
      </c>
      <c r="F133" s="18">
        <f>IF(ISNUMBER(D133), $B145 * E133, "")</f>
        <v>-1401.86915887853</v>
      </c>
      <c r="G133" s="31">
        <v>9.5399999999999991</v>
      </c>
      <c r="H133" s="32">
        <f t="shared" si="67"/>
        <v>-9.3457943925235338E-3</v>
      </c>
      <c r="I133" s="101">
        <f>IF(ISNUMBER(G133), $B145 * H133, "")</f>
        <v>-1401.86915887853</v>
      </c>
      <c r="J133" s="15">
        <v>9.5299999999999994</v>
      </c>
      <c r="K133" s="32">
        <f t="shared" si="68"/>
        <v>-1.0384215991692773E-2</v>
      </c>
      <c r="L133" s="18">
        <f>IF(ISNUMBER(J133), $B145 * K133, "")</f>
        <v>-1557.632398753916</v>
      </c>
      <c r="M133" s="31">
        <v>9.73</v>
      </c>
      <c r="N133" s="32">
        <f t="shared" si="69"/>
        <v>1.038421599169259E-2</v>
      </c>
      <c r="O133" s="18">
        <f>IF(ISNUMBER(M133), $B145 * N133, "")</f>
        <v>1557.6323987538885</v>
      </c>
      <c r="Q133" s="33"/>
      <c r="R133" s="33"/>
    </row>
    <row r="134" spans="1:19" ht="17.25" thickBot="1">
      <c r="A134" s="130" t="s">
        <v>126</v>
      </c>
      <c r="B134" s="131">
        <v>87.4</v>
      </c>
      <c r="C134" s="79">
        <v>-1.46561443E-2</v>
      </c>
      <c r="D134" s="24">
        <v>87.4</v>
      </c>
      <c r="E134" s="25">
        <f t="shared" si="66"/>
        <v>0</v>
      </c>
      <c r="F134" s="104">
        <f>IF(ISNUMBER(D134), $B145 * E134, "")</f>
        <v>0</v>
      </c>
      <c r="G134" s="102">
        <v>87.2</v>
      </c>
      <c r="H134" s="25">
        <f t="shared" si="67"/>
        <v>-2.2883295194508334E-3</v>
      </c>
      <c r="I134" s="103">
        <f>IF(ISNUMBER(G134), $B145 * H134, "")</f>
        <v>-343.24942791762504</v>
      </c>
      <c r="J134" s="24">
        <v>87</v>
      </c>
      <c r="K134" s="25">
        <f t="shared" si="68"/>
        <v>-4.5766590389016669E-3</v>
      </c>
      <c r="L134" s="104">
        <f>IF(ISNUMBER(J134), $B145 * K134, "")</f>
        <v>-686.49885583525008</v>
      </c>
      <c r="M134" s="102">
        <v>87.7</v>
      </c>
      <c r="N134" s="25">
        <f t="shared" si="69"/>
        <v>3.4324942791761686E-3</v>
      </c>
      <c r="O134" s="104">
        <f>IF(ISNUMBER(M134), $B145 * N134, "")</f>
        <v>514.87414187642526</v>
      </c>
      <c r="Q134" s="210"/>
      <c r="R134" s="211"/>
      <c r="S134" s="212"/>
    </row>
    <row r="135" spans="1:19">
      <c r="A135" s="123" t="s">
        <v>71</v>
      </c>
      <c r="B135" s="124">
        <v>19.2</v>
      </c>
      <c r="C135" s="76">
        <v>-1.5384615399999999E-2</v>
      </c>
      <c r="D135" s="13">
        <v>19.3</v>
      </c>
      <c r="E135" s="14">
        <f>IF(ISNUMBER(D135), (D135 - $B135) / $B135, "")</f>
        <v>5.2083333333334076E-3</v>
      </c>
      <c r="F135" s="16">
        <f>IF(ISNUMBER(D135), $B145 * E135, "")</f>
        <v>781.25000000001114</v>
      </c>
      <c r="G135" s="29">
        <v>19.2</v>
      </c>
      <c r="H135" s="14">
        <f>IF(ISNUMBER(G135), (G135 - $B135) / $B135, "")</f>
        <v>0</v>
      </c>
      <c r="I135" s="100">
        <f>IF(ISNUMBER(G135), $B145 * H135, "")</f>
        <v>0</v>
      </c>
      <c r="J135" s="13">
        <v>19.3</v>
      </c>
      <c r="K135" s="14">
        <f>IF(ISNUMBER(J135), (J135 - $B135) / $B135, "")</f>
        <v>5.2083333333334076E-3</v>
      </c>
      <c r="L135" s="16">
        <f>IF(ISNUMBER(J135), $B145 * K135, "")</f>
        <v>781.25000000001114</v>
      </c>
      <c r="M135" s="29">
        <v>19.399999999999999</v>
      </c>
      <c r="N135" s="14">
        <f>IF(ISNUMBER(M135), (M135 - $B135) / $B135, "")</f>
        <v>1.041666666666663E-2</v>
      </c>
      <c r="O135" s="16">
        <f>IF(ISNUMBER(M135), $B145 * N135, "")</f>
        <v>1562.4999999999945</v>
      </c>
      <c r="Q135" s="213"/>
      <c r="R135" s="214"/>
      <c r="S135" s="215"/>
    </row>
    <row r="136" spans="1:19" ht="17.25" thickBot="1">
      <c r="A136" s="125" t="s">
        <v>140</v>
      </c>
      <c r="B136" s="126">
        <v>88.2</v>
      </c>
      <c r="C136" s="77">
        <v>-1.5625E-2</v>
      </c>
      <c r="D136" s="15">
        <v>87</v>
      </c>
      <c r="E136" s="32">
        <f t="shared" ref="E136:E139" si="70">IF(ISNUMBER(D136), (D136 - $B136) / $B136, "")</f>
        <v>-1.3605442176870781E-2</v>
      </c>
      <c r="F136" s="18">
        <f>IF(ISNUMBER(D136), $B145 * E136, "")</f>
        <v>-2040.8163265306171</v>
      </c>
      <c r="G136" s="31">
        <v>86.4</v>
      </c>
      <c r="H136" s="32">
        <f t="shared" ref="H136:H139" si="71">IF(ISNUMBER(G136), (G136 - $B136) / $B136, "")</f>
        <v>-2.040816326530609E-2</v>
      </c>
      <c r="I136" s="101">
        <f>IF(ISNUMBER(G136), $B145 * H136, "")</f>
        <v>-3061.2244897959135</v>
      </c>
      <c r="J136" s="15">
        <v>86.2</v>
      </c>
      <c r="K136" s="32">
        <f t="shared" ref="K136:K139" si="72">IF(ISNUMBER(J136), (J136 - $B136) / $B136, "")</f>
        <v>-2.2675736961451247E-2</v>
      </c>
      <c r="L136" s="18">
        <f>IF(ISNUMBER(J136), $B145 * K136, "")</f>
        <v>-3401.3605442176872</v>
      </c>
      <c r="M136" s="31">
        <v>86.7</v>
      </c>
      <c r="N136" s="32">
        <f t="shared" ref="N136:N139" si="73">IF(ISNUMBER(M136), (M136 - $B136) / $B136, "")</f>
        <v>-1.7006802721088433E-2</v>
      </c>
      <c r="O136" s="18">
        <f>IF(ISNUMBER(M136), $B145 * N136, "")</f>
        <v>-2551.0204081632651</v>
      </c>
      <c r="Q136" s="216"/>
      <c r="R136" s="217"/>
      <c r="S136" s="218"/>
    </row>
    <row r="137" spans="1:19" ht="17.25" thickBot="1">
      <c r="A137" s="125" t="s">
        <v>144</v>
      </c>
      <c r="B137" s="126">
        <v>10.8</v>
      </c>
      <c r="C137" s="77">
        <v>-1.8181818200000002E-2</v>
      </c>
      <c r="D137" s="15">
        <v>10.7</v>
      </c>
      <c r="E137" s="32">
        <f t="shared" si="70"/>
        <v>-9.2592592592593906E-3</v>
      </c>
      <c r="F137" s="18">
        <f>IF(ISNUMBER(D137), $B145 * E137, "")</f>
        <v>-1388.8888888889087</v>
      </c>
      <c r="G137" s="31">
        <v>10.6</v>
      </c>
      <c r="H137" s="32">
        <f t="shared" si="71"/>
        <v>-1.8518518518518615E-2</v>
      </c>
      <c r="I137" s="101">
        <f>IF(ISNUMBER(G137), $B145 * H137, "")</f>
        <v>-2777.7777777777924</v>
      </c>
      <c r="J137" s="15">
        <v>10.7</v>
      </c>
      <c r="K137" s="32">
        <f t="shared" si="72"/>
        <v>-9.2592592592593906E-3</v>
      </c>
      <c r="L137" s="18">
        <f>IF(ISNUMBER(J137), $B145 * K137, "")</f>
        <v>-1388.8888888889087</v>
      </c>
      <c r="M137" s="31">
        <v>10.9</v>
      </c>
      <c r="N137" s="32">
        <f t="shared" si="73"/>
        <v>9.2592592592592258E-3</v>
      </c>
      <c r="O137" s="18">
        <f>IF(ISNUMBER(M137), $B145 * N137, "")</f>
        <v>1388.8888888888839</v>
      </c>
      <c r="Q137" s="209"/>
      <c r="R137" s="209"/>
      <c r="S137" s="209"/>
    </row>
    <row r="138" spans="1:19" ht="17.25" thickBot="1">
      <c r="A138" s="125" t="s">
        <v>174</v>
      </c>
      <c r="B138" s="126">
        <v>10.6</v>
      </c>
      <c r="C138" s="77">
        <v>-1.8518518500000001E-2</v>
      </c>
      <c r="D138" s="15">
        <v>10.7</v>
      </c>
      <c r="E138" s="32">
        <f t="shared" si="70"/>
        <v>9.4339622641509101E-3</v>
      </c>
      <c r="F138" s="18">
        <f>IF(ISNUMBER(D138), $B145 * E138, "")</f>
        <v>1415.0943396226364</v>
      </c>
      <c r="G138" s="31">
        <v>10.5</v>
      </c>
      <c r="H138" s="32">
        <f t="shared" si="71"/>
        <v>-9.4339622641509101E-3</v>
      </c>
      <c r="I138" s="101">
        <f>IF(ISNUMBER(G138), $B145 * H138, "")</f>
        <v>-1415.0943396226364</v>
      </c>
      <c r="J138" s="15">
        <v>10.7</v>
      </c>
      <c r="K138" s="32">
        <f t="shared" si="72"/>
        <v>9.4339622641509101E-3</v>
      </c>
      <c r="L138" s="18">
        <f>IF(ISNUMBER(J138), $B145 * K138, "")</f>
        <v>1415.0943396226364</v>
      </c>
      <c r="M138" s="31">
        <v>10.8</v>
      </c>
      <c r="N138" s="32">
        <f t="shared" si="73"/>
        <v>1.8867924528301987E-2</v>
      </c>
      <c r="O138" s="18">
        <f>IF(ISNUMBER(M138), $B145 * N138, "")</f>
        <v>2830.1886792452979</v>
      </c>
      <c r="Q138" s="219"/>
      <c r="R138" s="219"/>
      <c r="S138" s="219"/>
    </row>
    <row r="139" spans="1:19" ht="17.25" thickBot="1">
      <c r="A139" s="127" t="s">
        <v>146</v>
      </c>
      <c r="B139" s="128">
        <v>9.24</v>
      </c>
      <c r="C139" s="78">
        <v>-2.11864407E-2</v>
      </c>
      <c r="D139" s="20">
        <v>9.23</v>
      </c>
      <c r="E139" s="21">
        <f t="shared" si="70"/>
        <v>-1.082251082251059E-3</v>
      </c>
      <c r="F139" s="22">
        <f>IF(ISNUMBER(D139), $B145 * E139, "")</f>
        <v>-162.33766233765886</v>
      </c>
      <c r="G139" s="30">
        <v>9.19</v>
      </c>
      <c r="H139" s="21">
        <f t="shared" si="71"/>
        <v>-5.4112554112554882E-3</v>
      </c>
      <c r="I139" s="105">
        <f>IF(ISNUMBER(G139), $B145 * H139, "")</f>
        <v>-811.68831168832321</v>
      </c>
      <c r="J139" s="20">
        <v>9.2200000000000006</v>
      </c>
      <c r="K139" s="21">
        <f t="shared" si="72"/>
        <v>-2.1645021645021181E-3</v>
      </c>
      <c r="L139" s="22">
        <f>IF(ISNUMBER(J139), $B145 * K139, "")</f>
        <v>-324.67532467531771</v>
      </c>
      <c r="M139" s="30">
        <v>9.5399999999999991</v>
      </c>
      <c r="N139" s="21">
        <f t="shared" si="73"/>
        <v>3.2467532467532353E-2</v>
      </c>
      <c r="O139" s="22">
        <f>IF(ISNUMBER(M139), $B145 * N139, "")</f>
        <v>4870.1298701298529</v>
      </c>
      <c r="Q139" s="219"/>
      <c r="R139" s="219"/>
      <c r="S139" s="219"/>
    </row>
    <row r="140" spans="1:19" ht="17.25" thickBot="1">
      <c r="A140" s="125" t="s">
        <v>341</v>
      </c>
      <c r="B140" s="129">
        <v>9.6100000000000005E-2</v>
      </c>
      <c r="C140" s="80">
        <v>-2.33739837E-2</v>
      </c>
      <c r="D140" s="106">
        <v>9.9099999999999994E-2</v>
      </c>
      <c r="E140" s="107">
        <f>IF(ISNUMBER(D140), (D140 - $B140) / $B140, "")</f>
        <v>3.121748178980217E-2</v>
      </c>
      <c r="F140" s="108">
        <f>IF(ISNUMBER(D140), $B145 * E140, "")</f>
        <v>4682.6222684703253</v>
      </c>
      <c r="G140" s="109">
        <v>9.6500000000000002E-2</v>
      </c>
      <c r="H140" s="107">
        <f>IF(ISNUMBER(G140), (G140 - $B140) / $B140, "")</f>
        <v>4.1623309053069463E-3</v>
      </c>
      <c r="I140" s="110">
        <f>IF(ISNUMBER(G140), $B145 * H140, "")</f>
        <v>624.34963579604198</v>
      </c>
      <c r="J140" s="106">
        <v>9.6299999999999997E-2</v>
      </c>
      <c r="K140" s="107">
        <f>IF(ISNUMBER(J140), (J140 - $B140) / $B140, "")</f>
        <v>2.0811654526534011E-3</v>
      </c>
      <c r="L140" s="108">
        <f>IF(ISNUMBER(J140), $B145 * K140, "")</f>
        <v>312.17481789801019</v>
      </c>
      <c r="M140" s="109">
        <v>9.9000000000000005E-2</v>
      </c>
      <c r="N140" s="107">
        <f>IF(ISNUMBER(M140), (M140 - $B140) / $B140, "")</f>
        <v>3.0176899063475544E-2</v>
      </c>
      <c r="O140" s="108">
        <f>IF(ISNUMBER(M140), $B145 * N140, "")</f>
        <v>4526.5348595213318</v>
      </c>
      <c r="Q140" s="209"/>
      <c r="R140" s="209"/>
      <c r="S140" s="209"/>
    </row>
    <row r="141" spans="1:19" ht="17.25" thickBot="1">
      <c r="A141" s="125" t="s">
        <v>205</v>
      </c>
      <c r="B141" s="126">
        <v>11.8</v>
      </c>
      <c r="C141" s="77">
        <v>-2.4793388400000001E-2</v>
      </c>
      <c r="D141" s="15">
        <v>11.8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11.7</v>
      </c>
      <c r="H141" s="32">
        <f t="shared" ref="H141:H144" si="75">IF(ISNUMBER(G141), (G141 - $B141) / $B141, "")</f>
        <v>-8.4745762711865603E-3</v>
      </c>
      <c r="I141" s="101">
        <f>IF(ISNUMBER(G141), $B145 * H141, "")</f>
        <v>-1271.1864406779841</v>
      </c>
      <c r="J141" s="15">
        <v>11.7</v>
      </c>
      <c r="K141" s="32">
        <f t="shared" ref="K141:K144" si="76">IF(ISNUMBER(J141), (J141 - $B141) / $B141, "")</f>
        <v>-8.4745762711865603E-3</v>
      </c>
      <c r="L141" s="18">
        <f>IF(ISNUMBER(J141), $B145 * K141, "")</f>
        <v>-1271.1864406779841</v>
      </c>
      <c r="M141" s="31">
        <v>12</v>
      </c>
      <c r="N141" s="32">
        <f t="shared" ref="N141:N144" si="77">IF(ISNUMBER(M141), (M141 - $B141) / $B141, "")</f>
        <v>1.6949152542372819E-2</v>
      </c>
      <c r="O141" s="18">
        <f>IF(ISNUMBER(M141), $B145 * N141, "")</f>
        <v>2542.3728813559228</v>
      </c>
      <c r="Q141" s="209"/>
      <c r="R141" s="209"/>
      <c r="S141" s="209"/>
    </row>
    <row r="142" spans="1:19" ht="17.25" thickBot="1">
      <c r="A142" s="125" t="s">
        <v>203</v>
      </c>
      <c r="B142" s="126">
        <v>9.1999999999999993</v>
      </c>
      <c r="C142" s="77">
        <v>-2.6455026499999999E-2</v>
      </c>
      <c r="D142" s="15">
        <v>9.15</v>
      </c>
      <c r="E142" s="32">
        <f t="shared" si="74"/>
        <v>-5.4347826086955367E-3</v>
      </c>
      <c r="F142" s="18">
        <f>IF(ISNUMBER(D142), $B145 * E142, "")</f>
        <v>-815.21739130433048</v>
      </c>
      <c r="G142" s="31">
        <v>9.11</v>
      </c>
      <c r="H142" s="32">
        <f t="shared" si="75"/>
        <v>-9.7826086956521591E-3</v>
      </c>
      <c r="I142" s="101">
        <f>IF(ISNUMBER(G142), $B145 * H142, "")</f>
        <v>-1467.391304347824</v>
      </c>
      <c r="J142" s="15">
        <v>9.1</v>
      </c>
      <c r="K142" s="32">
        <f t="shared" si="76"/>
        <v>-1.0869565217391266E-2</v>
      </c>
      <c r="L142" s="18">
        <f>IF(ISNUMBER(J142), $B145 * K142, "")</f>
        <v>-1630.4347826086898</v>
      </c>
      <c r="M142" s="31">
        <v>9.84</v>
      </c>
      <c r="N142" s="32">
        <f t="shared" si="77"/>
        <v>6.9565217391304418E-2</v>
      </c>
      <c r="O142" s="18">
        <f>IF(ISNUMBER(M142), $B145 * N142, "")</f>
        <v>10434.782608695663</v>
      </c>
      <c r="Q142" s="209"/>
      <c r="R142" s="209"/>
      <c r="S142" s="209"/>
    </row>
    <row r="143" spans="1:19">
      <c r="A143" s="125" t="s">
        <v>189</v>
      </c>
      <c r="B143" s="126">
        <v>92</v>
      </c>
      <c r="C143" s="77">
        <v>-2.9535865000000001E-2</v>
      </c>
      <c r="D143" s="15">
        <v>91.5</v>
      </c>
      <c r="E143" s="32">
        <f t="shared" si="74"/>
        <v>-5.434782608695652E-3</v>
      </c>
      <c r="F143" s="18">
        <f>IF(ISNUMBER(D143), $B145 * E143, "")</f>
        <v>-815.21739130434776</v>
      </c>
      <c r="G143" s="31">
        <v>91.3</v>
      </c>
      <c r="H143" s="32">
        <f t="shared" si="75"/>
        <v>-7.6086956521739437E-3</v>
      </c>
      <c r="I143" s="101">
        <f>IF(ISNUMBER(G143), $B145 * H143, "")</f>
        <v>-1141.3043478260915</v>
      </c>
      <c r="J143" s="15">
        <v>91</v>
      </c>
      <c r="K143" s="32">
        <f t="shared" si="76"/>
        <v>-1.0869565217391304E-2</v>
      </c>
      <c r="L143" s="18">
        <f>IF(ISNUMBER(J143), $B145 * K143, "")</f>
        <v>-1630.4347826086955</v>
      </c>
      <c r="M143" s="31">
        <v>91.7</v>
      </c>
      <c r="N143" s="32">
        <f t="shared" si="77"/>
        <v>-3.2608695652173603E-3</v>
      </c>
      <c r="O143" s="18">
        <f>IF(ISNUMBER(M143), $B145 * N143, "")</f>
        <v>-489.13043478260403</v>
      </c>
      <c r="Q143" s="198"/>
      <c r="R143" s="199"/>
      <c r="S143" s="200"/>
    </row>
    <row r="144" spans="1:19" ht="17.25" thickBot="1">
      <c r="A144" s="130" t="s">
        <v>211</v>
      </c>
      <c r="B144" s="131">
        <v>10.9</v>
      </c>
      <c r="C144" s="79">
        <v>-5.2173913000000002E-2</v>
      </c>
      <c r="D144" s="24">
        <v>10.8</v>
      </c>
      <c r="E144" s="25">
        <f t="shared" si="74"/>
        <v>-9.1743119266054721E-3</v>
      </c>
      <c r="F144" s="104">
        <f>IF(ISNUMBER(D144), $B145 * E144, "")</f>
        <v>-1376.1467889908208</v>
      </c>
      <c r="G144" s="102">
        <v>10.7</v>
      </c>
      <c r="H144" s="25">
        <f t="shared" si="75"/>
        <v>-1.8348623853211107E-2</v>
      </c>
      <c r="I144" s="103">
        <f>IF(ISNUMBER(G144), $B145 * H144, "")</f>
        <v>-2752.2935779816662</v>
      </c>
      <c r="J144" s="24">
        <v>10.8</v>
      </c>
      <c r="K144" s="25">
        <f t="shared" si="76"/>
        <v>-9.1743119266054721E-3</v>
      </c>
      <c r="L144" s="104">
        <f>IF(ISNUMBER(J144), $B145 * K144, "")</f>
        <v>-1376.1467889908208</v>
      </c>
      <c r="M144" s="102">
        <v>13.5</v>
      </c>
      <c r="N144" s="25">
        <f t="shared" si="77"/>
        <v>0.23853211009174308</v>
      </c>
      <c r="O144" s="104">
        <f>IF(ISNUMBER(M144), $B145 * N144, "")</f>
        <v>35779.816513761463</v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-2.403821309576777E-3</v>
      </c>
      <c r="F145" s="28">
        <f>SUM(F125:F144)</f>
        <v>-7211.4639287303316</v>
      </c>
      <c r="G145" s="26" t="s">
        <v>266</v>
      </c>
      <c r="H145" s="27">
        <f>IF(COUNT(H125:H144), SUM(H125:H144) / COUNT(H125:H144), 0)</f>
        <v>-8.7140335278982455E-3</v>
      </c>
      <c r="I145" s="28">
        <f>SUM(I125:I144)</f>
        <v>-26142.100583694737</v>
      </c>
      <c r="J145" s="26" t="s">
        <v>266</v>
      </c>
      <c r="K145" s="27">
        <f>IF(COUNT(K125:K144), SUM(K125:K144) / COUNT(K125:K144), 0)</f>
        <v>-6.6153586097456706E-3</v>
      </c>
      <c r="L145" s="28">
        <f>SUM(L125:L144)</f>
        <v>-19846.075829237012</v>
      </c>
      <c r="M145" s="26" t="s">
        <v>266</v>
      </c>
      <c r="N145" s="27">
        <f>IF(COUNT(N125:N144), SUM(N125:N144) / COUNT(N125:N144), 0)</f>
        <v>2.0544190802342016E-2</v>
      </c>
      <c r="O145" s="28">
        <f>SUM(O125:O144)</f>
        <v>61632.572407026062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90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2022-03-18(금) 오전 00:00</v>
      </c>
      <c r="C150" s="261"/>
      <c r="D150" s="233" t="str">
        <f>TEXT($G$1, "[$-ko-KR]yyyy-mm-dd(ddd) ") &amp; "오후 14:00"</f>
        <v>2022-03-18(금) 오후 14:00</v>
      </c>
      <c r="E150" s="234"/>
      <c r="F150" s="235"/>
      <c r="G150" s="233" t="str">
        <f>TEXT($G$1, "[$-ko-KR]yyyy-mm-dd(ddd) ") &amp; "오후 19:00"</f>
        <v>2022-03-18(금) 오후 19:00</v>
      </c>
      <c r="H150" s="234"/>
      <c r="I150" s="235"/>
      <c r="J150" s="233" t="str">
        <f>TEXT($G$1, "[$-ko-KR]yyyy-mm-dd(ddd) ") &amp; "오후 21:00"</f>
        <v>2022-03-18(금) 오후 21:00</v>
      </c>
      <c r="K150" s="234"/>
      <c r="L150" s="235"/>
      <c r="M150" s="233" t="str">
        <f>TEXT($G$1+1, "[$-ko-KR]yyyy-mm-dd(ddd) ") &amp; "오전 00:00"</f>
        <v>2022-03-19(토)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91" t="s">
        <v>57</v>
      </c>
      <c r="H151" s="192" t="s">
        <v>263</v>
      </c>
      <c r="I151" s="19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172</v>
      </c>
      <c r="B152" s="124">
        <v>880</v>
      </c>
      <c r="C152" s="76">
        <v>-6.7720089999999998E-3</v>
      </c>
      <c r="D152" s="13">
        <v>869</v>
      </c>
      <c r="E152" s="14">
        <f>IF(ISNUMBER(D152), (D152 - $B152) / $B152, "")</f>
        <v>-1.2500000000000001E-2</v>
      </c>
      <c r="F152" s="16">
        <f>IF(ISNUMBER(D152), $B172 * E152, "")</f>
        <v>-1875</v>
      </c>
      <c r="G152" s="29">
        <v>865</v>
      </c>
      <c r="H152" s="14">
        <f>IF(ISNUMBER(G152), (G152 - $B152) / $B152, "")</f>
        <v>-1.7045454545454544E-2</v>
      </c>
      <c r="I152" s="100">
        <f>IF(ISNUMBER(G152), $B172 * H152, "")</f>
        <v>-2556.8181818181815</v>
      </c>
      <c r="J152" s="13">
        <v>865</v>
      </c>
      <c r="K152" s="14">
        <f>IF(ISNUMBER(J152), (J152 - $B152) / $B152, "")</f>
        <v>-1.7045454545454544E-2</v>
      </c>
      <c r="L152" s="16">
        <f>IF(ISNUMBER(J152), $B172 * K152, "")</f>
        <v>-2556.8181818181815</v>
      </c>
      <c r="M152" s="29">
        <v>870</v>
      </c>
      <c r="N152" s="14">
        <f>IF(ISNUMBER(M152), (M152 - $B152) / $B152, "")</f>
        <v>-1.1363636363636364E-2</v>
      </c>
      <c r="O152" s="16">
        <f>IF(ISNUMBER(M152), $B172 * N152, "")</f>
        <v>-1704.5454545454545</v>
      </c>
      <c r="Q152" s="219"/>
      <c r="R152" s="219"/>
      <c r="S152" s="219"/>
    </row>
    <row r="153" spans="1:19" ht="17.25" thickBot="1">
      <c r="A153" s="125" t="s">
        <v>215</v>
      </c>
      <c r="B153" s="126">
        <v>141</v>
      </c>
      <c r="C153" s="77">
        <v>-7.0422534999999998E-3</v>
      </c>
      <c r="D153" s="15">
        <v>141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139</v>
      </c>
      <c r="H153" s="32">
        <f t="shared" ref="H153:H156" si="79">IF(ISNUMBER(G153), (G153 - $B153) / $B153, "")</f>
        <v>-1.4184397163120567E-2</v>
      </c>
      <c r="I153" s="101">
        <f>IF(ISNUMBER(G153), $B172 * H153, "")</f>
        <v>-2127.6595744680849</v>
      </c>
      <c r="J153" s="15">
        <v>140</v>
      </c>
      <c r="K153" s="32">
        <f t="shared" ref="K153:K156" si="80">IF(ISNUMBER(J153), (J153 - $B153) / $B153, "")</f>
        <v>-7.0921985815602835E-3</v>
      </c>
      <c r="L153" s="18">
        <f>IF(ISNUMBER(J153), $B172 * K153, "")</f>
        <v>-1063.8297872340424</v>
      </c>
      <c r="M153" s="31">
        <v>140</v>
      </c>
      <c r="N153" s="32">
        <f t="shared" ref="N153:N156" si="81">IF(ISNUMBER(M153), (M153 - $B153) / $B153, "")</f>
        <v>-7.0921985815602835E-3</v>
      </c>
      <c r="O153" s="18">
        <f>IF(ISNUMBER(M153), $B172 * N153, "")</f>
        <v>-1063.8297872340424</v>
      </c>
      <c r="Q153" s="219"/>
      <c r="R153" s="219"/>
      <c r="S153" s="219"/>
    </row>
    <row r="154" spans="1:19" ht="17.25" thickBot="1">
      <c r="A154" s="125" t="s">
        <v>160</v>
      </c>
      <c r="B154" s="126">
        <v>392</v>
      </c>
      <c r="C154" s="77">
        <v>-7.5949366999999999E-3</v>
      </c>
      <c r="D154" s="15">
        <v>400</v>
      </c>
      <c r="E154" s="32">
        <f t="shared" si="78"/>
        <v>2.0408163265306121E-2</v>
      </c>
      <c r="F154" s="18">
        <f>IF(ISNUMBER(D154), $B172 * E154, "")</f>
        <v>3061.2244897959181</v>
      </c>
      <c r="G154" s="31">
        <v>405</v>
      </c>
      <c r="H154" s="32">
        <f t="shared" si="79"/>
        <v>3.3163265306122451E-2</v>
      </c>
      <c r="I154" s="101">
        <f>IF(ISNUMBER(G154), $B172 * H154, "")</f>
        <v>4974.4897959183672</v>
      </c>
      <c r="J154" s="15">
        <v>406</v>
      </c>
      <c r="K154" s="32">
        <f t="shared" si="80"/>
        <v>3.5714285714285712E-2</v>
      </c>
      <c r="L154" s="18">
        <f>IF(ISNUMBER(J154), $B172 * K154, "")</f>
        <v>5357.1428571428569</v>
      </c>
      <c r="M154" s="31">
        <v>408</v>
      </c>
      <c r="N154" s="32">
        <f t="shared" si="81"/>
        <v>4.0816326530612242E-2</v>
      </c>
      <c r="O154" s="18">
        <f>IF(ISNUMBER(M154), $B172 * N154, "")</f>
        <v>6122.4489795918362</v>
      </c>
      <c r="Q154" s="209"/>
      <c r="R154" s="209"/>
      <c r="S154" s="209"/>
    </row>
    <row r="155" spans="1:19" ht="17.25" thickBot="1">
      <c r="A155" s="125" t="s">
        <v>195</v>
      </c>
      <c r="B155" s="126">
        <v>119</v>
      </c>
      <c r="C155" s="77">
        <v>-8.3333333000000006E-3</v>
      </c>
      <c r="D155" s="15">
        <v>118</v>
      </c>
      <c r="E155" s="32">
        <f t="shared" si="78"/>
        <v>-8.4033613445378148E-3</v>
      </c>
      <c r="F155" s="18">
        <f>IF(ISNUMBER(D155), $B172 * E155, "")</f>
        <v>-1260.5042016806722</v>
      </c>
      <c r="G155" s="31">
        <v>117</v>
      </c>
      <c r="H155" s="32">
        <f t="shared" si="79"/>
        <v>-1.680672268907563E-2</v>
      </c>
      <c r="I155" s="101">
        <f>IF(ISNUMBER(G155), $B172 * H155, "")</f>
        <v>-2521.0084033613443</v>
      </c>
      <c r="J155" s="15">
        <v>117</v>
      </c>
      <c r="K155" s="32">
        <f t="shared" si="80"/>
        <v>-1.680672268907563E-2</v>
      </c>
      <c r="L155" s="18">
        <f>IF(ISNUMBER(J155), $B172 * K155, "")</f>
        <v>-2521.0084033613443</v>
      </c>
      <c r="M155" s="31">
        <v>119</v>
      </c>
      <c r="N155" s="32">
        <f t="shared" si="81"/>
        <v>0</v>
      </c>
      <c r="O155" s="18">
        <f>IF(ISNUMBER(M155), $B172 * N155, "")</f>
        <v>0</v>
      </c>
      <c r="Q155" s="209"/>
      <c r="R155" s="209"/>
      <c r="S155" s="209"/>
    </row>
    <row r="156" spans="1:19" ht="17.25" thickBot="1">
      <c r="A156" s="127" t="s">
        <v>221</v>
      </c>
      <c r="B156" s="128">
        <v>905</v>
      </c>
      <c r="C156" s="78">
        <v>-8.7623219999999995E-3</v>
      </c>
      <c r="D156" s="20">
        <v>904</v>
      </c>
      <c r="E156" s="21">
        <f t="shared" si="78"/>
        <v>-1.1049723756906078E-3</v>
      </c>
      <c r="F156" s="22">
        <f>IF(ISNUMBER(D156), $B172 * E156, "")</f>
        <v>-165.74585635359117</v>
      </c>
      <c r="G156" s="30">
        <v>908</v>
      </c>
      <c r="H156" s="21">
        <f t="shared" si="79"/>
        <v>3.3149171270718232E-3</v>
      </c>
      <c r="I156" s="105">
        <f>IF(ISNUMBER(G156), $B172 * H156, "")</f>
        <v>497.23756906077347</v>
      </c>
      <c r="J156" s="20">
        <v>906</v>
      </c>
      <c r="K156" s="21">
        <f t="shared" si="80"/>
        <v>1.1049723756906078E-3</v>
      </c>
      <c r="L156" s="22">
        <f>IF(ISNUMBER(J156), $B172 * K156, "")</f>
        <v>165.74585635359117</v>
      </c>
      <c r="M156" s="30">
        <v>917</v>
      </c>
      <c r="N156" s="21">
        <f t="shared" si="81"/>
        <v>1.3259668508287293E-2</v>
      </c>
      <c r="O156" s="22">
        <f>IF(ISNUMBER(M156), $B172 * N156, "")</f>
        <v>1988.9502762430939</v>
      </c>
      <c r="Q156" s="209"/>
      <c r="R156" s="209"/>
      <c r="S156" s="209"/>
    </row>
    <row r="157" spans="1:19" ht="17.25" thickBot="1">
      <c r="A157" s="125" t="s">
        <v>134</v>
      </c>
      <c r="B157" s="129">
        <v>199</v>
      </c>
      <c r="C157" s="80">
        <v>-9.9502488000000004E-3</v>
      </c>
      <c r="D157" s="106">
        <v>199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198</v>
      </c>
      <c r="H157" s="107">
        <f>IF(ISNUMBER(G157), (G157 - $B157) / $B157, "")</f>
        <v>-5.0251256281407036E-3</v>
      </c>
      <c r="I157" s="110">
        <f>IF(ISNUMBER(G157), $B172 * H157, "")</f>
        <v>-753.7688442211055</v>
      </c>
      <c r="J157" s="106">
        <v>199</v>
      </c>
      <c r="K157" s="107">
        <f>IF(ISNUMBER(J157), (J157 - $B157) / $B157, "")</f>
        <v>0</v>
      </c>
      <c r="L157" s="108">
        <f>IF(ISNUMBER(J157), $B172 * K157, "")</f>
        <v>0</v>
      </c>
      <c r="M157" s="109">
        <v>199</v>
      </c>
      <c r="N157" s="107">
        <f>IF(ISNUMBER(M157), (M157 - $B157) / $B157, "")</f>
        <v>0</v>
      </c>
      <c r="O157" s="108">
        <f>IF(ISNUMBER(M157), $B172 * N157, "")</f>
        <v>0</v>
      </c>
      <c r="Q157" s="209"/>
      <c r="R157" s="209"/>
      <c r="S157" s="209"/>
    </row>
    <row r="158" spans="1:19" ht="17.25" thickBot="1">
      <c r="A158" s="125" t="s">
        <v>225</v>
      </c>
      <c r="B158" s="126">
        <v>337</v>
      </c>
      <c r="C158" s="77">
        <v>-1.1730205299999999E-2</v>
      </c>
      <c r="D158" s="15">
        <v>336</v>
      </c>
      <c r="E158" s="32">
        <f t="shared" ref="E158:E161" si="82">IF(ISNUMBER(D158), (D158 - $B158) / $B158, "")</f>
        <v>-2.967359050445104E-3</v>
      </c>
      <c r="F158" s="18">
        <f>IF(ISNUMBER(D158), $B172 * E158, "")</f>
        <v>-445.10385756676561</v>
      </c>
      <c r="G158" s="31">
        <v>337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338</v>
      </c>
      <c r="K158" s="32">
        <f t="shared" ref="K158:K161" si="84">IF(ISNUMBER(J158), (J158 - $B158) / $B158, "")</f>
        <v>2.967359050445104E-3</v>
      </c>
      <c r="L158" s="18">
        <f>IF(ISNUMBER(J158), $B172 * K158, "")</f>
        <v>445.10385756676561</v>
      </c>
      <c r="M158" s="31">
        <v>339</v>
      </c>
      <c r="N158" s="32">
        <f t="shared" ref="N158:N161" si="85">IF(ISNUMBER(M158), (M158 - $B158) / $B158, "")</f>
        <v>5.9347181008902079E-3</v>
      </c>
      <c r="O158" s="18">
        <f>IF(ISNUMBER(M158), $B172 * N158, "")</f>
        <v>890.20771513353122</v>
      </c>
      <c r="Q158" s="209"/>
      <c r="R158" s="209"/>
      <c r="S158" s="209"/>
    </row>
    <row r="159" spans="1:19" ht="17.25" thickBot="1">
      <c r="A159" s="125" t="s">
        <v>207</v>
      </c>
      <c r="B159" s="126">
        <v>988</v>
      </c>
      <c r="C159" s="77">
        <v>-1.2E-2</v>
      </c>
      <c r="D159" s="15">
        <v>988</v>
      </c>
      <c r="E159" s="32">
        <f t="shared" si="82"/>
        <v>0</v>
      </c>
      <c r="F159" s="18">
        <f>IF(ISNUMBER(D159), $B172 * E159, "")</f>
        <v>0</v>
      </c>
      <c r="G159" s="31">
        <v>985</v>
      </c>
      <c r="H159" s="32">
        <f t="shared" si="83"/>
        <v>-3.0364372469635628E-3</v>
      </c>
      <c r="I159" s="101">
        <f>IF(ISNUMBER(G159), $B172 * H159, "")</f>
        <v>-455.4655870445344</v>
      </c>
      <c r="J159" s="15">
        <v>986</v>
      </c>
      <c r="K159" s="32">
        <f t="shared" si="84"/>
        <v>-2.0242914979757085E-3</v>
      </c>
      <c r="L159" s="18">
        <f>IF(ISNUMBER(J159), $B172 * K159, "")</f>
        <v>-303.64372469635629</v>
      </c>
      <c r="M159" s="31">
        <v>992</v>
      </c>
      <c r="N159" s="32">
        <f t="shared" si="85"/>
        <v>4.048582995951417E-3</v>
      </c>
      <c r="O159" s="18">
        <f>IF(ISNUMBER(M159), $B172 * N159, "")</f>
        <v>607.28744939271257</v>
      </c>
      <c r="Q159" s="209"/>
      <c r="R159" s="209"/>
      <c r="S159" s="209"/>
    </row>
    <row r="160" spans="1:19" ht="17.25" thickBot="1">
      <c r="A160" s="125" t="s">
        <v>237</v>
      </c>
      <c r="B160" s="126">
        <v>567</v>
      </c>
      <c r="C160" s="77">
        <v>-1.2195121999999999E-2</v>
      </c>
      <c r="D160" s="15">
        <v>567</v>
      </c>
      <c r="E160" s="32">
        <f t="shared" si="82"/>
        <v>0</v>
      </c>
      <c r="F160" s="18">
        <f>IF(ISNUMBER(D160), $B172 * E160, "")</f>
        <v>0</v>
      </c>
      <c r="G160" s="31">
        <v>569</v>
      </c>
      <c r="H160" s="32">
        <f t="shared" si="83"/>
        <v>3.5273368606701938E-3</v>
      </c>
      <c r="I160" s="101">
        <f>IF(ISNUMBER(G160), $B172 * H160, "")</f>
        <v>529.10052910052912</v>
      </c>
      <c r="J160" s="15">
        <v>570</v>
      </c>
      <c r="K160" s="32">
        <f t="shared" si="84"/>
        <v>5.2910052910052907E-3</v>
      </c>
      <c r="L160" s="18">
        <f>IF(ISNUMBER(J160), $B172 * K160, "")</f>
        <v>793.65079365079362</v>
      </c>
      <c r="M160" s="31">
        <v>576</v>
      </c>
      <c r="N160" s="32">
        <f t="shared" si="85"/>
        <v>1.5873015873015872E-2</v>
      </c>
      <c r="O160" s="18">
        <f>IF(ISNUMBER(M160), $B172 * N160, "")</f>
        <v>2380.9523809523807</v>
      </c>
      <c r="Q160" s="33"/>
      <c r="R160" s="33"/>
    </row>
    <row r="161" spans="1:19" ht="17.25" thickBot="1">
      <c r="A161" s="130" t="s">
        <v>209</v>
      </c>
      <c r="B161" s="131">
        <v>987</v>
      </c>
      <c r="C161" s="79">
        <v>-1.2999999999999999E-2</v>
      </c>
      <c r="D161" s="24">
        <v>974</v>
      </c>
      <c r="E161" s="25">
        <f t="shared" si="82"/>
        <v>-1.3171225937183385E-2</v>
      </c>
      <c r="F161" s="104">
        <f>IF(ISNUMBER(D161), $B172 * E161, "")</f>
        <v>-1975.6838905775078</v>
      </c>
      <c r="G161" s="102">
        <v>973</v>
      </c>
      <c r="H161" s="25">
        <f t="shared" si="83"/>
        <v>-1.4184397163120567E-2</v>
      </c>
      <c r="I161" s="103">
        <f>IF(ISNUMBER(G161), $B172 * H161, "")</f>
        <v>-2127.6595744680849</v>
      </c>
      <c r="J161" s="24">
        <v>970</v>
      </c>
      <c r="K161" s="25">
        <f t="shared" si="84"/>
        <v>-1.7223910840932118E-2</v>
      </c>
      <c r="L161" s="104">
        <f>IF(ISNUMBER(J161), $B172 * K161, "")</f>
        <v>-2583.5866261398178</v>
      </c>
      <c r="M161" s="102">
        <v>972</v>
      </c>
      <c r="N161" s="25">
        <f t="shared" si="85"/>
        <v>-1.5197568389057751E-2</v>
      </c>
      <c r="O161" s="104">
        <f>IF(ISNUMBER(M161), $B172 * N161, "")</f>
        <v>-2279.6352583586627</v>
      </c>
      <c r="Q161" s="210"/>
      <c r="R161" s="211"/>
      <c r="S161" s="212"/>
    </row>
    <row r="162" spans="1:19">
      <c r="A162" s="123" t="s">
        <v>261</v>
      </c>
      <c r="B162" s="124">
        <v>147</v>
      </c>
      <c r="C162" s="76">
        <v>-1.34228188E-2</v>
      </c>
      <c r="D162" s="13">
        <v>146</v>
      </c>
      <c r="E162" s="14">
        <f>IF(ISNUMBER(D162), (D162 - $B162) / $B162, "")</f>
        <v>-6.8027210884353739E-3</v>
      </c>
      <c r="F162" s="16">
        <f>IF(ISNUMBER(D162), $B172 * E162, "")</f>
        <v>-1020.408163265306</v>
      </c>
      <c r="G162" s="29">
        <v>146</v>
      </c>
      <c r="H162" s="14">
        <f>IF(ISNUMBER(G162), (G162 - $B162) / $B162, "")</f>
        <v>-6.8027210884353739E-3</v>
      </c>
      <c r="I162" s="100">
        <f>IF(ISNUMBER(G162), $B172 * H162, "")</f>
        <v>-1020.408163265306</v>
      </c>
      <c r="J162" s="13">
        <v>146</v>
      </c>
      <c r="K162" s="14">
        <f>IF(ISNUMBER(J162), (J162 - $B162) / $B162, "")</f>
        <v>-6.8027210884353739E-3</v>
      </c>
      <c r="L162" s="16">
        <f>IF(ISNUMBER(J162), $B172 * K162, "")</f>
        <v>-1020.408163265306</v>
      </c>
      <c r="M162" s="29">
        <v>146</v>
      </c>
      <c r="N162" s="14">
        <f>IF(ISNUMBER(M162), (M162 - $B162) / $B162, "")</f>
        <v>-6.8027210884353739E-3</v>
      </c>
      <c r="O162" s="16">
        <f>IF(ISNUMBER(M162), $B172 * N162, "")</f>
        <v>-1020.408163265306</v>
      </c>
      <c r="Q162" s="213"/>
      <c r="R162" s="214"/>
      <c r="S162" s="215"/>
    </row>
    <row r="163" spans="1:19" ht="17.25" thickBot="1">
      <c r="A163" s="125" t="s">
        <v>247</v>
      </c>
      <c r="B163" s="126">
        <v>733</v>
      </c>
      <c r="C163" s="77">
        <v>-1.34589502E-2</v>
      </c>
      <c r="D163" s="15">
        <v>728</v>
      </c>
      <c r="E163" s="32">
        <f t="shared" ref="E163:E166" si="86">IF(ISNUMBER(D163), (D163 - $B163) / $B163, "")</f>
        <v>-6.8212824010914054E-3</v>
      </c>
      <c r="F163" s="18">
        <f>IF(ISNUMBER(D163), $B172 * E163, "")</f>
        <v>-1023.1923601637108</v>
      </c>
      <c r="G163" s="31">
        <v>726</v>
      </c>
      <c r="H163" s="32">
        <f t="shared" ref="H163:H166" si="87">IF(ISNUMBER(G163), (G163 - $B163) / $B163, "")</f>
        <v>-9.5497953615279671E-3</v>
      </c>
      <c r="I163" s="101">
        <f>IF(ISNUMBER(G163), $B172 * H163, "")</f>
        <v>-1432.4693042291951</v>
      </c>
      <c r="J163" s="15">
        <v>731</v>
      </c>
      <c r="K163" s="32">
        <f t="shared" ref="K163:K166" si="88">IF(ISNUMBER(J163), (J163 - $B163) / $B163, "")</f>
        <v>-2.7285129604365621E-3</v>
      </c>
      <c r="L163" s="18">
        <f>IF(ISNUMBER(J163), $B172 * K163, "")</f>
        <v>-409.27694406548432</v>
      </c>
      <c r="M163" s="31">
        <v>734</v>
      </c>
      <c r="N163" s="32">
        <f t="shared" ref="N163:N166" si="89">IF(ISNUMBER(M163), (M163 - $B163) / $B163, "")</f>
        <v>1.364256480218281E-3</v>
      </c>
      <c r="O163" s="18">
        <f>IF(ISNUMBER(M163), $B172 * N163, "")</f>
        <v>204.63847203274216</v>
      </c>
      <c r="Q163" s="216"/>
      <c r="R163" s="217"/>
      <c r="S163" s="218"/>
    </row>
    <row r="164" spans="1:19" ht="17.25" thickBot="1">
      <c r="A164" s="125" t="s">
        <v>217</v>
      </c>
      <c r="B164" s="126">
        <v>195</v>
      </c>
      <c r="C164" s="77">
        <v>-1.51515152E-2</v>
      </c>
      <c r="D164" s="15">
        <v>194</v>
      </c>
      <c r="E164" s="32">
        <f t="shared" si="86"/>
        <v>-5.1282051282051282E-3</v>
      </c>
      <c r="F164" s="18">
        <f>IF(ISNUMBER(D164), $B172 * E164, "")</f>
        <v>-769.23076923076928</v>
      </c>
      <c r="G164" s="31">
        <v>193</v>
      </c>
      <c r="H164" s="32">
        <f t="shared" si="87"/>
        <v>-1.0256410256410256E-2</v>
      </c>
      <c r="I164" s="101">
        <f>IF(ISNUMBER(G164), $B172 * H164, "")</f>
        <v>-1538.4615384615386</v>
      </c>
      <c r="J164" s="15">
        <v>193</v>
      </c>
      <c r="K164" s="32">
        <f t="shared" si="88"/>
        <v>-1.0256410256410256E-2</v>
      </c>
      <c r="L164" s="18">
        <f>IF(ISNUMBER(J164), $B172 * K164, "")</f>
        <v>-1538.4615384615386</v>
      </c>
      <c r="M164" s="31">
        <v>194</v>
      </c>
      <c r="N164" s="32">
        <f t="shared" si="89"/>
        <v>-5.1282051282051282E-3</v>
      </c>
      <c r="O164" s="18">
        <f>IF(ISNUMBER(M164), $B172 * N164, "")</f>
        <v>-769.23076923076928</v>
      </c>
      <c r="Q164" s="209"/>
      <c r="R164" s="209"/>
      <c r="S164" s="209"/>
    </row>
    <row r="165" spans="1:19" ht="17.25" thickBot="1">
      <c r="A165" s="125" t="s">
        <v>85</v>
      </c>
      <c r="B165" s="126">
        <v>245</v>
      </c>
      <c r="C165" s="77">
        <v>-1.6064256999999998E-2</v>
      </c>
      <c r="D165" s="15">
        <v>251</v>
      </c>
      <c r="E165" s="32">
        <f t="shared" si="86"/>
        <v>2.4489795918367346E-2</v>
      </c>
      <c r="F165" s="18">
        <f>IF(ISNUMBER(D165), $B172 * E165, "")</f>
        <v>3673.4693877551017</v>
      </c>
      <c r="G165" s="31">
        <v>247</v>
      </c>
      <c r="H165" s="32">
        <f t="shared" si="87"/>
        <v>8.1632653061224497E-3</v>
      </c>
      <c r="I165" s="101">
        <f>IF(ISNUMBER(G165), $B172 * H165, "")</f>
        <v>1224.4897959183675</v>
      </c>
      <c r="J165" s="15">
        <v>246</v>
      </c>
      <c r="K165" s="32">
        <f t="shared" si="88"/>
        <v>4.0816326530612249E-3</v>
      </c>
      <c r="L165" s="18">
        <f>IF(ISNUMBER(J165), $B172 * K165, "")</f>
        <v>612.24489795918373</v>
      </c>
      <c r="M165" s="31">
        <v>248</v>
      </c>
      <c r="N165" s="32">
        <f t="shared" si="89"/>
        <v>1.2244897959183673E-2</v>
      </c>
      <c r="O165" s="18">
        <f>IF(ISNUMBER(M165), $B172 * N165, "")</f>
        <v>1836.7346938775509</v>
      </c>
      <c r="Q165" s="219"/>
      <c r="R165" s="219"/>
      <c r="S165" s="219"/>
    </row>
    <row r="166" spans="1:19" ht="17.25" thickBot="1">
      <c r="A166" s="127" t="s">
        <v>213</v>
      </c>
      <c r="B166" s="128">
        <v>299</v>
      </c>
      <c r="C166" s="78">
        <v>-1.6447368399999999E-2</v>
      </c>
      <c r="D166" s="20">
        <v>302</v>
      </c>
      <c r="E166" s="21">
        <f t="shared" si="86"/>
        <v>1.0033444816053512E-2</v>
      </c>
      <c r="F166" s="22">
        <f>IF(ISNUMBER(D166), $B172 * E166, "")</f>
        <v>1505.0167224080267</v>
      </c>
      <c r="G166" s="30">
        <v>303</v>
      </c>
      <c r="H166" s="21">
        <f t="shared" si="87"/>
        <v>1.3377926421404682E-2</v>
      </c>
      <c r="I166" s="105">
        <f>IF(ISNUMBER(G166), $B172 * H166, "")</f>
        <v>2006.6889632107022</v>
      </c>
      <c r="J166" s="20">
        <v>303</v>
      </c>
      <c r="K166" s="21">
        <f t="shared" si="88"/>
        <v>1.3377926421404682E-2</v>
      </c>
      <c r="L166" s="22">
        <f>IF(ISNUMBER(J166), $B172 * K166, "")</f>
        <v>2006.6889632107022</v>
      </c>
      <c r="M166" s="30">
        <v>305</v>
      </c>
      <c r="N166" s="21">
        <f t="shared" si="89"/>
        <v>2.0066889632107024E-2</v>
      </c>
      <c r="O166" s="22">
        <f>IF(ISNUMBER(M166), $B172 * N166, "")</f>
        <v>3010.0334448160534</v>
      </c>
      <c r="Q166" s="219"/>
      <c r="R166" s="219"/>
      <c r="S166" s="219"/>
    </row>
    <row r="167" spans="1:19" ht="17.25" thickBot="1">
      <c r="A167" s="125" t="s">
        <v>249</v>
      </c>
      <c r="B167" s="129">
        <v>236</v>
      </c>
      <c r="C167" s="80">
        <v>-1.6666666699999999E-2</v>
      </c>
      <c r="D167" s="106">
        <v>236</v>
      </c>
      <c r="E167" s="107">
        <f>IF(ISNUMBER(D167), (D167 - $B167) / $B167, "")</f>
        <v>0</v>
      </c>
      <c r="F167" s="108">
        <f>IF(ISNUMBER(D167), $B172 * E167, "")</f>
        <v>0</v>
      </c>
      <c r="G167" s="109">
        <v>235</v>
      </c>
      <c r="H167" s="107">
        <f>IF(ISNUMBER(G167), (G167 - $B167) / $B167, "")</f>
        <v>-4.2372881355932203E-3</v>
      </c>
      <c r="I167" s="110">
        <f>IF(ISNUMBER(G167), $B172 * H167, "")</f>
        <v>-635.59322033898309</v>
      </c>
      <c r="J167" s="106">
        <v>237</v>
      </c>
      <c r="K167" s="107">
        <f>IF(ISNUMBER(J167), (J167 - $B167) / $B167, "")</f>
        <v>4.2372881355932203E-3</v>
      </c>
      <c r="L167" s="108">
        <f>IF(ISNUMBER(J167), $B172 * K167, "")</f>
        <v>635.59322033898309</v>
      </c>
      <c r="M167" s="109">
        <v>237</v>
      </c>
      <c r="N167" s="107">
        <f>IF(ISNUMBER(M167), (M167 - $B167) / $B167, "")</f>
        <v>4.2372881355932203E-3</v>
      </c>
      <c r="O167" s="108">
        <f>IF(ISNUMBER(M167), $B172 * N167, "")</f>
        <v>635.59322033898309</v>
      </c>
      <c r="Q167" s="209"/>
      <c r="R167" s="209"/>
      <c r="S167" s="209"/>
    </row>
    <row r="168" spans="1:19" ht="17.25" thickBot="1">
      <c r="A168" s="125" t="s">
        <v>107</v>
      </c>
      <c r="B168" s="126">
        <v>114</v>
      </c>
      <c r="C168" s="77">
        <v>-1.7241379300000002E-2</v>
      </c>
      <c r="D168" s="15">
        <v>113</v>
      </c>
      <c r="E168" s="32">
        <f t="shared" ref="E168:E171" si="90">IF(ISNUMBER(D168), (D168 - $B168) / $B168, "")</f>
        <v>-8.771929824561403E-3</v>
      </c>
      <c r="F168" s="18">
        <f>IF(ISNUMBER(D168), $B172 * E168, "")</f>
        <v>-1315.7894736842104</v>
      </c>
      <c r="G168" s="31">
        <v>114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114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115</v>
      </c>
      <c r="N168" s="32">
        <f t="shared" ref="N168:N171" si="93">IF(ISNUMBER(M168), (M168 - $B168) / $B168, "")</f>
        <v>8.771929824561403E-3</v>
      </c>
      <c r="O168" s="18">
        <f>IF(ISNUMBER(M168), $B172 * N168, "")</f>
        <v>1315.7894736842104</v>
      </c>
      <c r="Q168" s="209"/>
      <c r="R168" s="209"/>
      <c r="S168" s="209"/>
    </row>
    <row r="169" spans="1:19" ht="17.25" thickBot="1">
      <c r="A169" s="125" t="s">
        <v>187</v>
      </c>
      <c r="B169" s="126">
        <v>264</v>
      </c>
      <c r="C169" s="77">
        <v>-1.8587360599999998E-2</v>
      </c>
      <c r="D169" s="15">
        <v>262</v>
      </c>
      <c r="E169" s="32">
        <f t="shared" si="90"/>
        <v>-7.575757575757576E-3</v>
      </c>
      <c r="F169" s="18">
        <f>IF(ISNUMBER(D169), $B172 * E169, "")</f>
        <v>-1136.3636363636365</v>
      </c>
      <c r="G169" s="31">
        <v>262</v>
      </c>
      <c r="H169" s="32">
        <f t="shared" si="91"/>
        <v>-7.575757575757576E-3</v>
      </c>
      <c r="I169" s="101">
        <f>IF(ISNUMBER(G169), $B172 * H169, "")</f>
        <v>-1136.3636363636365</v>
      </c>
      <c r="J169" s="15">
        <v>263</v>
      </c>
      <c r="K169" s="32">
        <f t="shared" si="92"/>
        <v>-3.787878787878788E-3</v>
      </c>
      <c r="L169" s="18">
        <f>IF(ISNUMBER(J169), $B172 * K169, "")</f>
        <v>-568.18181818181824</v>
      </c>
      <c r="M169" s="31">
        <v>272</v>
      </c>
      <c r="N169" s="32">
        <f t="shared" si="93"/>
        <v>3.0303030303030304E-2</v>
      </c>
      <c r="O169" s="18">
        <f>IF(ISNUMBER(M169), $B172 * N169, "")</f>
        <v>4545.454545454546</v>
      </c>
      <c r="Q169" s="209"/>
      <c r="R169" s="209"/>
      <c r="S169" s="209"/>
    </row>
    <row r="170" spans="1:19">
      <c r="A170" s="125" t="s">
        <v>56</v>
      </c>
      <c r="B170" s="126">
        <v>119</v>
      </c>
      <c r="C170" s="77">
        <v>-2.45901639E-2</v>
      </c>
      <c r="D170" s="15">
        <v>120</v>
      </c>
      <c r="E170" s="32">
        <f t="shared" si="90"/>
        <v>8.4033613445378148E-3</v>
      </c>
      <c r="F170" s="18">
        <f>IF(ISNUMBER(D170), $B172 * E170, "")</f>
        <v>1260.5042016806722</v>
      </c>
      <c r="G170" s="31">
        <v>119</v>
      </c>
      <c r="H170" s="32">
        <f t="shared" si="91"/>
        <v>0</v>
      </c>
      <c r="I170" s="101">
        <f>IF(ISNUMBER(G170), $B172 * H170, "")</f>
        <v>0</v>
      </c>
      <c r="J170" s="15">
        <v>119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0</v>
      </c>
      <c r="O170" s="18">
        <f>IF(ISNUMBER(M170), $B172 * N170, "")</f>
        <v>0</v>
      </c>
      <c r="Q170" s="198"/>
      <c r="R170" s="199"/>
      <c r="S170" s="200"/>
    </row>
    <row r="171" spans="1:19" ht="17.25" thickBot="1">
      <c r="A171" s="130" t="s">
        <v>105</v>
      </c>
      <c r="B171" s="131">
        <v>907</v>
      </c>
      <c r="C171" s="79">
        <v>-2.6824034300000001E-2</v>
      </c>
      <c r="D171" s="24">
        <v>909</v>
      </c>
      <c r="E171" s="25">
        <f t="shared" si="90"/>
        <v>2.205071664829107E-3</v>
      </c>
      <c r="F171" s="104">
        <f>IF(ISNUMBER(D171), $B172 * E171, "")</f>
        <v>330.76074972436606</v>
      </c>
      <c r="G171" s="102">
        <v>903</v>
      </c>
      <c r="H171" s="25">
        <f t="shared" si="91"/>
        <v>-4.410143329658214E-3</v>
      </c>
      <c r="I171" s="103">
        <f>IF(ISNUMBER(G171), $B172 * H171, "")</f>
        <v>-661.52149944873213</v>
      </c>
      <c r="J171" s="24">
        <v>905</v>
      </c>
      <c r="K171" s="25">
        <f t="shared" si="92"/>
        <v>-2.205071664829107E-3</v>
      </c>
      <c r="L171" s="104">
        <f>IF(ISNUMBER(J171), $B172 * K171, "")</f>
        <v>-330.76074972436606</v>
      </c>
      <c r="M171" s="102">
        <v>931</v>
      </c>
      <c r="N171" s="25">
        <f t="shared" si="93"/>
        <v>2.6460859977949284E-2</v>
      </c>
      <c r="O171" s="104">
        <f>IF(ISNUMBER(M171), $B172 * N171, "")</f>
        <v>3969.1289966923928</v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-3.8534888584069516E-4</v>
      </c>
      <c r="F172" s="28">
        <f>SUM(F152:F171)</f>
        <v>-1156.0466575220853</v>
      </c>
      <c r="G172" s="26" t="s">
        <v>266</v>
      </c>
      <c r="H172" s="27">
        <f>IF(COUNT(H152:H171), SUM(H152:H171) / COUNT(H152:H171), 0)</f>
        <v>-2.5783969580933297E-3</v>
      </c>
      <c r="I172" s="28">
        <f>SUM(I152:I171)</f>
        <v>-7735.1908742799878</v>
      </c>
      <c r="J172" s="26" t="s">
        <v>266</v>
      </c>
      <c r="K172" s="27">
        <f>IF(COUNT(K152:K171), SUM(K152:K171) / COUNT(K152:K171), 0)</f>
        <v>-9.5993516357512651E-4</v>
      </c>
      <c r="L172" s="28">
        <f>SUM(L152:L171)</f>
        <v>-2879.8054907253791</v>
      </c>
      <c r="M172" s="26" t="s">
        <v>266</v>
      </c>
      <c r="N172" s="27">
        <f>IF(COUNT(N152:N171), SUM(N152:N171) / COUNT(N152:N171), 0)</f>
        <v>6.8898567385252659E-3</v>
      </c>
      <c r="O172" s="28">
        <f>SUM(O152:O171)</f>
        <v>20669.570215575801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90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2022-03-18(금) 오전 00:00</v>
      </c>
      <c r="C177" s="261"/>
      <c r="D177" s="233" t="str">
        <f>TEXT($G$1, "[$-ko-KR]yyyy-mm-dd(ddd) ") &amp; "오후 14:00"</f>
        <v>2022-03-18(금) 오후 14:00</v>
      </c>
      <c r="E177" s="234"/>
      <c r="F177" s="235"/>
      <c r="G177" s="233" t="str">
        <f>TEXT($G$1, "[$-ko-KR]yyyy-mm-dd(ddd) ") &amp; "오후 19:00"</f>
        <v>2022-03-18(금) 오후 19:00</v>
      </c>
      <c r="H177" s="234"/>
      <c r="I177" s="235"/>
      <c r="J177" s="233" t="str">
        <f>TEXT($G$1, "[$-ko-KR]yyyy-mm-dd(ddd) ") &amp; "오후 21:00"</f>
        <v>2022-03-18(금) 오후 21:00</v>
      </c>
      <c r="K177" s="234"/>
      <c r="L177" s="235"/>
      <c r="M177" s="233" t="str">
        <f>TEXT($G$1+1, "[$-ko-KR]yyyy-mm-dd(ddd) ") &amp; "오전 00:00"</f>
        <v>2022-03-19(토)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91" t="s">
        <v>57</v>
      </c>
      <c r="H178" s="192" t="s">
        <v>263</v>
      </c>
      <c r="I178" s="19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85</v>
      </c>
      <c r="B179" s="124">
        <v>245</v>
      </c>
      <c r="C179" s="76">
        <v>-1.6064256999999998E-2</v>
      </c>
      <c r="D179" s="13">
        <v>251</v>
      </c>
      <c r="E179" s="14">
        <f>IF(ISNUMBER(D179), (D179 - $B179) / $B179, "")</f>
        <v>2.4489795918367346E-2</v>
      </c>
      <c r="F179" s="16">
        <f>IF(ISNUMBER(D179), $B199 * E179, "")</f>
        <v>3673.4693877551017</v>
      </c>
      <c r="G179" s="29">
        <v>247</v>
      </c>
      <c r="H179" s="14">
        <f>IF(ISNUMBER(G179), (G179 - $B179) / $B179, "")</f>
        <v>8.1632653061224497E-3</v>
      </c>
      <c r="I179" s="100">
        <f>IF(ISNUMBER(G179), $B199 * H179, "")</f>
        <v>1224.4897959183675</v>
      </c>
      <c r="J179" s="13">
        <v>246</v>
      </c>
      <c r="K179" s="14">
        <f>IF(ISNUMBER(J179), (J179 - $B179) / $B179, "")</f>
        <v>4.0816326530612249E-3</v>
      </c>
      <c r="L179" s="16">
        <f>IF(ISNUMBER(J179), $B199 * K179, "")</f>
        <v>612.24489795918373</v>
      </c>
      <c r="M179" s="29">
        <v>248</v>
      </c>
      <c r="N179" s="14">
        <f>IF(ISNUMBER(M179), (M179 - $B179) / $B179, "")</f>
        <v>1.2244897959183673E-2</v>
      </c>
      <c r="O179" s="16">
        <f>IF(ISNUMBER(M179), $B199 * N179, "")</f>
        <v>1836.7346938775509</v>
      </c>
      <c r="Q179" s="219"/>
      <c r="R179" s="219"/>
      <c r="S179" s="219"/>
    </row>
    <row r="180" spans="1:19" ht="17.25" thickBot="1">
      <c r="A180" s="125" t="s">
        <v>213</v>
      </c>
      <c r="B180" s="126">
        <v>299</v>
      </c>
      <c r="C180" s="77">
        <v>-1.6447368399999999E-2</v>
      </c>
      <c r="D180" s="15">
        <v>302</v>
      </c>
      <c r="E180" s="32">
        <f t="shared" ref="E180:E183" si="94">IF(ISNUMBER(D180), (D180 - $B180) / $B180, "")</f>
        <v>1.0033444816053512E-2</v>
      </c>
      <c r="F180" s="18">
        <f>IF(ISNUMBER(D180), $B199 * E180, "")</f>
        <v>1505.0167224080267</v>
      </c>
      <c r="G180" s="31">
        <v>303</v>
      </c>
      <c r="H180" s="32">
        <f t="shared" ref="H180:H183" si="95">IF(ISNUMBER(G180), (G180 - $B180) / $B180, "")</f>
        <v>1.3377926421404682E-2</v>
      </c>
      <c r="I180" s="101">
        <f>IF(ISNUMBER(G180), $B199 * H180, "")</f>
        <v>2006.6889632107022</v>
      </c>
      <c r="J180" s="15">
        <v>303</v>
      </c>
      <c r="K180" s="32">
        <f t="shared" ref="K180:K183" si="96">IF(ISNUMBER(J180), (J180 - $B180) / $B180, "")</f>
        <v>1.3377926421404682E-2</v>
      </c>
      <c r="L180" s="18">
        <f>IF(ISNUMBER(J180), $B199 * K180, "")</f>
        <v>2006.6889632107022</v>
      </c>
      <c r="M180" s="31">
        <v>305</v>
      </c>
      <c r="N180" s="32">
        <f t="shared" ref="N180:N183" si="97">IF(ISNUMBER(M180), (M180 - $B180) / $B180, "")</f>
        <v>2.0066889632107024E-2</v>
      </c>
      <c r="O180" s="18">
        <f>IF(ISNUMBER(M180), $B199 * N180, "")</f>
        <v>3010.0334448160534</v>
      </c>
      <c r="Q180" s="219"/>
      <c r="R180" s="219"/>
      <c r="S180" s="219"/>
    </row>
    <row r="181" spans="1:19" ht="17.25" thickBot="1">
      <c r="A181" s="125" t="s">
        <v>249</v>
      </c>
      <c r="B181" s="126">
        <v>236</v>
      </c>
      <c r="C181" s="77">
        <v>-1.6666666699999999E-2</v>
      </c>
      <c r="D181" s="15">
        <v>236</v>
      </c>
      <c r="E181" s="32">
        <f t="shared" si="94"/>
        <v>0</v>
      </c>
      <c r="F181" s="18">
        <f>IF(ISNUMBER(D181), $B199 * E181, "")</f>
        <v>0</v>
      </c>
      <c r="G181" s="31">
        <v>235</v>
      </c>
      <c r="H181" s="32">
        <f t="shared" si="95"/>
        <v>-4.2372881355932203E-3</v>
      </c>
      <c r="I181" s="101">
        <f>IF(ISNUMBER(G181), $B199 * H181, "")</f>
        <v>-635.59322033898309</v>
      </c>
      <c r="J181" s="15">
        <v>237</v>
      </c>
      <c r="K181" s="32">
        <f t="shared" si="96"/>
        <v>4.2372881355932203E-3</v>
      </c>
      <c r="L181" s="18">
        <f>IF(ISNUMBER(J181), $B199 * K181, "")</f>
        <v>635.59322033898309</v>
      </c>
      <c r="M181" s="31">
        <v>237</v>
      </c>
      <c r="N181" s="32">
        <f t="shared" si="97"/>
        <v>4.2372881355932203E-3</v>
      </c>
      <c r="O181" s="18">
        <f>IF(ISNUMBER(M181), $B199 * N181, "")</f>
        <v>635.59322033898309</v>
      </c>
      <c r="Q181" s="209"/>
      <c r="R181" s="209"/>
      <c r="S181" s="209"/>
    </row>
    <row r="182" spans="1:19" ht="17.25" thickBot="1">
      <c r="A182" s="125" t="s">
        <v>107</v>
      </c>
      <c r="B182" s="126">
        <v>114</v>
      </c>
      <c r="C182" s="77">
        <v>-1.7241379300000002E-2</v>
      </c>
      <c r="D182" s="15">
        <v>113</v>
      </c>
      <c r="E182" s="32">
        <f t="shared" si="94"/>
        <v>-8.771929824561403E-3</v>
      </c>
      <c r="F182" s="18">
        <f>IF(ISNUMBER(D182), $B199 * E182, "")</f>
        <v>-1315.7894736842104</v>
      </c>
      <c r="G182" s="31">
        <v>114</v>
      </c>
      <c r="H182" s="32">
        <f t="shared" si="95"/>
        <v>0</v>
      </c>
      <c r="I182" s="101">
        <f>IF(ISNUMBER(G182), $B199 * H182, "")</f>
        <v>0</v>
      </c>
      <c r="J182" s="15">
        <v>114</v>
      </c>
      <c r="K182" s="32">
        <f t="shared" si="96"/>
        <v>0</v>
      </c>
      <c r="L182" s="18">
        <f>IF(ISNUMBER(J182), $B199 * K182, "")</f>
        <v>0</v>
      </c>
      <c r="M182" s="31">
        <v>115</v>
      </c>
      <c r="N182" s="32">
        <f t="shared" si="97"/>
        <v>8.771929824561403E-3</v>
      </c>
      <c r="O182" s="18">
        <f>IF(ISNUMBER(M182), $B199 * N182, "")</f>
        <v>1315.7894736842104</v>
      </c>
      <c r="Q182" s="209"/>
      <c r="R182" s="209"/>
      <c r="S182" s="209"/>
    </row>
    <row r="183" spans="1:19" ht="17.25" thickBot="1">
      <c r="A183" s="127" t="s">
        <v>132</v>
      </c>
      <c r="B183" s="128">
        <v>3690</v>
      </c>
      <c r="C183" s="78">
        <v>-1.7310253000000001E-2</v>
      </c>
      <c r="D183" s="20">
        <v>3900</v>
      </c>
      <c r="E183" s="21">
        <f t="shared" si="94"/>
        <v>5.6910569105691054E-2</v>
      </c>
      <c r="F183" s="22">
        <f>IF(ISNUMBER(D183), $B199 * E183, "")</f>
        <v>8536.585365853658</v>
      </c>
      <c r="G183" s="30">
        <v>3910</v>
      </c>
      <c r="H183" s="21">
        <f t="shared" si="95"/>
        <v>5.9620596205962058E-2</v>
      </c>
      <c r="I183" s="105">
        <f>IF(ISNUMBER(G183), $B199 * H183, "")</f>
        <v>8943.089430894308</v>
      </c>
      <c r="J183" s="20">
        <v>3975</v>
      </c>
      <c r="K183" s="21">
        <f t="shared" si="96"/>
        <v>7.7235772357723581E-2</v>
      </c>
      <c r="L183" s="22">
        <f>IF(ISNUMBER(J183), $B199 * K183, "")</f>
        <v>11585.365853658537</v>
      </c>
      <c r="M183" s="30">
        <v>3795</v>
      </c>
      <c r="N183" s="21">
        <f t="shared" si="97"/>
        <v>2.8455284552845527E-2</v>
      </c>
      <c r="O183" s="22">
        <f>IF(ISNUMBER(M183), $B199 * N183, "")</f>
        <v>4268.292682926829</v>
      </c>
      <c r="Q183" s="209"/>
      <c r="R183" s="209"/>
      <c r="S183" s="209"/>
    </row>
    <row r="184" spans="1:19" ht="17.25" thickBot="1">
      <c r="A184" s="125" t="s">
        <v>144</v>
      </c>
      <c r="B184" s="129">
        <v>10.8</v>
      </c>
      <c r="C184" s="80">
        <v>-1.8181818200000002E-2</v>
      </c>
      <c r="D184" s="106">
        <v>10.7</v>
      </c>
      <c r="E184" s="107">
        <f>IF(ISNUMBER(D184), (D184 - $B184) / $B184, "")</f>
        <v>-9.2592592592593906E-3</v>
      </c>
      <c r="F184" s="108">
        <f>IF(ISNUMBER(D184), $B199 * E184, "")</f>
        <v>-1388.8888888889087</v>
      </c>
      <c r="G184" s="109">
        <v>10.6</v>
      </c>
      <c r="H184" s="107">
        <f>IF(ISNUMBER(G184), (G184 - $B184) / $B184, "")</f>
        <v>-1.8518518518518615E-2</v>
      </c>
      <c r="I184" s="110">
        <f>IF(ISNUMBER(G184), $B199 * H184, "")</f>
        <v>-2777.7777777777924</v>
      </c>
      <c r="J184" s="106">
        <v>10.7</v>
      </c>
      <c r="K184" s="107">
        <f>IF(ISNUMBER(J184), (J184 - $B184) / $B184, "")</f>
        <v>-9.2592592592593906E-3</v>
      </c>
      <c r="L184" s="108">
        <f>IF(ISNUMBER(J184), $B199 * K184, "")</f>
        <v>-1388.8888888889087</v>
      </c>
      <c r="M184" s="109">
        <v>10.9</v>
      </c>
      <c r="N184" s="107">
        <f>IF(ISNUMBER(M184), (M184 - $B184) / $B184, "")</f>
        <v>9.2592592592592258E-3</v>
      </c>
      <c r="O184" s="108">
        <f>IF(ISNUMBER(M184), $B199 * N184, "")</f>
        <v>1388.8888888888839</v>
      </c>
      <c r="Q184" s="209"/>
      <c r="R184" s="209"/>
      <c r="S184" s="209"/>
    </row>
    <row r="185" spans="1:19" ht="17.25" thickBot="1">
      <c r="A185" s="125" t="s">
        <v>174</v>
      </c>
      <c r="B185" s="126">
        <v>10.6</v>
      </c>
      <c r="C185" s="77">
        <v>-1.8518518500000001E-2</v>
      </c>
      <c r="D185" s="15">
        <v>10.7</v>
      </c>
      <c r="E185" s="32">
        <f t="shared" ref="E185:E188" si="98">IF(ISNUMBER(D185), (D185 - $B185) / $B185, "")</f>
        <v>9.4339622641509101E-3</v>
      </c>
      <c r="F185" s="18">
        <f>IF(ISNUMBER(D185), $B199 * E185, "")</f>
        <v>1415.0943396226364</v>
      </c>
      <c r="G185" s="31">
        <v>10.5</v>
      </c>
      <c r="H185" s="32">
        <f t="shared" ref="H185:H188" si="99">IF(ISNUMBER(G185), (G185 - $B185) / $B185, "")</f>
        <v>-9.4339622641509101E-3</v>
      </c>
      <c r="I185" s="101">
        <f>IF(ISNUMBER(G185), $B199 * H185, "")</f>
        <v>-1415.0943396226364</v>
      </c>
      <c r="J185" s="15">
        <v>10.7</v>
      </c>
      <c r="K185" s="32">
        <f t="shared" ref="K185:K188" si="100">IF(ISNUMBER(J185), (J185 - $B185) / $B185, "")</f>
        <v>9.4339622641509101E-3</v>
      </c>
      <c r="L185" s="18">
        <f>IF(ISNUMBER(J185), $B199 * K185, "")</f>
        <v>1415.0943396226364</v>
      </c>
      <c r="M185" s="31">
        <v>10.8</v>
      </c>
      <c r="N185" s="32">
        <f t="shared" ref="N185:N188" si="101">IF(ISNUMBER(M185), (M185 - $B185) / $B185, "")</f>
        <v>1.8867924528301987E-2</v>
      </c>
      <c r="O185" s="18">
        <f>IF(ISNUMBER(M185), $B199 * N185, "")</f>
        <v>2830.1886792452979</v>
      </c>
      <c r="Q185" s="209"/>
      <c r="R185" s="209"/>
      <c r="S185" s="209"/>
    </row>
    <row r="186" spans="1:19" ht="17.25" thickBot="1">
      <c r="A186" s="125" t="s">
        <v>187</v>
      </c>
      <c r="B186" s="126">
        <v>264</v>
      </c>
      <c r="C186" s="77">
        <v>-1.8587360599999998E-2</v>
      </c>
      <c r="D186" s="15">
        <v>262</v>
      </c>
      <c r="E186" s="32">
        <f t="shared" si="98"/>
        <v>-7.575757575757576E-3</v>
      </c>
      <c r="F186" s="18">
        <f>IF(ISNUMBER(D186), $B199 * E186, "")</f>
        <v>-1136.3636363636365</v>
      </c>
      <c r="G186" s="31">
        <v>262</v>
      </c>
      <c r="H186" s="32">
        <f t="shared" si="99"/>
        <v>-7.575757575757576E-3</v>
      </c>
      <c r="I186" s="101">
        <f>IF(ISNUMBER(G186), $B199 * H186, "")</f>
        <v>-1136.3636363636365</v>
      </c>
      <c r="J186" s="15">
        <v>263</v>
      </c>
      <c r="K186" s="32">
        <f t="shared" si="100"/>
        <v>-3.787878787878788E-3</v>
      </c>
      <c r="L186" s="18">
        <f>IF(ISNUMBER(J186), $B199 * K186, "")</f>
        <v>-568.18181818181824</v>
      </c>
      <c r="M186" s="31">
        <v>272</v>
      </c>
      <c r="N186" s="32">
        <f t="shared" si="101"/>
        <v>3.0303030303030304E-2</v>
      </c>
      <c r="O186" s="18">
        <f>IF(ISNUMBER(M186), $B199 * N186, "")</f>
        <v>4545.454545454546</v>
      </c>
      <c r="Q186" s="209"/>
      <c r="R186" s="209"/>
      <c r="S186" s="209"/>
    </row>
    <row r="187" spans="1:19" ht="17.25" thickBot="1">
      <c r="A187" s="125" t="s">
        <v>164</v>
      </c>
      <c r="B187" s="126">
        <v>1530</v>
      </c>
      <c r="C187" s="77">
        <v>-1.9230769200000001E-2</v>
      </c>
      <c r="D187" s="15">
        <v>1530</v>
      </c>
      <c r="E187" s="32">
        <f t="shared" si="98"/>
        <v>0</v>
      </c>
      <c r="F187" s="18">
        <f>IF(ISNUMBER(D187), $B199 * E187, "")</f>
        <v>0</v>
      </c>
      <c r="G187" s="31">
        <v>1515</v>
      </c>
      <c r="H187" s="32">
        <f t="shared" si="99"/>
        <v>-9.8039215686274508E-3</v>
      </c>
      <c r="I187" s="101">
        <f>IF(ISNUMBER(G187), $B199 * H187, "")</f>
        <v>-1470.5882352941176</v>
      </c>
      <c r="J187" s="15">
        <v>1510</v>
      </c>
      <c r="K187" s="32">
        <f t="shared" si="100"/>
        <v>-1.3071895424836602E-2</v>
      </c>
      <c r="L187" s="18">
        <f>IF(ISNUMBER(J187), $B199 * K187, "")</f>
        <v>-1960.7843137254902</v>
      </c>
      <c r="M187" s="31">
        <v>1610</v>
      </c>
      <c r="N187" s="32">
        <f t="shared" si="101"/>
        <v>5.2287581699346407E-2</v>
      </c>
      <c r="O187" s="18">
        <f>IF(ISNUMBER(M187), $B199 * N187, "")</f>
        <v>7843.1372549019607</v>
      </c>
      <c r="Q187" s="33"/>
      <c r="R187" s="33"/>
    </row>
    <row r="188" spans="1:19" ht="17.25" thickBot="1">
      <c r="A188" s="130" t="s">
        <v>162</v>
      </c>
      <c r="B188" s="131">
        <v>1015</v>
      </c>
      <c r="C188" s="79">
        <v>-1.93236715E-2</v>
      </c>
      <c r="D188" s="24">
        <v>1010</v>
      </c>
      <c r="E188" s="25">
        <f t="shared" si="98"/>
        <v>-4.9261083743842365E-3</v>
      </c>
      <c r="F188" s="104">
        <f>IF(ISNUMBER(D188), $B199 * E188, "")</f>
        <v>-738.91625615763553</v>
      </c>
      <c r="G188" s="102">
        <v>1015</v>
      </c>
      <c r="H188" s="25">
        <f t="shared" si="99"/>
        <v>0</v>
      </c>
      <c r="I188" s="103">
        <f>IF(ISNUMBER(G188), $B199 * H188, "")</f>
        <v>0</v>
      </c>
      <c r="J188" s="24">
        <v>1015</v>
      </c>
      <c r="K188" s="25">
        <f t="shared" si="100"/>
        <v>0</v>
      </c>
      <c r="L188" s="104">
        <f>IF(ISNUMBER(J188), $B199 * K188, "")</f>
        <v>0</v>
      </c>
      <c r="M188" s="102">
        <v>1015</v>
      </c>
      <c r="N188" s="25">
        <f t="shared" si="101"/>
        <v>0</v>
      </c>
      <c r="O188" s="104">
        <f>IF(ISNUMBER(M188), $B199 * N188, "")</f>
        <v>0</v>
      </c>
      <c r="Q188" s="210"/>
      <c r="R188" s="211"/>
      <c r="S188" s="212"/>
    </row>
    <row r="189" spans="1:19">
      <c r="A189" s="123" t="s">
        <v>146</v>
      </c>
      <c r="B189" s="124">
        <v>9.24</v>
      </c>
      <c r="C189" s="76">
        <v>-2.11864407E-2</v>
      </c>
      <c r="D189" s="13">
        <v>9.23</v>
      </c>
      <c r="E189" s="14">
        <f>IF(ISNUMBER(D189), (D189 - $B189) / $B189, "")</f>
        <v>-1.082251082251059E-3</v>
      </c>
      <c r="F189" s="16">
        <f>IF(ISNUMBER(D189), $B199 * E189, "")</f>
        <v>-162.33766233765886</v>
      </c>
      <c r="G189" s="29">
        <v>9.19</v>
      </c>
      <c r="H189" s="14">
        <f>IF(ISNUMBER(G189), (G189 - $B189) / $B189, "")</f>
        <v>-5.4112554112554882E-3</v>
      </c>
      <c r="I189" s="100">
        <f>IF(ISNUMBER(G189), $B199 * H189, "")</f>
        <v>-811.68831168832321</v>
      </c>
      <c r="J189" s="13">
        <v>9.2200000000000006</v>
      </c>
      <c r="K189" s="14">
        <f>IF(ISNUMBER(J189), (J189 - $B189) / $B189, "")</f>
        <v>-2.1645021645021181E-3</v>
      </c>
      <c r="L189" s="16">
        <f>IF(ISNUMBER(J189), $B199 * K189, "")</f>
        <v>-324.67532467531771</v>
      </c>
      <c r="M189" s="29">
        <v>9.5399999999999991</v>
      </c>
      <c r="N189" s="14">
        <f>IF(ISNUMBER(M189), (M189 - $B189) / $B189, "")</f>
        <v>3.2467532467532353E-2</v>
      </c>
      <c r="O189" s="16">
        <f>IF(ISNUMBER(M189), $B199 * N189, "")</f>
        <v>4870.1298701298529</v>
      </c>
      <c r="Q189" s="213"/>
      <c r="R189" s="214"/>
      <c r="S189" s="215"/>
    </row>
    <row r="190" spans="1:19" ht="17.25" thickBot="1">
      <c r="A190" s="125" t="s">
        <v>341</v>
      </c>
      <c r="B190" s="126">
        <v>9.6100000000000005E-2</v>
      </c>
      <c r="C190" s="77">
        <v>-2.33739837E-2</v>
      </c>
      <c r="D190" s="15">
        <v>9.9099999999999994E-2</v>
      </c>
      <c r="E190" s="32">
        <f t="shared" ref="E190:E193" si="102">IF(ISNUMBER(D190), (D190 - $B190) / $B190, "")</f>
        <v>3.121748178980217E-2</v>
      </c>
      <c r="F190" s="18">
        <f>IF(ISNUMBER(D190), $B199 * E190, "")</f>
        <v>4682.6222684703253</v>
      </c>
      <c r="G190" s="31">
        <v>9.6500000000000002E-2</v>
      </c>
      <c r="H190" s="32">
        <f t="shared" ref="H190:H193" si="103">IF(ISNUMBER(G190), (G190 - $B190) / $B190, "")</f>
        <v>4.1623309053069463E-3</v>
      </c>
      <c r="I190" s="101">
        <f>IF(ISNUMBER(G190), $B199 * H190, "")</f>
        <v>624.34963579604198</v>
      </c>
      <c r="J190" s="15">
        <v>9.6299999999999997E-2</v>
      </c>
      <c r="K190" s="32">
        <f t="shared" ref="K190:K193" si="104">IF(ISNUMBER(J190), (J190 - $B190) / $B190, "")</f>
        <v>2.0811654526534011E-3</v>
      </c>
      <c r="L190" s="18">
        <f>IF(ISNUMBER(J190), $B199 * K190, "")</f>
        <v>312.17481789801019</v>
      </c>
      <c r="M190" s="31">
        <v>9.9000000000000005E-2</v>
      </c>
      <c r="N190" s="32">
        <f t="shared" ref="N190:N193" si="105">IF(ISNUMBER(M190), (M190 - $B190) / $B190, "")</f>
        <v>3.0176899063475544E-2</v>
      </c>
      <c r="O190" s="18">
        <f>IF(ISNUMBER(M190), $B199 * N190, "")</f>
        <v>4526.5348595213318</v>
      </c>
      <c r="Q190" s="216"/>
      <c r="R190" s="217"/>
      <c r="S190" s="218"/>
    </row>
    <row r="191" spans="1:19" ht="17.25" thickBot="1">
      <c r="A191" s="125" t="s">
        <v>60</v>
      </c>
      <c r="B191" s="126">
        <v>2980</v>
      </c>
      <c r="C191" s="77">
        <v>-2.45499182E-2</v>
      </c>
      <c r="D191" s="15">
        <v>2930</v>
      </c>
      <c r="E191" s="32">
        <f t="shared" si="102"/>
        <v>-1.6778523489932886E-2</v>
      </c>
      <c r="F191" s="18">
        <f>IF(ISNUMBER(D191), $B199 * E191, "")</f>
        <v>-2516.7785234899329</v>
      </c>
      <c r="G191" s="31">
        <v>2915</v>
      </c>
      <c r="H191" s="32">
        <f t="shared" si="103"/>
        <v>-2.1812080536912751E-2</v>
      </c>
      <c r="I191" s="101">
        <f>IF(ISNUMBER(G191), $B199 * H191, "")</f>
        <v>-3271.8120805369126</v>
      </c>
      <c r="J191" s="15">
        <v>2900</v>
      </c>
      <c r="K191" s="32">
        <f t="shared" si="104"/>
        <v>-2.6845637583892617E-2</v>
      </c>
      <c r="L191" s="18">
        <f>IF(ISNUMBER(J191), $B199 * K191, "")</f>
        <v>-4026.8456375838923</v>
      </c>
      <c r="M191" s="31">
        <v>2910</v>
      </c>
      <c r="N191" s="32">
        <f t="shared" si="105"/>
        <v>-2.3489932885906041E-2</v>
      </c>
      <c r="O191" s="18">
        <f>IF(ISNUMBER(M191), $B199 * N191, "")</f>
        <v>-3523.489932885906</v>
      </c>
      <c r="Q191" s="209"/>
      <c r="R191" s="209"/>
      <c r="S191" s="209"/>
    </row>
    <row r="192" spans="1:19" ht="17.25" thickBot="1">
      <c r="A192" s="125" t="s">
        <v>56</v>
      </c>
      <c r="B192" s="126">
        <v>119</v>
      </c>
      <c r="C192" s="77">
        <v>-2.45901639E-2</v>
      </c>
      <c r="D192" s="15">
        <v>120</v>
      </c>
      <c r="E192" s="32">
        <f t="shared" si="102"/>
        <v>8.4033613445378148E-3</v>
      </c>
      <c r="F192" s="18">
        <f>IF(ISNUMBER(D192), $B199 * E192, "")</f>
        <v>1260.5042016806722</v>
      </c>
      <c r="G192" s="31">
        <v>119</v>
      </c>
      <c r="H192" s="32">
        <f t="shared" si="103"/>
        <v>0</v>
      </c>
      <c r="I192" s="101">
        <f>IF(ISNUMBER(G192), $B199 * H192, "")</f>
        <v>0</v>
      </c>
      <c r="J192" s="15">
        <v>119</v>
      </c>
      <c r="K192" s="32">
        <f t="shared" si="104"/>
        <v>0</v>
      </c>
      <c r="L192" s="18">
        <f>IF(ISNUMBER(J192), $B199 * K192, "")</f>
        <v>0</v>
      </c>
      <c r="M192" s="31">
        <v>119</v>
      </c>
      <c r="N192" s="32">
        <f t="shared" si="105"/>
        <v>0</v>
      </c>
      <c r="O192" s="18">
        <f>IF(ISNUMBER(M192), $B199 * N192, "")</f>
        <v>0</v>
      </c>
      <c r="Q192" s="219"/>
      <c r="R192" s="219"/>
      <c r="S192" s="219"/>
    </row>
    <row r="193" spans="1:19" ht="17.25" thickBot="1">
      <c r="A193" s="127" t="s">
        <v>205</v>
      </c>
      <c r="B193" s="128">
        <v>11.8</v>
      </c>
      <c r="C193" s="78">
        <v>-2.4793388400000001E-2</v>
      </c>
      <c r="D193" s="20">
        <v>11.8</v>
      </c>
      <c r="E193" s="21">
        <f t="shared" si="102"/>
        <v>0</v>
      </c>
      <c r="F193" s="22">
        <f>IF(ISNUMBER(D193), $B199 * E193, "")</f>
        <v>0</v>
      </c>
      <c r="G193" s="30">
        <v>11.7</v>
      </c>
      <c r="H193" s="21">
        <f t="shared" si="103"/>
        <v>-8.4745762711865603E-3</v>
      </c>
      <c r="I193" s="105">
        <f>IF(ISNUMBER(G193), $B199 * H193, "")</f>
        <v>-1271.1864406779841</v>
      </c>
      <c r="J193" s="20">
        <v>11.7</v>
      </c>
      <c r="K193" s="21">
        <f t="shared" si="104"/>
        <v>-8.4745762711865603E-3</v>
      </c>
      <c r="L193" s="22">
        <f>IF(ISNUMBER(J193), $B199 * K193, "")</f>
        <v>-1271.1864406779841</v>
      </c>
      <c r="M193" s="30">
        <v>12</v>
      </c>
      <c r="N193" s="21">
        <f t="shared" si="105"/>
        <v>1.6949152542372819E-2</v>
      </c>
      <c r="O193" s="22">
        <f>IF(ISNUMBER(M193), $B199 * N193, "")</f>
        <v>2542.3728813559228</v>
      </c>
      <c r="Q193" s="219"/>
      <c r="R193" s="219"/>
      <c r="S193" s="219"/>
    </row>
    <row r="194" spans="1:19" ht="17.25" thickBot="1">
      <c r="A194" s="125" t="s">
        <v>111</v>
      </c>
      <c r="B194" s="129">
        <v>3890</v>
      </c>
      <c r="C194" s="80">
        <v>-2.50626566E-2</v>
      </c>
      <c r="D194" s="106">
        <v>3815</v>
      </c>
      <c r="E194" s="107">
        <f>IF(ISNUMBER(D194), (D194 - $B194) / $B194, "")</f>
        <v>-1.9280205655526992E-2</v>
      </c>
      <c r="F194" s="108">
        <f>IF(ISNUMBER(D194), $B199 * E194, "")</f>
        <v>-2892.0308483290487</v>
      </c>
      <c r="G194" s="109">
        <v>3745</v>
      </c>
      <c r="H194" s="107">
        <f>IF(ISNUMBER(G194), (G194 - $B194) / $B194, "")</f>
        <v>-3.7275064267352186E-2</v>
      </c>
      <c r="I194" s="110">
        <f>IF(ISNUMBER(G194), $B199 * H194, "")</f>
        <v>-5591.2596401028277</v>
      </c>
      <c r="J194" s="106">
        <v>3740</v>
      </c>
      <c r="K194" s="107">
        <f>IF(ISNUMBER(J194), (J194 - $B194) / $B194, "")</f>
        <v>-3.8560411311053984E-2</v>
      </c>
      <c r="L194" s="108">
        <f>IF(ISNUMBER(J194), $B199 * K194, "")</f>
        <v>-5784.0616966580974</v>
      </c>
      <c r="M194" s="109">
        <v>3780</v>
      </c>
      <c r="N194" s="107">
        <f>IF(ISNUMBER(M194), (M194 - $B194) / $B194, "")</f>
        <v>-2.8277634961439587E-2</v>
      </c>
      <c r="O194" s="108">
        <f>IF(ISNUMBER(M194), $B199 * N194, "")</f>
        <v>-4241.645244215938</v>
      </c>
      <c r="Q194" s="209"/>
      <c r="R194" s="209"/>
      <c r="S194" s="209"/>
    </row>
    <row r="195" spans="1:19" ht="17.25" thickBot="1">
      <c r="A195" s="125" t="s">
        <v>203</v>
      </c>
      <c r="B195" s="126">
        <v>9.1999999999999993</v>
      </c>
      <c r="C195" s="77">
        <v>-2.6455026499999999E-2</v>
      </c>
      <c r="D195" s="15">
        <v>9.15</v>
      </c>
      <c r="E195" s="32">
        <f t="shared" ref="E195:E198" si="106">IF(ISNUMBER(D195), (D195 - $B195) / $B195, "")</f>
        <v>-5.4347826086955367E-3</v>
      </c>
      <c r="F195" s="18">
        <f>IF(ISNUMBER(D195), $B199 * E195, "")</f>
        <v>-815.21739130433048</v>
      </c>
      <c r="G195" s="31">
        <v>9.11</v>
      </c>
      <c r="H195" s="32">
        <f t="shared" ref="H195:H198" si="107">IF(ISNUMBER(G195), (G195 - $B195) / $B195, "")</f>
        <v>-9.7826086956521591E-3</v>
      </c>
      <c r="I195" s="101">
        <f>IF(ISNUMBER(G195), $B199 * H195, "")</f>
        <v>-1467.391304347824</v>
      </c>
      <c r="J195" s="15">
        <v>9.1</v>
      </c>
      <c r="K195" s="32">
        <f t="shared" ref="K195:K198" si="108">IF(ISNUMBER(J195), (J195 - $B195) / $B195, "")</f>
        <v>-1.0869565217391266E-2</v>
      </c>
      <c r="L195" s="18">
        <f>IF(ISNUMBER(J195), $B199 * K195, "")</f>
        <v>-1630.4347826086898</v>
      </c>
      <c r="M195" s="31">
        <v>9.84</v>
      </c>
      <c r="N195" s="32">
        <f t="shared" ref="N195:N198" si="109">IF(ISNUMBER(M195), (M195 - $B195) / $B195, "")</f>
        <v>6.9565217391304418E-2</v>
      </c>
      <c r="O195" s="18">
        <f>IF(ISNUMBER(M195), $B199 * N195, "")</f>
        <v>10434.782608695663</v>
      </c>
      <c r="Q195" s="209"/>
      <c r="R195" s="209"/>
      <c r="S195" s="209"/>
    </row>
    <row r="196" spans="1:19" ht="17.25" thickBot="1">
      <c r="A196" s="125" t="s">
        <v>105</v>
      </c>
      <c r="B196" s="126">
        <v>907</v>
      </c>
      <c r="C196" s="77">
        <v>-2.6824034300000001E-2</v>
      </c>
      <c r="D196" s="15">
        <v>909</v>
      </c>
      <c r="E196" s="32">
        <f t="shared" si="106"/>
        <v>2.205071664829107E-3</v>
      </c>
      <c r="F196" s="18">
        <f>IF(ISNUMBER(D196), $B199 * E196, "")</f>
        <v>330.76074972436606</v>
      </c>
      <c r="G196" s="31">
        <v>903</v>
      </c>
      <c r="H196" s="32">
        <f t="shared" si="107"/>
        <v>-4.410143329658214E-3</v>
      </c>
      <c r="I196" s="101">
        <f>IF(ISNUMBER(G196), $B199 * H196, "")</f>
        <v>-661.52149944873213</v>
      </c>
      <c r="J196" s="15">
        <v>905</v>
      </c>
      <c r="K196" s="32">
        <f t="shared" si="108"/>
        <v>-2.205071664829107E-3</v>
      </c>
      <c r="L196" s="18">
        <f>IF(ISNUMBER(J196), $B199 * K196, "")</f>
        <v>-330.76074972436606</v>
      </c>
      <c r="M196" s="31">
        <v>931</v>
      </c>
      <c r="N196" s="32">
        <f t="shared" si="109"/>
        <v>2.6460859977949284E-2</v>
      </c>
      <c r="O196" s="18">
        <f>IF(ISNUMBER(M196), $B199 * N196, "")</f>
        <v>3969.1289966923928</v>
      </c>
      <c r="Q196" s="209"/>
      <c r="R196" s="209"/>
      <c r="S196" s="209"/>
    </row>
    <row r="197" spans="1:19">
      <c r="A197" s="125" t="s">
        <v>189</v>
      </c>
      <c r="B197" s="126">
        <v>92</v>
      </c>
      <c r="C197" s="77">
        <v>-2.9535865000000001E-2</v>
      </c>
      <c r="D197" s="15">
        <v>91.5</v>
      </c>
      <c r="E197" s="32">
        <f t="shared" si="106"/>
        <v>-5.434782608695652E-3</v>
      </c>
      <c r="F197" s="18">
        <f>IF(ISNUMBER(D197), $B199 * E197, "")</f>
        <v>-815.21739130434776</v>
      </c>
      <c r="G197" s="31">
        <v>91.3</v>
      </c>
      <c r="H197" s="32">
        <f t="shared" si="107"/>
        <v>-7.6086956521739437E-3</v>
      </c>
      <c r="I197" s="101">
        <f>IF(ISNUMBER(G197), $B199 * H197, "")</f>
        <v>-1141.3043478260915</v>
      </c>
      <c r="J197" s="15">
        <v>91</v>
      </c>
      <c r="K197" s="32">
        <f t="shared" si="108"/>
        <v>-1.0869565217391304E-2</v>
      </c>
      <c r="L197" s="18">
        <f>IF(ISNUMBER(J197), $B199 * K197, "")</f>
        <v>-1630.4347826086955</v>
      </c>
      <c r="M197" s="31">
        <v>91.7</v>
      </c>
      <c r="N197" s="32">
        <f t="shared" si="109"/>
        <v>-3.2608695652173603E-3</v>
      </c>
      <c r="O197" s="18">
        <f>IF(ISNUMBER(M197), $B199 * N197, "")</f>
        <v>-489.13043478260403</v>
      </c>
      <c r="Q197" s="198"/>
      <c r="R197" s="199"/>
      <c r="S197" s="200"/>
    </row>
    <row r="198" spans="1:19" ht="17.25" thickBot="1">
      <c r="A198" s="130" t="s">
        <v>211</v>
      </c>
      <c r="B198" s="131">
        <v>10.9</v>
      </c>
      <c r="C198" s="79">
        <v>-5.2173913000000002E-2</v>
      </c>
      <c r="D198" s="24">
        <v>10.8</v>
      </c>
      <c r="E198" s="25">
        <f t="shared" si="106"/>
        <v>-9.1743119266054721E-3</v>
      </c>
      <c r="F198" s="104">
        <f>IF(ISNUMBER(D198), $B199 * E198, "")</f>
        <v>-1376.1467889908208</v>
      </c>
      <c r="G198" s="102">
        <v>10.7</v>
      </c>
      <c r="H198" s="25">
        <f t="shared" si="107"/>
        <v>-1.8348623853211107E-2</v>
      </c>
      <c r="I198" s="103">
        <f>IF(ISNUMBER(G198), $B199 * H198, "")</f>
        <v>-2752.2935779816662</v>
      </c>
      <c r="J198" s="24">
        <v>10.8</v>
      </c>
      <c r="K198" s="25">
        <f t="shared" si="108"/>
        <v>-9.1743119266054721E-3</v>
      </c>
      <c r="L198" s="104">
        <f>IF(ISNUMBER(J198), $B199 * K198, "")</f>
        <v>-1376.1467889908208</v>
      </c>
      <c r="M198" s="102">
        <v>13.5</v>
      </c>
      <c r="N198" s="25">
        <f t="shared" si="109"/>
        <v>0.23853211009174308</v>
      </c>
      <c r="O198" s="104">
        <f>IF(ISNUMBER(M198), $B199 * N198, "")</f>
        <v>35779.816513761463</v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2.7487887248880865E-3</v>
      </c>
      <c r="F199" s="28">
        <f>SUM(F179:F198)</f>
        <v>8246.3661746642574</v>
      </c>
      <c r="G199" s="26" t="s">
        <v>266</v>
      </c>
      <c r="H199" s="27">
        <f>IF(COUNT(H179:H198), SUM(H179:H198) / COUNT(H179:H198), 0)</f>
        <v>-3.8684188620627031E-3</v>
      </c>
      <c r="I199" s="28">
        <f>SUM(I179:I198)</f>
        <v>-11605.256586188108</v>
      </c>
      <c r="J199" s="26" t="s">
        <v>266</v>
      </c>
      <c r="K199" s="27">
        <f>IF(COUNT(K179:K198), SUM(K179:K198) / COUNT(K179:K198), 0)</f>
        <v>-1.2417463772120088E-3</v>
      </c>
      <c r="L199" s="28">
        <f>SUM(L179:L198)</f>
        <v>-3725.2391316360286</v>
      </c>
      <c r="M199" s="26" t="s">
        <v>266</v>
      </c>
      <c r="N199" s="27">
        <f>IF(COUNT(N179:N198), SUM(N179:N198) / COUNT(N179:N198), 0)</f>
        <v>2.7180871000802166E-2</v>
      </c>
      <c r="O199" s="28">
        <f>SUM(O179:O198)</f>
        <v>81542.613002406491</v>
      </c>
      <c r="Q199" s="204"/>
      <c r="R199" s="205"/>
      <c r="S199" s="20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4AA14-17C4-4438-8E2C-B44059F1CF3B}">
  <sheetPr codeName="Sheet25"/>
  <dimension ref="A1:S199"/>
  <sheetViews>
    <sheetView tabSelected="1"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51">
        <v>44639</v>
      </c>
      <c r="H1" s="252"/>
      <c r="I1" s="253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54" t="s">
        <v>8</v>
      </c>
      <c r="C2" s="255"/>
      <c r="D2" s="255"/>
      <c r="E2" s="255"/>
      <c r="F2" s="256"/>
      <c r="G2" s="248" t="s">
        <v>46</v>
      </c>
      <c r="H2" s="249"/>
      <c r="I2" s="250"/>
      <c r="J2" s="1" t="s">
        <v>3</v>
      </c>
      <c r="K2" s="254" t="s">
        <v>315</v>
      </c>
      <c r="L2" s="255"/>
      <c r="M2" s="255"/>
      <c r="N2" s="255"/>
      <c r="O2" s="256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323</v>
      </c>
      <c r="C3" s="246"/>
      <c r="D3" s="246"/>
      <c r="E3" s="246"/>
      <c r="F3" s="247"/>
      <c r="G3" s="24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159,714 KRW (5.32%)</v>
      </c>
      <c r="H3" s="242"/>
      <c r="I3" s="243"/>
      <c r="J3" s="4" t="s">
        <v>7</v>
      </c>
      <c r="K3" s="245" t="s">
        <v>316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8" t="s">
        <v>44</v>
      </c>
      <c r="H4" s="249"/>
      <c r="I4" s="250"/>
      <c r="J4" s="4" t="s">
        <v>11</v>
      </c>
      <c r="K4" s="245" t="s">
        <v>317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314</v>
      </c>
      <c r="C5" s="246"/>
      <c r="D5" s="246"/>
      <c r="E5" s="246"/>
      <c r="F5" s="247"/>
      <c r="G5" s="24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143,825 KRW (4.79%)</v>
      </c>
      <c r="H5" s="242"/>
      <c r="I5" s="243"/>
      <c r="J5" s="4" t="s">
        <v>15</v>
      </c>
      <c r="K5" s="245" t="s">
        <v>318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8" t="s">
        <v>45</v>
      </c>
      <c r="H6" s="249"/>
      <c r="I6" s="250"/>
      <c r="J6" s="4" t="s">
        <v>18</v>
      </c>
      <c r="K6" s="245" t="s">
        <v>319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54,286 KRW (1.81%)</v>
      </c>
      <c r="H7" s="242"/>
      <c r="I7" s="243"/>
      <c r="J7" s="4" t="s">
        <v>21</v>
      </c>
      <c r="K7" s="245" t="s">
        <v>320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8" t="s">
        <v>250</v>
      </c>
      <c r="H8" s="249"/>
      <c r="I8" s="250"/>
      <c r="J8" s="4" t="s">
        <v>24</v>
      </c>
      <c r="K8" s="245"/>
      <c r="L8" s="246"/>
      <c r="M8" s="246"/>
      <c r="N8" s="246"/>
      <c r="O8" s="247"/>
      <c r="Q8" s="220" t="s">
        <v>27</v>
      </c>
      <c r="R8" s="222"/>
    </row>
    <row r="9" spans="1:19" ht="17.25" thickBot="1">
      <c r="A9" s="118" t="s">
        <v>28</v>
      </c>
      <c r="B9" s="245"/>
      <c r="C9" s="246"/>
      <c r="D9" s="246"/>
      <c r="E9" s="246"/>
      <c r="F9" s="247"/>
      <c r="G9" s="24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115,675 KRW (3.86%)</v>
      </c>
      <c r="H9" s="242"/>
      <c r="I9" s="243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8" t="s">
        <v>47</v>
      </c>
      <c r="H10" s="249"/>
      <c r="I10" s="250"/>
      <c r="J10" s="4" t="s">
        <v>30</v>
      </c>
      <c r="K10" s="245" t="s">
        <v>321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322</v>
      </c>
      <c r="C11" s="239"/>
      <c r="D11" s="239"/>
      <c r="E11" s="239"/>
      <c r="F11" s="240"/>
      <c r="G11" s="24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2"/>
      <c r="I11" s="243"/>
      <c r="J11" s="7" t="s">
        <v>32</v>
      </c>
      <c r="K11" s="238" t="s">
        <v>313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19"/>
      <c r="R13" s="219"/>
      <c r="S13" s="219"/>
    </row>
    <row r="14" spans="1:19" ht="17.25" customHeight="1" thickBot="1">
      <c r="A14" s="194" t="s">
        <v>35</v>
      </c>
      <c r="B14" s="220" t="s">
        <v>36</v>
      </c>
      <c r="C14" s="222"/>
      <c r="D14" s="220" t="s">
        <v>37</v>
      </c>
      <c r="E14" s="221"/>
      <c r="F14" s="222"/>
      <c r="G14" s="223">
        <f>_xlfn.IFNA(VLOOKUP(B14, 현재가테이블!$B$2:$D$200, 2, FALSE), "-")</f>
        <v>50838000</v>
      </c>
      <c r="H14" s="224"/>
      <c r="I14" s="225"/>
      <c r="J14" s="220" t="s">
        <v>38</v>
      </c>
      <c r="K14" s="221"/>
      <c r="L14" s="222"/>
      <c r="M14" s="226">
        <f>_xlfn.IFNA(VLOOKUP(B14, 현재가테이블!$B$2:$D$200, 3, FALSE), "-")</f>
        <v>1.3393736E-3</v>
      </c>
      <c r="N14" s="227"/>
      <c r="O14" s="228"/>
      <c r="Q14" s="219"/>
      <c r="R14" s="219"/>
      <c r="S14" s="219"/>
    </row>
    <row r="15" spans="1:19" ht="17.25" customHeight="1" thickBot="1">
      <c r="A15" s="257" t="s">
        <v>39</v>
      </c>
      <c r="B15" s="258" t="str">
        <f>TEXT($G$1, "[$-ko-KR]yyyy-mm-dd(ddd) ") &amp; "오전 00:00"</f>
        <v>2022-03-19(토) 오전 00:00</v>
      </c>
      <c r="C15" s="259"/>
      <c r="D15" s="233" t="str">
        <f>TEXT($G$1, "[$-ko-KR]yyyy-mm-dd(ddd) ") &amp; "오후 14:00"</f>
        <v>2022-03-19(토) 오후 14:00</v>
      </c>
      <c r="E15" s="234"/>
      <c r="F15" s="235"/>
      <c r="G15" s="233" t="str">
        <f>TEXT($G$1, "[$-ko-KR]yyyy-mm-dd(ddd) ") &amp; "오후 19:00"</f>
        <v>2022-03-19(토) 오후 19:00</v>
      </c>
      <c r="H15" s="234"/>
      <c r="I15" s="235"/>
      <c r="J15" s="233" t="str">
        <f>TEXT($G$1, "[$-ko-KR]yyyy-mm-dd(ddd) ") &amp; "오후 21:00"</f>
        <v>2022-03-19(토) 오후 21:00</v>
      </c>
      <c r="K15" s="234"/>
      <c r="L15" s="235"/>
      <c r="M15" s="233" t="str">
        <f>TEXT($G$1+1, "[$-ko-KR]yyyy-mm-dd(ddd) ") &amp; "오전 00:00"</f>
        <v>2022-03-20(일) 오전 00:00</v>
      </c>
      <c r="N15" s="234"/>
      <c r="O15" s="235"/>
      <c r="Q15" s="219"/>
      <c r="R15" s="219"/>
      <c r="S15" s="219"/>
    </row>
    <row r="16" spans="1:19" ht="17.25" customHeight="1" thickBot="1">
      <c r="A16" s="25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5" t="s">
        <v>37</v>
      </c>
      <c r="H16" s="196" t="s">
        <v>40</v>
      </c>
      <c r="I16" s="19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9"/>
      <c r="R16" s="209"/>
      <c r="S16" s="20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9"/>
      <c r="R17" s="219"/>
      <c r="S17" s="21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9"/>
      <c r="R18" s="219"/>
      <c r="S18" s="21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9"/>
      <c r="R19" s="209"/>
      <c r="S19" s="20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9"/>
      <c r="R20" s="209"/>
      <c r="S20" s="20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9"/>
      <c r="R21" s="209"/>
      <c r="S21" s="20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9"/>
      <c r="R22" s="209"/>
      <c r="S22" s="20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9"/>
      <c r="R23" s="209"/>
      <c r="S23" s="20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9"/>
      <c r="R24" s="209"/>
      <c r="S24" s="20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0"/>
      <c r="R26" s="211"/>
      <c r="S26" s="21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3"/>
      <c r="R27" s="214"/>
      <c r="S27" s="21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6"/>
      <c r="R28" s="217"/>
      <c r="S28" s="21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9"/>
      <c r="R29" s="209"/>
      <c r="S29" s="20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9"/>
      <c r="R30" s="219"/>
      <c r="S30" s="21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9"/>
      <c r="R31" s="219"/>
      <c r="S31" s="21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9"/>
      <c r="R32" s="209"/>
      <c r="S32" s="20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9"/>
      <c r="R33" s="209"/>
      <c r="S33" s="20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9"/>
      <c r="R34" s="209"/>
      <c r="S34" s="20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8"/>
      <c r="R35" s="199"/>
      <c r="S35" s="20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1"/>
      <c r="R36" s="202"/>
      <c r="S36" s="203"/>
    </row>
    <row r="37" spans="1:19" ht="17.25" customHeight="1" thickBot="1">
      <c r="A37" s="132" t="s">
        <v>42</v>
      </c>
      <c r="B37" s="262">
        <v>150000</v>
      </c>
      <c r="C37" s="26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4"/>
      <c r="R37" s="205"/>
      <c r="S37" s="20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19"/>
      <c r="R40" s="219"/>
      <c r="S40" s="219"/>
    </row>
    <row r="41" spans="1:19" ht="17.25" customHeight="1" thickBot="1">
      <c r="A41" s="194" t="s">
        <v>262</v>
      </c>
      <c r="B41" s="220" t="s">
        <v>49</v>
      </c>
      <c r="C41" s="222"/>
      <c r="D41" s="220" t="s">
        <v>57</v>
      </c>
      <c r="E41" s="221"/>
      <c r="F41" s="222"/>
      <c r="G41" s="223">
        <f>_xlfn.IFNA(VLOOKUP(B41, 현재가테이블!$B$2:$D$200, 2, FALSE), "-")</f>
        <v>50838000</v>
      </c>
      <c r="H41" s="224"/>
      <c r="I41" s="225"/>
      <c r="J41" s="220" t="s">
        <v>58</v>
      </c>
      <c r="K41" s="221"/>
      <c r="L41" s="222"/>
      <c r="M41" s="226">
        <f>_xlfn.IFNA(VLOOKUP(B41, 현재가테이블!$B$2:$D$200, 3, FALSE), "-")</f>
        <v>1.3393736E-3</v>
      </c>
      <c r="N41" s="227"/>
      <c r="O41" s="228"/>
      <c r="Q41" s="219"/>
      <c r="R41" s="219"/>
      <c r="S41" s="219"/>
    </row>
    <row r="42" spans="1:19" ht="17.25" customHeight="1" thickBot="1">
      <c r="A42" s="264" t="s">
        <v>54</v>
      </c>
      <c r="B42" s="260" t="str">
        <f>TEXT($G$1, "[$-ko-KR]yyyy-mm-dd(ddd) ") &amp; "오전 00:00"</f>
        <v>2022-03-19(토) 오전 00:00</v>
      </c>
      <c r="C42" s="261"/>
      <c r="D42" s="233" t="str">
        <f>TEXT($G$1, "[$-ko-KR]yyyy-mm-dd(ddd) ") &amp; "오후 14:00"</f>
        <v>2022-03-19(토) 오후 14:00</v>
      </c>
      <c r="E42" s="234"/>
      <c r="F42" s="235"/>
      <c r="G42" s="233" t="str">
        <f>TEXT($G$1, "[$-ko-KR]yyyy-mm-dd(ddd) ") &amp; "오후 19:00"</f>
        <v>2022-03-19(토) 오후 19:00</v>
      </c>
      <c r="H42" s="234"/>
      <c r="I42" s="235"/>
      <c r="J42" s="233" t="str">
        <f>TEXT($G$1, "[$-ko-KR]yyyy-mm-dd(ddd) ") &amp; "오후 21:00"</f>
        <v>2022-03-19(토) 오후 21:00</v>
      </c>
      <c r="K42" s="234"/>
      <c r="L42" s="235"/>
      <c r="M42" s="233" t="str">
        <f>TEXT($G$1+1, "[$-ko-KR]yyyy-mm-dd(ddd) ") &amp; "오전 00:00"</f>
        <v>2022-03-20(일) 오전 00:00</v>
      </c>
      <c r="N42" s="234"/>
      <c r="O42" s="235"/>
      <c r="Q42" s="219"/>
      <c r="R42" s="219"/>
      <c r="S42" s="219"/>
    </row>
    <row r="43" spans="1:19" ht="17.25" customHeight="1" thickBot="1">
      <c r="A43" s="265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95" t="s">
        <v>57</v>
      </c>
      <c r="H43" s="196" t="s">
        <v>263</v>
      </c>
      <c r="I43" s="19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09"/>
      <c r="R43" s="209"/>
      <c r="S43" s="209"/>
    </row>
    <row r="44" spans="1:19" ht="17.25" customHeight="1" thickBot="1">
      <c r="A44" s="123" t="s">
        <v>211</v>
      </c>
      <c r="B44" s="124">
        <v>13.5</v>
      </c>
      <c r="C44" s="76">
        <v>0.2385321101</v>
      </c>
      <c r="D44" s="13">
        <v>14.2</v>
      </c>
      <c r="E44" s="14">
        <f>IF(ISNUMBER(D44), (D44 - $B44) / $B44, "")</f>
        <v>5.1851851851851802E-2</v>
      </c>
      <c r="F44" s="16">
        <f>IF(ISNUMBER(D44), $B64 * E44, "")</f>
        <v>7777.7777777777701</v>
      </c>
      <c r="G44" s="29">
        <v>16.2</v>
      </c>
      <c r="H44" s="14">
        <f>IF(ISNUMBER(G44), (G44 - $B44) / $B44, "")</f>
        <v>0.19999999999999996</v>
      </c>
      <c r="I44" s="100">
        <f>IF(ISNUMBER(G44), $B64 * H44, "")</f>
        <v>29999.999999999993</v>
      </c>
      <c r="J44" s="13">
        <v>15.7</v>
      </c>
      <c r="K44" s="14">
        <f>IF(ISNUMBER(J44), (J44 - $B44) / $B44, "")</f>
        <v>0.16296296296296292</v>
      </c>
      <c r="L44" s="16">
        <f>IF(ISNUMBER(J44), $B64 * K44, "")</f>
        <v>24444.444444444438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9"/>
      <c r="R44" s="219"/>
      <c r="S44" s="219"/>
    </row>
    <row r="45" spans="1:19" ht="17.25" customHeight="1" thickBot="1">
      <c r="A45" s="125" t="s">
        <v>203</v>
      </c>
      <c r="B45" s="126">
        <v>9.84</v>
      </c>
      <c r="C45" s="77">
        <v>5.3533190600000002E-2</v>
      </c>
      <c r="D45" s="15">
        <v>10</v>
      </c>
      <c r="E45" s="32">
        <f t="shared" ref="E45:E48" si="14">IF(ISNUMBER(D45), (D45 - $B45) / $B45, "")</f>
        <v>1.6260162601626032E-2</v>
      </c>
      <c r="F45" s="18">
        <f>IF(ISNUMBER(D45), $B64 * E45, "")</f>
        <v>2439.0243902439047</v>
      </c>
      <c r="G45" s="31">
        <v>11.3</v>
      </c>
      <c r="H45" s="32">
        <f t="shared" ref="H45:H48" si="15">IF(ISNUMBER(G45), (G45 - $B45) / $B45, "")</f>
        <v>0.14837398373983748</v>
      </c>
      <c r="I45" s="101">
        <f>IF(ISNUMBER(G45), $B64 * H45, "")</f>
        <v>22256.097560975624</v>
      </c>
      <c r="J45" s="15">
        <v>10.9</v>
      </c>
      <c r="K45" s="32">
        <f t="shared" ref="K45:K48" si="16">IF(ISNUMBER(J45), (J45 - $B45) / $B45, "")</f>
        <v>0.10772357723577242</v>
      </c>
      <c r="L45" s="18">
        <f>IF(ISNUMBER(J45), $B64 * K45, "")</f>
        <v>16158.536585365862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9"/>
      <c r="R45" s="219"/>
      <c r="S45" s="219"/>
    </row>
    <row r="46" spans="1:19" ht="17.25" customHeight="1" thickBot="1">
      <c r="A46" s="125" t="s">
        <v>146</v>
      </c>
      <c r="B46" s="126">
        <v>9.5399999999999991</v>
      </c>
      <c r="C46" s="77">
        <v>2.9126213599999999E-2</v>
      </c>
      <c r="D46" s="15">
        <v>9.6</v>
      </c>
      <c r="E46" s="32">
        <f t="shared" si="14"/>
        <v>6.2893081761006813E-3</v>
      </c>
      <c r="F46" s="18">
        <f>IF(ISNUMBER(D46), $B64 * E46, "")</f>
        <v>943.39622641510221</v>
      </c>
      <c r="G46" s="31">
        <v>10.1</v>
      </c>
      <c r="H46" s="32">
        <f t="shared" si="15"/>
        <v>5.8700209643605929E-2</v>
      </c>
      <c r="I46" s="101">
        <f>IF(ISNUMBER(G46), $B64 * H46, "")</f>
        <v>8805.0314465408901</v>
      </c>
      <c r="J46" s="15">
        <v>9.9600000000000009</v>
      </c>
      <c r="K46" s="32">
        <f t="shared" si="16"/>
        <v>4.4025157232704587E-2</v>
      </c>
      <c r="L46" s="18">
        <f>IF(ISNUMBER(J46), $B64 * K46, "")</f>
        <v>6603.773584905688</v>
      </c>
      <c r="M46" s="31"/>
      <c r="N46" s="32" t="str">
        <f t="shared" si="17"/>
        <v/>
      </c>
      <c r="O46" s="18" t="str">
        <f>IF(ISNUMBER(M46), $B64 * N46, "")</f>
        <v/>
      </c>
      <c r="Q46" s="209"/>
      <c r="R46" s="209"/>
      <c r="S46" s="209"/>
    </row>
    <row r="47" spans="1:19" ht="17.25" customHeight="1" thickBot="1">
      <c r="A47" s="125" t="s">
        <v>341</v>
      </c>
      <c r="B47" s="126">
        <v>9.9000000000000005E-2</v>
      </c>
      <c r="C47" s="77">
        <v>2.69709544E-2</v>
      </c>
      <c r="D47" s="15">
        <v>9.8699999999999996E-2</v>
      </c>
      <c r="E47" s="32">
        <f t="shared" si="14"/>
        <v>-3.030303030303117E-3</v>
      </c>
      <c r="F47" s="18">
        <f>IF(ISNUMBER(D47), $B64 * E47, "")</f>
        <v>-454.54545454546758</v>
      </c>
      <c r="G47" s="31">
        <v>0.1</v>
      </c>
      <c r="H47" s="32">
        <f t="shared" si="15"/>
        <v>1.0101010101010109E-2</v>
      </c>
      <c r="I47" s="101">
        <f>IF(ISNUMBER(G47), $B64 * H47, "")</f>
        <v>1515.1515151515164</v>
      </c>
      <c r="J47" s="15">
        <v>0.10100000000000001</v>
      </c>
      <c r="K47" s="32">
        <f t="shared" si="16"/>
        <v>2.0202020202020218E-2</v>
      </c>
      <c r="L47" s="18">
        <f>IF(ISNUMBER(J47), $B64 * K47, "")</f>
        <v>3030.3030303030328</v>
      </c>
      <c r="M47" s="31"/>
      <c r="N47" s="32" t="str">
        <f t="shared" si="17"/>
        <v/>
      </c>
      <c r="O47" s="18" t="str">
        <f>IF(ISNUMBER(M47), $B64 * N47, "")</f>
        <v/>
      </c>
      <c r="Q47" s="209"/>
      <c r="R47" s="209"/>
      <c r="S47" s="209"/>
    </row>
    <row r="48" spans="1:19" ht="17.25" customHeight="1" thickBot="1">
      <c r="A48" s="127" t="s">
        <v>174</v>
      </c>
      <c r="B48" s="128">
        <v>10.8</v>
      </c>
      <c r="C48" s="78">
        <v>9.3457943999999994E-3</v>
      </c>
      <c r="D48" s="20">
        <v>11</v>
      </c>
      <c r="E48" s="21">
        <f t="shared" si="14"/>
        <v>1.8518518518518452E-2</v>
      </c>
      <c r="F48" s="22">
        <f>IF(ISNUMBER(D48), $B64 * E48, "")</f>
        <v>2777.7777777777678</v>
      </c>
      <c r="G48" s="30">
        <v>11.3</v>
      </c>
      <c r="H48" s="21">
        <f t="shared" si="15"/>
        <v>4.6296296296296294E-2</v>
      </c>
      <c r="I48" s="105">
        <f>IF(ISNUMBER(G48), $B64 * H48, "")</f>
        <v>6944.4444444444443</v>
      </c>
      <c r="J48" s="20">
        <v>11.3</v>
      </c>
      <c r="K48" s="21">
        <f t="shared" si="16"/>
        <v>4.6296296296296294E-2</v>
      </c>
      <c r="L48" s="22">
        <f>IF(ISNUMBER(J48), $B64 * K48, "")</f>
        <v>6944.4444444444443</v>
      </c>
      <c r="M48" s="30"/>
      <c r="N48" s="21" t="str">
        <f t="shared" si="17"/>
        <v/>
      </c>
      <c r="O48" s="22" t="str">
        <f>IF(ISNUMBER(M48), $B64 * N48, "")</f>
        <v/>
      </c>
      <c r="Q48" s="209"/>
      <c r="R48" s="209"/>
      <c r="S48" s="209"/>
    </row>
    <row r="49" spans="1:19" ht="17.25" customHeight="1" thickBot="1">
      <c r="A49" s="125" t="s">
        <v>144</v>
      </c>
      <c r="B49" s="129">
        <v>10.9</v>
      </c>
      <c r="C49" s="80">
        <v>9.2592592999999994E-3</v>
      </c>
      <c r="D49" s="106">
        <v>11.2</v>
      </c>
      <c r="E49" s="107">
        <f>IF(ISNUMBER(D49), (D49 - $B49) / $B49, "")</f>
        <v>2.7522935779816415E-2</v>
      </c>
      <c r="F49" s="108">
        <f>IF(ISNUMBER(D49), $B64 * E49, "")</f>
        <v>4128.4403669724625</v>
      </c>
      <c r="G49" s="109">
        <v>11.3</v>
      </c>
      <c r="H49" s="107">
        <f>IF(ISNUMBER(G49), (G49 - $B49) / $B49, "")</f>
        <v>3.6697247706422048E-2</v>
      </c>
      <c r="I49" s="110">
        <f>IF(ISNUMBER(G49), $B64 * H49, "")</f>
        <v>5504.5871559633069</v>
      </c>
      <c r="J49" s="106">
        <v>11.4</v>
      </c>
      <c r="K49" s="107">
        <f>IF(ISNUMBER(J49), (J49 - $B49) / $B49, "")</f>
        <v>4.5871559633027519E-2</v>
      </c>
      <c r="L49" s="108">
        <f>IF(ISNUMBER(J49), $B64 * K49, "")</f>
        <v>6880.7339449541278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9"/>
      <c r="R49" s="209"/>
      <c r="S49" s="209"/>
    </row>
    <row r="50" spans="1:19" ht="17.25" customHeight="1" thickBot="1">
      <c r="A50" s="125" t="s">
        <v>346</v>
      </c>
      <c r="B50" s="126">
        <v>9.73</v>
      </c>
      <c r="C50" s="77">
        <v>7.2463768E-3</v>
      </c>
      <c r="D50" s="15">
        <v>9.8000000000000007</v>
      </c>
      <c r="E50" s="32">
        <f t="shared" ref="E50:E53" si="18">IF(ISNUMBER(D50), (D50 - $B50) / $B50, "")</f>
        <v>7.1942446043165758E-3</v>
      </c>
      <c r="F50" s="18">
        <f>IF(ISNUMBER(D50), $B64 * E50, "")</f>
        <v>1079.1366906474864</v>
      </c>
      <c r="G50" s="31">
        <v>10.1</v>
      </c>
      <c r="H50" s="32">
        <f t="shared" ref="H50:H53" si="19">IF(ISNUMBER(G50), (G50 - $B50) / $B50, "")</f>
        <v>3.8026721479958808E-2</v>
      </c>
      <c r="I50" s="101">
        <f>IF(ISNUMBER(G50), $B64 * H50, "")</f>
        <v>5704.0082219938213</v>
      </c>
      <c r="J50" s="15">
        <v>10</v>
      </c>
      <c r="K50" s="32">
        <f t="shared" ref="K50:K53" si="20">IF(ISNUMBER(J50), (J50 - $B50) / $B50, "")</f>
        <v>2.7749229188078064E-2</v>
      </c>
      <c r="L50" s="18">
        <f>IF(ISNUMBER(J50), $B64 * K50, "")</f>
        <v>4162.3843782117092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9"/>
      <c r="R50" s="209"/>
      <c r="S50" s="209"/>
    </row>
    <row r="51" spans="1:19" ht="17.25" customHeight="1" thickBot="1">
      <c r="A51" s="125" t="s">
        <v>64</v>
      </c>
      <c r="B51" s="126">
        <v>28</v>
      </c>
      <c r="C51" s="77">
        <v>3.5842294000000001E-3</v>
      </c>
      <c r="D51" s="15">
        <v>28.6</v>
      </c>
      <c r="E51" s="32">
        <f t="shared" si="18"/>
        <v>2.1428571428571481E-2</v>
      </c>
      <c r="F51" s="18">
        <f>IF(ISNUMBER(D51), $B64 * E51, "")</f>
        <v>3214.285714285722</v>
      </c>
      <c r="G51" s="31">
        <v>30</v>
      </c>
      <c r="H51" s="32">
        <f t="shared" si="19"/>
        <v>7.1428571428571425E-2</v>
      </c>
      <c r="I51" s="101">
        <f>IF(ISNUMBER(G51), $B64 * H51, "")</f>
        <v>10714.285714285714</v>
      </c>
      <c r="J51" s="15">
        <v>30.1</v>
      </c>
      <c r="K51" s="32">
        <f t="shared" si="20"/>
        <v>7.5000000000000053E-2</v>
      </c>
      <c r="L51" s="18">
        <f>IF(ISNUMBER(J51), $B64 * K51, "")</f>
        <v>11250.000000000007</v>
      </c>
      <c r="M51" s="31"/>
      <c r="N51" s="32" t="str">
        <f t="shared" si="21"/>
        <v/>
      </c>
      <c r="O51" s="18" t="str">
        <f>IF(ISNUMBER(M51), $B64 * N51, "")</f>
        <v/>
      </c>
      <c r="Q51" s="209"/>
      <c r="R51" s="209"/>
      <c r="S51" s="209"/>
    </row>
    <row r="52" spans="1:19" ht="17.25" customHeight="1" thickBot="1">
      <c r="A52" s="125" t="s">
        <v>128</v>
      </c>
      <c r="B52" s="126">
        <v>50.4</v>
      </c>
      <c r="C52" s="77">
        <v>0</v>
      </c>
      <c r="D52" s="15">
        <v>51.8</v>
      </c>
      <c r="E52" s="32">
        <f t="shared" si="18"/>
        <v>2.7777777777777752E-2</v>
      </c>
      <c r="F52" s="18">
        <f>IF(ISNUMBER(D52), $B64 * E52, "")</f>
        <v>4166.6666666666624</v>
      </c>
      <c r="G52" s="31">
        <v>52.8</v>
      </c>
      <c r="H52" s="32">
        <f t="shared" si="19"/>
        <v>4.7619047619047596E-2</v>
      </c>
      <c r="I52" s="101">
        <f>IF(ISNUMBER(G52), $B64 * H52, "")</f>
        <v>7142.8571428571395</v>
      </c>
      <c r="J52" s="15">
        <v>53.3</v>
      </c>
      <c r="K52" s="32">
        <f t="shared" si="20"/>
        <v>5.7539682539682516E-2</v>
      </c>
      <c r="L52" s="18">
        <f>IF(ISNUMBER(J52), $B64 * K52, "")</f>
        <v>8630.952380952378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199</v>
      </c>
      <c r="B53" s="131">
        <v>11.7</v>
      </c>
      <c r="C53" s="79">
        <v>0</v>
      </c>
      <c r="D53" s="24">
        <v>11.8</v>
      </c>
      <c r="E53" s="25">
        <f t="shared" si="18"/>
        <v>8.5470085470086693E-3</v>
      </c>
      <c r="F53" s="104">
        <f>IF(ISNUMBER(D53), $B64 * E53, "")</f>
        <v>1282.0512820513004</v>
      </c>
      <c r="G53" s="102">
        <v>12.2</v>
      </c>
      <c r="H53" s="25">
        <f t="shared" si="19"/>
        <v>4.2735042735042736E-2</v>
      </c>
      <c r="I53" s="103">
        <f>IF(ISNUMBER(G53), $B64 * H53, "")</f>
        <v>6410.2564102564102</v>
      </c>
      <c r="J53" s="24">
        <v>12.3</v>
      </c>
      <c r="K53" s="25">
        <f t="shared" si="20"/>
        <v>5.1282051282051405E-2</v>
      </c>
      <c r="L53" s="104">
        <f>IF(ISNUMBER(J53), $B64 * K53, "")</f>
        <v>7692.3076923077106</v>
      </c>
      <c r="M53" s="102"/>
      <c r="N53" s="25" t="str">
        <f t="shared" si="21"/>
        <v/>
      </c>
      <c r="O53" s="104" t="str">
        <f>IF(ISNUMBER(M53), $B64 * N53, "")</f>
        <v/>
      </c>
      <c r="Q53" s="210"/>
      <c r="R53" s="211"/>
      <c r="S53" s="212"/>
    </row>
    <row r="54" spans="1:19" ht="17.25" customHeight="1">
      <c r="A54" s="123" t="s">
        <v>97</v>
      </c>
      <c r="B54" s="124">
        <v>2.3E-3</v>
      </c>
      <c r="C54" s="76">
        <v>0</v>
      </c>
      <c r="D54" s="13">
        <v>2.3E-3</v>
      </c>
      <c r="E54" s="14">
        <f>IF(ISNUMBER(D54), (D54 - $B54) / $B54, "")</f>
        <v>0</v>
      </c>
      <c r="F54" s="16">
        <f>IF(ISNUMBER(D54), $B64 * E54, "")</f>
        <v>0</v>
      </c>
      <c r="G54" s="29">
        <v>2.2000000000000001E-3</v>
      </c>
      <c r="H54" s="14">
        <f>IF(ISNUMBER(G54), (G54 - $B54) / $B54, "")</f>
        <v>-4.3478260869565147E-2</v>
      </c>
      <c r="I54" s="100">
        <f>IF(ISNUMBER(G54), $B64 * H54, "")</f>
        <v>-6521.7391304347721</v>
      </c>
      <c r="J54" s="13">
        <v>2.3E-3</v>
      </c>
      <c r="K54" s="14">
        <f>IF(ISNUMBER(J54), (J54 - $B54) / $B54, "")</f>
        <v>0</v>
      </c>
      <c r="L54" s="16">
        <f>IF(ISNUMBER(J54), $B64 * K54, "")</f>
        <v>0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3"/>
      <c r="R54" s="214"/>
      <c r="S54" s="215"/>
    </row>
    <row r="55" spans="1:19" ht="17.25" customHeight="1" thickBot="1">
      <c r="A55" s="125" t="s">
        <v>118</v>
      </c>
      <c r="B55" s="126">
        <v>16.899999999999999</v>
      </c>
      <c r="C55" s="77">
        <v>0</v>
      </c>
      <c r="D55" s="15">
        <v>18.399999999999999</v>
      </c>
      <c r="E55" s="32">
        <f t="shared" ref="E55:E58" si="22">IF(ISNUMBER(D55), (D55 - $B55) / $B55, "")</f>
        <v>8.8757396449704151E-2</v>
      </c>
      <c r="F55" s="18">
        <f>IF(ISNUMBER(D55), $B64 * E55, "")</f>
        <v>13313.609467455623</v>
      </c>
      <c r="G55" s="31">
        <v>18.899999999999999</v>
      </c>
      <c r="H55" s="32">
        <f t="shared" ref="H55:H58" si="23">IF(ISNUMBER(G55), (G55 - $B55) / $B55, "")</f>
        <v>0.1183431952662722</v>
      </c>
      <c r="I55" s="101">
        <f>IF(ISNUMBER(G55), $B64 * H55, "")</f>
        <v>17751.479289940831</v>
      </c>
      <c r="J55" s="15">
        <v>18.8</v>
      </c>
      <c r="K55" s="32">
        <f t="shared" ref="K55:K58" si="24">IF(ISNUMBER(J55), (J55 - $B55) / $B55, "")</f>
        <v>0.11242603550295871</v>
      </c>
      <c r="L55" s="18">
        <f>IF(ISNUMBER(J55), $B64 * K55, "")</f>
        <v>16863.905325443808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6"/>
      <c r="R55" s="217"/>
      <c r="S55" s="218"/>
    </row>
    <row r="56" spans="1:19" ht="17.25" customHeight="1" thickBot="1">
      <c r="A56" s="125" t="s">
        <v>205</v>
      </c>
      <c r="B56" s="126">
        <v>12</v>
      </c>
      <c r="C56" s="77">
        <v>0</v>
      </c>
      <c r="D56" s="15">
        <v>12</v>
      </c>
      <c r="E56" s="32">
        <f t="shared" si="22"/>
        <v>0</v>
      </c>
      <c r="F56" s="18">
        <f>IF(ISNUMBER(D56), $B64 * E56, "")</f>
        <v>0</v>
      </c>
      <c r="G56" s="31">
        <v>12.3</v>
      </c>
      <c r="H56" s="32">
        <f t="shared" si="23"/>
        <v>2.500000000000006E-2</v>
      </c>
      <c r="I56" s="101">
        <f>IF(ISNUMBER(G56), $B64 * H56, "")</f>
        <v>3750.0000000000091</v>
      </c>
      <c r="J56" s="15">
        <v>12.3</v>
      </c>
      <c r="K56" s="32">
        <f t="shared" si="24"/>
        <v>2.500000000000006E-2</v>
      </c>
      <c r="L56" s="18">
        <f>IF(ISNUMBER(J56), $B64 * K56, "")</f>
        <v>3750.0000000000091</v>
      </c>
      <c r="M56" s="31"/>
      <c r="N56" s="32" t="str">
        <f t="shared" si="25"/>
        <v/>
      </c>
      <c r="O56" s="18" t="str">
        <f>IF(ISNUMBER(M56), $B64 * N56, "")</f>
        <v/>
      </c>
      <c r="Q56" s="209"/>
      <c r="R56" s="209"/>
      <c r="S56" s="209"/>
    </row>
    <row r="57" spans="1:19" ht="17.25" customHeight="1" thickBot="1">
      <c r="A57" s="125" t="s">
        <v>185</v>
      </c>
      <c r="B57" s="126">
        <v>10.4</v>
      </c>
      <c r="C57" s="77">
        <v>0</v>
      </c>
      <c r="D57" s="15">
        <v>10.199999999999999</v>
      </c>
      <c r="E57" s="32">
        <f t="shared" si="22"/>
        <v>-1.9230769230769332E-2</v>
      </c>
      <c r="F57" s="18">
        <f>IF(ISNUMBER(D57), $B64 * E57, "")</f>
        <v>-2884.6153846153998</v>
      </c>
      <c r="G57" s="31">
        <v>10.6</v>
      </c>
      <c r="H57" s="32">
        <f t="shared" si="23"/>
        <v>1.9230769230769162E-2</v>
      </c>
      <c r="I57" s="101">
        <f>IF(ISNUMBER(G57), $B64 * H57, "")</f>
        <v>2884.6153846153743</v>
      </c>
      <c r="J57" s="15">
        <v>10.5</v>
      </c>
      <c r="K57" s="32">
        <f t="shared" si="24"/>
        <v>9.6153846153845812E-3</v>
      </c>
      <c r="L57" s="18">
        <f>IF(ISNUMBER(J57), $B64 * K57, "")</f>
        <v>1442.3076923076871</v>
      </c>
      <c r="M57" s="31"/>
      <c r="N57" s="32" t="str">
        <f t="shared" si="25"/>
        <v/>
      </c>
      <c r="O57" s="18" t="str">
        <f>IF(ISNUMBER(M57), $B64 * N57, "")</f>
        <v/>
      </c>
      <c r="Q57" s="219"/>
      <c r="R57" s="219"/>
      <c r="S57" s="219"/>
    </row>
    <row r="58" spans="1:19" ht="17.25" customHeight="1" thickBot="1">
      <c r="A58" s="127" t="s">
        <v>126</v>
      </c>
      <c r="B58" s="128">
        <v>87.7</v>
      </c>
      <c r="C58" s="78">
        <v>-1.1389522E-3</v>
      </c>
      <c r="D58" s="20">
        <v>88.3</v>
      </c>
      <c r="E58" s="21">
        <f t="shared" si="22"/>
        <v>6.8415051311287835E-3</v>
      </c>
      <c r="F58" s="22">
        <f>IF(ISNUMBER(D58), $B64 * E58, "")</f>
        <v>1026.2257696693175</v>
      </c>
      <c r="G58" s="30">
        <v>88.5</v>
      </c>
      <c r="H58" s="21">
        <f t="shared" si="23"/>
        <v>9.1220068415050985E-3</v>
      </c>
      <c r="I58" s="105">
        <f>IF(ISNUMBER(G58), $B64 * H58, "")</f>
        <v>1368.3010262257649</v>
      </c>
      <c r="J58" s="20">
        <v>88.7</v>
      </c>
      <c r="K58" s="21">
        <f t="shared" si="24"/>
        <v>1.1402508551881414E-2</v>
      </c>
      <c r="L58" s="22">
        <f>IF(ISNUMBER(J58), $B64 * K58, "")</f>
        <v>1710.3762827822122</v>
      </c>
      <c r="M58" s="30"/>
      <c r="N58" s="21" t="str">
        <f t="shared" si="25"/>
        <v/>
      </c>
      <c r="O58" s="22" t="str">
        <f>IF(ISNUMBER(M58), $B64 * N58, "")</f>
        <v/>
      </c>
      <c r="Q58" s="219"/>
      <c r="R58" s="219"/>
      <c r="S58" s="219"/>
    </row>
    <row r="59" spans="1:19" ht="17.25" customHeight="1" thickBot="1">
      <c r="A59" s="125" t="s">
        <v>197</v>
      </c>
      <c r="B59" s="129">
        <v>48.7</v>
      </c>
      <c r="C59" s="80">
        <v>-4.0899795999999999E-3</v>
      </c>
      <c r="D59" s="106">
        <v>49.1</v>
      </c>
      <c r="E59" s="107">
        <f>IF(ISNUMBER(D59), (D59 - $B59) / $B59, "")</f>
        <v>8.2135523613962747E-3</v>
      </c>
      <c r="F59" s="108">
        <f>IF(ISNUMBER(D59), $B64 * E59, "")</f>
        <v>1232.0328542094412</v>
      </c>
      <c r="G59" s="109">
        <v>49.8</v>
      </c>
      <c r="H59" s="107">
        <f>IF(ISNUMBER(G59), (G59 - $B59) / $B59, "")</f>
        <v>2.2587268993839716E-2</v>
      </c>
      <c r="I59" s="110">
        <f>IF(ISNUMBER(G59), $B64 * H59, "")</f>
        <v>3388.0903490759574</v>
      </c>
      <c r="J59" s="106">
        <v>49.9</v>
      </c>
      <c r="K59" s="107">
        <f>IF(ISNUMBER(J59), (J59 - $B59) / $B59, "")</f>
        <v>2.4640657084188822E-2</v>
      </c>
      <c r="L59" s="108">
        <f>IF(ISNUMBER(J59), $B64 * K59, "")</f>
        <v>3696.0985626283232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9"/>
      <c r="R59" s="209"/>
      <c r="S59" s="209"/>
    </row>
    <row r="60" spans="1:19" ht="17.25" customHeight="1" thickBot="1">
      <c r="A60" s="125" t="s">
        <v>189</v>
      </c>
      <c r="B60" s="126">
        <v>91.7</v>
      </c>
      <c r="C60" s="77">
        <v>-4.3431053000000004E-3</v>
      </c>
      <c r="D60" s="15">
        <v>92.9</v>
      </c>
      <c r="E60" s="32">
        <f t="shared" ref="E60:E63" si="26">IF(ISNUMBER(D60), (D60 - $B60) / $B60, "")</f>
        <v>1.3086150490730674E-2</v>
      </c>
      <c r="F60" s="18">
        <f>IF(ISNUMBER(D60), $B64 * E60, "")</f>
        <v>1962.9225736096012</v>
      </c>
      <c r="G60" s="31">
        <v>94.6</v>
      </c>
      <c r="H60" s="32">
        <f t="shared" ref="H60:H63" si="27">IF(ISNUMBER(G60), (G60 - $B60) / $B60, "")</f>
        <v>3.1624863685932293E-2</v>
      </c>
      <c r="I60" s="101">
        <f>IF(ISNUMBER(G60), $B64 * H60, "")</f>
        <v>4743.7295528898439</v>
      </c>
      <c r="J60" s="15">
        <v>95.3</v>
      </c>
      <c r="K60" s="32">
        <f t="shared" ref="K60:K63" si="28">IF(ISNUMBER(J60), (J60 - $B60) / $B60, "")</f>
        <v>3.9258451472191869E-2</v>
      </c>
      <c r="L60" s="18">
        <f>IF(ISNUMBER(J60), $B64 * K60, "")</f>
        <v>5888.7677208287805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9"/>
      <c r="R60" s="209"/>
      <c r="S60" s="209"/>
    </row>
    <row r="61" spans="1:19" ht="17.25" customHeight="1" thickBot="1">
      <c r="A61" s="125" t="s">
        <v>124</v>
      </c>
      <c r="B61" s="126">
        <v>58.8</v>
      </c>
      <c r="C61" s="77">
        <v>-5.0761421000000001E-3</v>
      </c>
      <c r="D61" s="15">
        <v>60.7</v>
      </c>
      <c r="E61" s="32">
        <f t="shared" si="26"/>
        <v>3.2312925170068126E-2</v>
      </c>
      <c r="F61" s="18">
        <f>IF(ISNUMBER(D61), $B64 * E61, "")</f>
        <v>4846.9387755102189</v>
      </c>
      <c r="G61" s="31">
        <v>60.6</v>
      </c>
      <c r="H61" s="32">
        <f t="shared" si="27"/>
        <v>3.0612244897959259E-2</v>
      </c>
      <c r="I61" s="101">
        <f>IF(ISNUMBER(G61), $B64 * H61, "")</f>
        <v>4591.8367346938885</v>
      </c>
      <c r="J61" s="15">
        <v>61.7</v>
      </c>
      <c r="K61" s="32">
        <f t="shared" si="28"/>
        <v>4.9319727891156559E-2</v>
      </c>
      <c r="L61" s="18">
        <f>IF(ISNUMBER(J61), $B64 * K61, "")</f>
        <v>7397.9591836734835</v>
      </c>
      <c r="M61" s="31"/>
      <c r="N61" s="32" t="str">
        <f t="shared" si="29"/>
        <v/>
      </c>
      <c r="O61" s="18" t="str">
        <f>IF(ISNUMBER(M61), $B64 * N61, "")</f>
        <v/>
      </c>
      <c r="Q61" s="209"/>
      <c r="R61" s="209"/>
      <c r="S61" s="209"/>
    </row>
    <row r="62" spans="1:19" ht="17.25" customHeight="1">
      <c r="A62" s="125" t="s">
        <v>71</v>
      </c>
      <c r="B62" s="126">
        <v>19.399999999999999</v>
      </c>
      <c r="C62" s="77">
        <v>-5.1282050999999999E-3</v>
      </c>
      <c r="D62" s="15">
        <v>19.600000000000001</v>
      </c>
      <c r="E62" s="32">
        <f t="shared" si="26"/>
        <v>1.0309278350515611E-2</v>
      </c>
      <c r="F62" s="18">
        <f>IF(ISNUMBER(D62), $B64 * E62, "")</f>
        <v>1546.3917525773418</v>
      </c>
      <c r="G62" s="31">
        <v>20.2</v>
      </c>
      <c r="H62" s="32">
        <f t="shared" si="27"/>
        <v>4.1237113402061897E-2</v>
      </c>
      <c r="I62" s="101">
        <f>IF(ISNUMBER(G62), $B64 * H62, "")</f>
        <v>6185.5670103092843</v>
      </c>
      <c r="J62" s="15">
        <v>20</v>
      </c>
      <c r="K62" s="32">
        <f t="shared" si="28"/>
        <v>3.0927835051546466E-2</v>
      </c>
      <c r="L62" s="18">
        <f>IF(ISNUMBER(J62), $B64 * K62, "")</f>
        <v>4639.1752577319703</v>
      </c>
      <c r="M62" s="31"/>
      <c r="N62" s="32" t="str">
        <f t="shared" si="29"/>
        <v/>
      </c>
      <c r="O62" s="18" t="str">
        <f>IF(ISNUMBER(M62), $B64 * N62, "")</f>
        <v/>
      </c>
      <c r="Q62" s="198"/>
      <c r="R62" s="199"/>
      <c r="S62" s="200"/>
    </row>
    <row r="63" spans="1:19" ht="17.25" customHeight="1" thickBot="1">
      <c r="A63" s="130" t="s">
        <v>148</v>
      </c>
      <c r="B63" s="131">
        <v>73.900000000000006</v>
      </c>
      <c r="C63" s="79">
        <v>-6.7204300999999999E-3</v>
      </c>
      <c r="D63" s="24">
        <v>74.8</v>
      </c>
      <c r="E63" s="25">
        <f t="shared" si="26"/>
        <v>1.2178619756427488E-2</v>
      </c>
      <c r="F63" s="104">
        <f>IF(ISNUMBER(D63), $B64 * E63, "")</f>
        <v>1826.7929634641232</v>
      </c>
      <c r="G63" s="102">
        <v>74.900000000000006</v>
      </c>
      <c r="H63" s="25">
        <f t="shared" si="27"/>
        <v>1.3531799729364004E-2</v>
      </c>
      <c r="I63" s="103">
        <f>IF(ISNUMBER(G63), $B64 * H63, "")</f>
        <v>2029.7699594046005</v>
      </c>
      <c r="J63" s="24">
        <v>75.2</v>
      </c>
      <c r="K63" s="25">
        <f t="shared" si="28"/>
        <v>1.7591339648173169E-2</v>
      </c>
      <c r="L63" s="104">
        <f>IF(ISNUMBER(J63), $B64 * K63, "")</f>
        <v>2638.7009472259751</v>
      </c>
      <c r="M63" s="102"/>
      <c r="N63" s="25" t="str">
        <f t="shared" si="29"/>
        <v/>
      </c>
      <c r="O63" s="104" t="str">
        <f>IF(ISNUMBER(M63), $B64 * N63, "")</f>
        <v/>
      </c>
      <c r="Q63" s="201"/>
      <c r="R63" s="202"/>
      <c r="S63" s="203"/>
    </row>
    <row r="64" spans="1:19" ht="17.25" customHeight="1" thickBot="1">
      <c r="A64" s="132" t="s">
        <v>265</v>
      </c>
      <c r="B64" s="262">
        <f>$B$37</f>
        <v>150000</v>
      </c>
      <c r="C64" s="263"/>
      <c r="D64" s="26" t="s">
        <v>266</v>
      </c>
      <c r="E64" s="27">
        <f>IF(COUNT(E44:E63), SUM(E44:E63) / COUNT(E44:E63), 0)</f>
        <v>1.6741436736724326E-2</v>
      </c>
      <c r="F64" s="28">
        <f>SUM(F44:F63)</f>
        <v>50224.310210172989</v>
      </c>
      <c r="G64" s="26" t="s">
        <v>266</v>
      </c>
      <c r="H64" s="27">
        <f>IF(COUNT(H44:H63), SUM(H44:H63) / COUNT(H44:H63), 0)</f>
        <v>4.8389456596396534E-2</v>
      </c>
      <c r="I64" s="28">
        <f>SUM(I44:I63)</f>
        <v>145168.36978918963</v>
      </c>
      <c r="J64" s="26" t="s">
        <v>266</v>
      </c>
      <c r="K64" s="27">
        <f>IF(COUNT(K44:K63), SUM(K44:K63) / COUNT(K44:K63), 0)</f>
        <v>4.7941723819503887E-2</v>
      </c>
      <c r="L64" s="28">
        <f>SUM(L44:L63)</f>
        <v>143825.17145851161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04"/>
      <c r="R64" s="205"/>
      <c r="S64" s="20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19"/>
      <c r="R67" s="219"/>
      <c r="S67" s="219"/>
    </row>
    <row r="68" spans="1:19" ht="17.25" thickBot="1">
      <c r="A68" s="194" t="s">
        <v>262</v>
      </c>
      <c r="B68" s="220" t="s">
        <v>49</v>
      </c>
      <c r="C68" s="222"/>
      <c r="D68" s="220" t="s">
        <v>57</v>
      </c>
      <c r="E68" s="221"/>
      <c r="F68" s="222"/>
      <c r="G68" s="223">
        <f>_xlfn.IFNA(VLOOKUP(B68, 현재가테이블!$B$2:$D$200, 2, FALSE), "-")</f>
        <v>50838000</v>
      </c>
      <c r="H68" s="224"/>
      <c r="I68" s="225"/>
      <c r="J68" s="220" t="s">
        <v>58</v>
      </c>
      <c r="K68" s="221"/>
      <c r="L68" s="222"/>
      <c r="M68" s="226">
        <f>_xlfn.IFNA(VLOOKUP(B68, 현재가테이블!$B$2:$D$200, 3, FALSE), "-")</f>
        <v>1.3393736E-3</v>
      </c>
      <c r="N68" s="227"/>
      <c r="O68" s="228"/>
      <c r="Q68" s="219"/>
      <c r="R68" s="219"/>
      <c r="S68" s="219"/>
    </row>
    <row r="69" spans="1:19" ht="17.25" thickBot="1">
      <c r="A69" s="264" t="s">
        <v>54</v>
      </c>
      <c r="B69" s="260" t="str">
        <f>TEXT($G$1, "[$-ko-KR]yyyy-mm-dd(ddd) ") &amp; "오전 00:00"</f>
        <v>2022-03-19(토) 오전 00:00</v>
      </c>
      <c r="C69" s="261"/>
      <c r="D69" s="233" t="str">
        <f>TEXT($G$1, "[$-ko-KR]yyyy-mm-dd(ddd) ") &amp; "오후 14:00"</f>
        <v>2022-03-19(토) 오후 14:00</v>
      </c>
      <c r="E69" s="234"/>
      <c r="F69" s="235"/>
      <c r="G69" s="233" t="str">
        <f>TEXT($G$1, "[$-ko-KR]yyyy-mm-dd(ddd) ") &amp; "오후 19:00"</f>
        <v>2022-03-19(토) 오후 19:00</v>
      </c>
      <c r="H69" s="234"/>
      <c r="I69" s="235"/>
      <c r="J69" s="233" t="str">
        <f>TEXT($G$1, "[$-ko-KR]yyyy-mm-dd(ddd) ") &amp; "오후 21:00"</f>
        <v>2022-03-19(토) 오후 21:00</v>
      </c>
      <c r="K69" s="234"/>
      <c r="L69" s="235"/>
      <c r="M69" s="233" t="str">
        <f>TEXT($G$1+1, "[$-ko-KR]yyyy-mm-dd(ddd) ") &amp; "오전 00:00"</f>
        <v>2022-03-20(일) 오전 00:00</v>
      </c>
      <c r="N69" s="234"/>
      <c r="O69" s="235"/>
      <c r="Q69" s="219"/>
      <c r="R69" s="219"/>
      <c r="S69" s="219"/>
    </row>
    <row r="70" spans="1:19" ht="17.25" thickBot="1">
      <c r="A70" s="265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95" t="s">
        <v>57</v>
      </c>
      <c r="H70" s="196" t="s">
        <v>263</v>
      </c>
      <c r="I70" s="19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09"/>
      <c r="R70" s="209"/>
      <c r="S70" s="209"/>
    </row>
    <row r="71" spans="1:19" ht="17.25" thickBot="1">
      <c r="A71" s="123" t="s">
        <v>160</v>
      </c>
      <c r="B71" s="124">
        <v>408</v>
      </c>
      <c r="C71" s="76">
        <v>3.0303030299999999E-2</v>
      </c>
      <c r="D71" s="13">
        <v>402</v>
      </c>
      <c r="E71" s="14">
        <f>IF(ISNUMBER(D71), (D71 - $B71) / $B71, "")</f>
        <v>-1.4705882352941176E-2</v>
      </c>
      <c r="F71" s="16">
        <f>IF(ISNUMBER(D71), $B91 * E71, "")</f>
        <v>-2205.8823529411766</v>
      </c>
      <c r="G71" s="29">
        <v>405</v>
      </c>
      <c r="H71" s="14">
        <f>IF(ISNUMBER(G71), (G71 - $B71) / $B71, "")</f>
        <v>-7.3529411764705881E-3</v>
      </c>
      <c r="I71" s="100">
        <f>IF(ISNUMBER(G71), $B91 * H71, "")</f>
        <v>-1102.9411764705883</v>
      </c>
      <c r="J71" s="13">
        <v>406</v>
      </c>
      <c r="K71" s="14">
        <f>IF(ISNUMBER(J71), (J71 - $B71) / $B71, "")</f>
        <v>-4.9019607843137254E-3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9"/>
      <c r="R71" s="219"/>
      <c r="S71" s="219"/>
    </row>
    <row r="72" spans="1:19" ht="17.25" thickBot="1">
      <c r="A72" s="125" t="s">
        <v>187</v>
      </c>
      <c r="B72" s="126">
        <v>272</v>
      </c>
      <c r="C72" s="77">
        <v>2.2556390999999999E-2</v>
      </c>
      <c r="D72" s="15">
        <v>270</v>
      </c>
      <c r="E72" s="32">
        <f t="shared" ref="E72:E75" si="30">IF(ISNUMBER(D72), (D72 - $B72) / $B72, "")</f>
        <v>-7.3529411764705881E-3</v>
      </c>
      <c r="F72" s="18">
        <f>IF(ISNUMBER(D72), $B91 * E72, "")</f>
        <v>-1102.9411764705883</v>
      </c>
      <c r="G72" s="31">
        <v>273</v>
      </c>
      <c r="H72" s="32">
        <f t="shared" ref="H72:H75" si="31">IF(ISNUMBER(G72), (G72 - $B72) / $B72, "")</f>
        <v>3.6764705882352941E-3</v>
      </c>
      <c r="I72" s="101">
        <f>IF(ISNUMBER(G72), $B91 * H72, "")</f>
        <v>551.47058823529414</v>
      </c>
      <c r="J72" s="15">
        <v>273</v>
      </c>
      <c r="K72" s="32">
        <f t="shared" ref="K72:K75" si="32">IF(ISNUMBER(J72), (J72 - $B72) / $B72, "")</f>
        <v>3.6764705882352941E-3</v>
      </c>
      <c r="L72" s="18">
        <f>IF(ISNUMBER(J72), $B91 * K72, "")</f>
        <v>551.47058823529414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9"/>
      <c r="R72" s="219"/>
      <c r="S72" s="219"/>
    </row>
    <row r="73" spans="1:19" ht="17.25" thickBot="1">
      <c r="A73" s="125" t="s">
        <v>105</v>
      </c>
      <c r="B73" s="126">
        <v>931</v>
      </c>
      <c r="C73" s="77">
        <v>1.8599562399999998E-2</v>
      </c>
      <c r="D73" s="15">
        <v>933</v>
      </c>
      <c r="E73" s="32">
        <f t="shared" si="30"/>
        <v>2.1482277121374865E-3</v>
      </c>
      <c r="F73" s="18">
        <f>IF(ISNUMBER(D73), $B91 * E73, "")</f>
        <v>322.23415682062296</v>
      </c>
      <c r="G73" s="31">
        <v>994</v>
      </c>
      <c r="H73" s="32">
        <f t="shared" si="31"/>
        <v>6.7669172932330823E-2</v>
      </c>
      <c r="I73" s="101">
        <f>IF(ISNUMBER(G73), $B91 * H73, "")</f>
        <v>10150.375939849624</v>
      </c>
      <c r="J73" s="15">
        <v>995</v>
      </c>
      <c r="K73" s="32">
        <f t="shared" si="32"/>
        <v>6.8743286788399569E-2</v>
      </c>
      <c r="L73" s="18">
        <f>IF(ISNUMBER(J73), $B91 * K73, "")</f>
        <v>10311.493018259935</v>
      </c>
      <c r="M73" s="31"/>
      <c r="N73" s="32" t="str">
        <f t="shared" si="33"/>
        <v/>
      </c>
      <c r="O73" s="18" t="str">
        <f>IF(ISNUMBER(M73), $B91 * N73, "")</f>
        <v/>
      </c>
      <c r="Q73" s="209"/>
      <c r="R73" s="209"/>
      <c r="S73" s="209"/>
    </row>
    <row r="74" spans="1:19" ht="17.25" thickBot="1">
      <c r="A74" s="125" t="s">
        <v>103</v>
      </c>
      <c r="B74" s="126">
        <v>642</v>
      </c>
      <c r="C74" s="77">
        <v>1.42180095E-2</v>
      </c>
      <c r="D74" s="15">
        <v>652</v>
      </c>
      <c r="E74" s="32">
        <f t="shared" si="30"/>
        <v>1.5576323987538941E-2</v>
      </c>
      <c r="F74" s="18">
        <f>IF(ISNUMBER(D74), $B91 * E74, "")</f>
        <v>2336.4485981308412</v>
      </c>
      <c r="G74" s="31">
        <v>652</v>
      </c>
      <c r="H74" s="32">
        <f t="shared" si="31"/>
        <v>1.5576323987538941E-2</v>
      </c>
      <c r="I74" s="101">
        <f>IF(ISNUMBER(G74), $B91 * H74, "")</f>
        <v>2336.4485981308412</v>
      </c>
      <c r="J74" s="15">
        <v>660</v>
      </c>
      <c r="K74" s="32">
        <f t="shared" si="32"/>
        <v>2.8037383177570093E-2</v>
      </c>
      <c r="L74" s="18">
        <f>IF(ISNUMBER(J74), $B91 * K74, "")</f>
        <v>4205.6074766355141</v>
      </c>
      <c r="M74" s="31"/>
      <c r="N74" s="32" t="str">
        <f t="shared" si="33"/>
        <v/>
      </c>
      <c r="O74" s="18" t="str">
        <f>IF(ISNUMBER(M74), $B91 * N74, "")</f>
        <v/>
      </c>
      <c r="Q74" s="209"/>
      <c r="R74" s="209"/>
      <c r="S74" s="209"/>
    </row>
    <row r="75" spans="1:19" ht="17.25" thickBot="1">
      <c r="A75" s="127" t="s">
        <v>231</v>
      </c>
      <c r="B75" s="128">
        <v>397</v>
      </c>
      <c r="C75" s="78">
        <v>1.0178117E-2</v>
      </c>
      <c r="D75" s="20">
        <v>398</v>
      </c>
      <c r="E75" s="21">
        <f t="shared" si="30"/>
        <v>2.5188916876574307E-3</v>
      </c>
      <c r="F75" s="22">
        <f>IF(ISNUMBER(D75), $B91 * E75, "")</f>
        <v>377.83375314861462</v>
      </c>
      <c r="G75" s="30">
        <v>401</v>
      </c>
      <c r="H75" s="21">
        <f t="shared" si="31"/>
        <v>1.0075566750629723E-2</v>
      </c>
      <c r="I75" s="105">
        <f>IF(ISNUMBER(G75), $B91 * H75, "")</f>
        <v>1511.3350125944585</v>
      </c>
      <c r="J75" s="20">
        <v>405</v>
      </c>
      <c r="K75" s="21">
        <f t="shared" si="32"/>
        <v>2.0151133501259445E-2</v>
      </c>
      <c r="L75" s="22">
        <f>IF(ISNUMBER(J75), $B91 * K75, "")</f>
        <v>3022.670025188917</v>
      </c>
      <c r="M75" s="30"/>
      <c r="N75" s="21" t="str">
        <f t="shared" si="33"/>
        <v/>
      </c>
      <c r="O75" s="22" t="str">
        <f>IF(ISNUMBER(M75), $B91 * N75, "")</f>
        <v/>
      </c>
      <c r="Q75" s="209"/>
      <c r="R75" s="209"/>
      <c r="S75" s="209"/>
    </row>
    <row r="76" spans="1:19" ht="17.25" thickBot="1">
      <c r="A76" s="125" t="s">
        <v>213</v>
      </c>
      <c r="B76" s="129">
        <v>305</v>
      </c>
      <c r="C76" s="80">
        <v>9.9337747999999997E-3</v>
      </c>
      <c r="D76" s="106">
        <v>307</v>
      </c>
      <c r="E76" s="107">
        <f>IF(ISNUMBER(D76), (D76 - $B76) / $B76, "")</f>
        <v>6.5573770491803279E-3</v>
      </c>
      <c r="F76" s="108">
        <f>IF(ISNUMBER(D76), $B91 * E76, "")</f>
        <v>983.60655737704917</v>
      </c>
      <c r="G76" s="109">
        <v>308</v>
      </c>
      <c r="H76" s="107">
        <f>IF(ISNUMBER(G76), (G76 - $B76) / $B76, "")</f>
        <v>9.8360655737704927E-3</v>
      </c>
      <c r="I76" s="110">
        <f>IF(ISNUMBER(G76), $B91 * H76, "")</f>
        <v>1475.4098360655739</v>
      </c>
      <c r="J76" s="106">
        <v>315</v>
      </c>
      <c r="K76" s="107">
        <f>IF(ISNUMBER(J76), (J76 - $B76) / $B76, "")</f>
        <v>3.2786885245901641E-2</v>
      </c>
      <c r="L76" s="108">
        <f>IF(ISNUMBER(J76), $B91 * K76, "")</f>
        <v>4918.0327868852464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9"/>
      <c r="R76" s="209"/>
      <c r="S76" s="209"/>
    </row>
    <row r="77" spans="1:19" ht="17.25" thickBot="1">
      <c r="A77" s="125" t="s">
        <v>221</v>
      </c>
      <c r="B77" s="126">
        <v>917</v>
      </c>
      <c r="C77" s="77">
        <v>9.9118942999999998E-3</v>
      </c>
      <c r="D77" s="15">
        <v>920</v>
      </c>
      <c r="E77" s="32">
        <f t="shared" ref="E77:E80" si="34">IF(ISNUMBER(D77), (D77 - $B77) / $B77, "")</f>
        <v>3.2715376226826608E-3</v>
      </c>
      <c r="F77" s="18">
        <f>IF(ISNUMBER(D77), $B91 * E77, "")</f>
        <v>490.7306434023991</v>
      </c>
      <c r="G77" s="31">
        <v>927</v>
      </c>
      <c r="H77" s="32">
        <f t="shared" ref="H77:H80" si="35">IF(ISNUMBER(G77), (G77 - $B77) / $B77, "")</f>
        <v>1.0905125408942203E-2</v>
      </c>
      <c r="I77" s="101">
        <f>IF(ISNUMBER(G77), $B91 * H77, "")</f>
        <v>1635.7688113413305</v>
      </c>
      <c r="J77" s="15">
        <v>927</v>
      </c>
      <c r="K77" s="32">
        <f t="shared" ref="K77:K80" si="36">IF(ISNUMBER(J77), (J77 - $B77) / $B77, "")</f>
        <v>1.0905125408942203E-2</v>
      </c>
      <c r="L77" s="18">
        <f>IF(ISNUMBER(J77), $B91 * K77, "")</f>
        <v>1635.7688113413305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9"/>
      <c r="R77" s="209"/>
      <c r="S77" s="209"/>
    </row>
    <row r="78" spans="1:19" ht="17.25" thickBot="1">
      <c r="A78" s="125" t="s">
        <v>331</v>
      </c>
      <c r="B78" s="126">
        <v>916</v>
      </c>
      <c r="C78" s="77">
        <v>7.7007700999999996E-3</v>
      </c>
      <c r="D78" s="15">
        <v>925</v>
      </c>
      <c r="E78" s="32">
        <f t="shared" si="34"/>
        <v>9.8253275109170309E-3</v>
      </c>
      <c r="F78" s="18">
        <f>IF(ISNUMBER(D78), $B91 * E78, "")</f>
        <v>1473.7991266375545</v>
      </c>
      <c r="G78" s="31">
        <v>928</v>
      </c>
      <c r="H78" s="32">
        <f t="shared" si="35"/>
        <v>1.3100436681222707E-2</v>
      </c>
      <c r="I78" s="101">
        <f>IF(ISNUMBER(G78), $B91 * H78, "")</f>
        <v>1965.0655021834061</v>
      </c>
      <c r="J78" s="15">
        <v>938</v>
      </c>
      <c r="K78" s="32">
        <f t="shared" si="36"/>
        <v>2.4017467248908297E-2</v>
      </c>
      <c r="L78" s="18">
        <f>IF(ISNUMBER(J78), $B91 * K78, "")</f>
        <v>3602.6200873362445</v>
      </c>
      <c r="M78" s="31"/>
      <c r="N78" s="32" t="str">
        <f t="shared" si="37"/>
        <v/>
      </c>
      <c r="O78" s="18" t="str">
        <f>IF(ISNUMBER(M78), $B91 * N78, "")</f>
        <v/>
      </c>
      <c r="Q78" s="209"/>
      <c r="R78" s="209"/>
      <c r="S78" s="209"/>
    </row>
    <row r="79" spans="1:19" ht="17.25" thickBot="1">
      <c r="A79" s="125" t="s">
        <v>348</v>
      </c>
      <c r="B79" s="126">
        <v>155</v>
      </c>
      <c r="C79" s="77">
        <v>6.4935065000000002E-3</v>
      </c>
      <c r="D79" s="15">
        <v>155</v>
      </c>
      <c r="E79" s="32">
        <f t="shared" si="34"/>
        <v>0</v>
      </c>
      <c r="F79" s="18">
        <f>IF(ISNUMBER(D79), $B91 * E79, "")</f>
        <v>0</v>
      </c>
      <c r="G79" s="31">
        <v>156</v>
      </c>
      <c r="H79" s="32">
        <f t="shared" si="35"/>
        <v>6.4516129032258064E-3</v>
      </c>
      <c r="I79" s="101">
        <f>IF(ISNUMBER(G79), $B91 * H79, "")</f>
        <v>967.74193548387098</v>
      </c>
      <c r="J79" s="15">
        <v>156</v>
      </c>
      <c r="K79" s="32">
        <f t="shared" si="36"/>
        <v>6.4516129032258064E-3</v>
      </c>
      <c r="L79" s="18">
        <f>IF(ISNUMBER(J79), $B91 * K79, "")</f>
        <v>967.74193548387098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233</v>
      </c>
      <c r="B80" s="131">
        <v>100</v>
      </c>
      <c r="C80" s="79">
        <v>6.0362172999999996E-3</v>
      </c>
      <c r="D80" s="24">
        <v>99.8</v>
      </c>
      <c r="E80" s="25">
        <f t="shared" si="34"/>
        <v>-2.0000000000000282E-3</v>
      </c>
      <c r="F80" s="104">
        <f>IF(ISNUMBER(D80), $B91 * E80, "")</f>
        <v>-300.00000000000421</v>
      </c>
      <c r="G80" s="102">
        <v>100</v>
      </c>
      <c r="H80" s="25">
        <f t="shared" si="35"/>
        <v>0</v>
      </c>
      <c r="I80" s="103">
        <f>IF(ISNUMBER(G80), $B91 * H80, "")</f>
        <v>0</v>
      </c>
      <c r="J80" s="24">
        <v>100</v>
      </c>
      <c r="K80" s="25">
        <f t="shared" si="36"/>
        <v>0</v>
      </c>
      <c r="L80" s="104">
        <f>IF(ISNUMBER(J80), $B91 * K80, "")</f>
        <v>0</v>
      </c>
      <c r="M80" s="102"/>
      <c r="N80" s="25" t="str">
        <f t="shared" si="37"/>
        <v/>
      </c>
      <c r="O80" s="104" t="str">
        <f>IF(ISNUMBER(M80), $B91 * N80, "")</f>
        <v/>
      </c>
      <c r="Q80" s="210"/>
      <c r="R80" s="211"/>
      <c r="S80" s="212"/>
    </row>
    <row r="81" spans="1:19">
      <c r="A81" s="123" t="s">
        <v>237</v>
      </c>
      <c r="B81" s="124">
        <v>576</v>
      </c>
      <c r="C81" s="76">
        <v>5.2356021000000003E-3</v>
      </c>
      <c r="D81" s="13">
        <v>577</v>
      </c>
      <c r="E81" s="14">
        <f>IF(ISNUMBER(D81), (D81 - $B81) / $B81, "")</f>
        <v>1.736111111111111E-3</v>
      </c>
      <c r="F81" s="16">
        <f>IF(ISNUMBER(D81), $B91 * E81, "")</f>
        <v>260.41666666666663</v>
      </c>
      <c r="G81" s="29">
        <v>582</v>
      </c>
      <c r="H81" s="14">
        <f>IF(ISNUMBER(G81), (G81 - $B81) / $B81, "")</f>
        <v>1.0416666666666666E-2</v>
      </c>
      <c r="I81" s="100">
        <f>IF(ISNUMBER(G81), $B91 * H81, "")</f>
        <v>1562.5</v>
      </c>
      <c r="J81" s="13">
        <v>589</v>
      </c>
      <c r="K81" s="14">
        <f>IF(ISNUMBER(J81), (J81 - $B81) / $B81, "")</f>
        <v>2.2569444444444444E-2</v>
      </c>
      <c r="L81" s="16">
        <f>IF(ISNUMBER(J81), $B91 * K81, "")</f>
        <v>3385.4166666666665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3"/>
      <c r="R81" s="214"/>
      <c r="S81" s="215"/>
    </row>
    <row r="82" spans="1:19" ht="17.25" thickBot="1">
      <c r="A82" s="125" t="s">
        <v>207</v>
      </c>
      <c r="B82" s="126">
        <v>992</v>
      </c>
      <c r="C82" s="77">
        <v>2.020202E-3</v>
      </c>
      <c r="D82" s="15">
        <v>999</v>
      </c>
      <c r="E82" s="32">
        <f t="shared" ref="E82:E85" si="38">IF(ISNUMBER(D82), (D82 - $B82) / $B82, "")</f>
        <v>7.0564516129032256E-3</v>
      </c>
      <c r="F82" s="18">
        <f>IF(ISNUMBER(D82), $B91 * E82, "")</f>
        <v>1058.4677419354839</v>
      </c>
      <c r="G82" s="31">
        <v>1000</v>
      </c>
      <c r="H82" s="32">
        <f t="shared" ref="H82:H85" si="39">IF(ISNUMBER(G82), (G82 - $B82) / $B82, "")</f>
        <v>8.0645161290322578E-3</v>
      </c>
      <c r="I82" s="101">
        <f>IF(ISNUMBER(G82), $B91 * H82, "")</f>
        <v>1209.6774193548388</v>
      </c>
      <c r="J82" s="15">
        <v>1000</v>
      </c>
      <c r="K82" s="32">
        <f t="shared" ref="K82:K85" si="40">IF(ISNUMBER(J82), (J82 - $B82) / $B82, "")</f>
        <v>8.0645161290322578E-3</v>
      </c>
      <c r="L82" s="18">
        <f>IF(ISNUMBER(J82), $B91 * K82, "")</f>
        <v>1209.6774193548388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6"/>
      <c r="R82" s="217"/>
      <c r="S82" s="218"/>
    </row>
    <row r="83" spans="1:19" ht="17.25" thickBot="1">
      <c r="A83" s="125" t="s">
        <v>327</v>
      </c>
      <c r="B83" s="126">
        <v>522</v>
      </c>
      <c r="C83" s="77">
        <v>1.9193858000000001E-3</v>
      </c>
      <c r="D83" s="15">
        <v>522</v>
      </c>
      <c r="E83" s="32">
        <f t="shared" si="38"/>
        <v>0</v>
      </c>
      <c r="F83" s="18">
        <f>IF(ISNUMBER(D83), $B91 * E83, "")</f>
        <v>0</v>
      </c>
      <c r="G83" s="31">
        <v>521</v>
      </c>
      <c r="H83" s="32">
        <f t="shared" si="39"/>
        <v>-1.9157088122605363E-3</v>
      </c>
      <c r="I83" s="101">
        <f>IF(ISNUMBER(G83), $B91 * H83, "")</f>
        <v>-287.35632183908046</v>
      </c>
      <c r="J83" s="15">
        <v>525</v>
      </c>
      <c r="K83" s="32">
        <f t="shared" si="40"/>
        <v>5.7471264367816091E-3</v>
      </c>
      <c r="L83" s="18">
        <f>IF(ISNUMBER(J83), $B91 * K83, "")</f>
        <v>862.06896551724139</v>
      </c>
      <c r="M83" s="31"/>
      <c r="N83" s="32" t="str">
        <f t="shared" si="41"/>
        <v/>
      </c>
      <c r="O83" s="18" t="str">
        <f>IF(ISNUMBER(M83), $B91 * N83, "")</f>
        <v/>
      </c>
      <c r="Q83" s="209"/>
      <c r="R83" s="209"/>
      <c r="S83" s="209"/>
    </row>
    <row r="84" spans="1:19" ht="17.25" thickBot="1">
      <c r="A84" s="125" t="s">
        <v>170</v>
      </c>
      <c r="B84" s="126">
        <v>620</v>
      </c>
      <c r="C84" s="77">
        <v>1.6155089E-3</v>
      </c>
      <c r="D84" s="15">
        <v>622</v>
      </c>
      <c r="E84" s="32">
        <f t="shared" si="38"/>
        <v>3.2258064516129032E-3</v>
      </c>
      <c r="F84" s="18">
        <f>IF(ISNUMBER(D84), $B91 * E84, "")</f>
        <v>483.87096774193549</v>
      </c>
      <c r="G84" s="31">
        <v>624</v>
      </c>
      <c r="H84" s="32">
        <f t="shared" si="39"/>
        <v>6.4516129032258064E-3</v>
      </c>
      <c r="I84" s="101">
        <f>IF(ISNUMBER(G84), $B91 * H84, "")</f>
        <v>967.74193548387098</v>
      </c>
      <c r="J84" s="15">
        <v>629</v>
      </c>
      <c r="K84" s="32">
        <f t="shared" si="40"/>
        <v>1.4516129032258065E-2</v>
      </c>
      <c r="L84" s="18">
        <f>IF(ISNUMBER(J84), $B91 * K84, "")</f>
        <v>2177.4193548387098</v>
      </c>
      <c r="M84" s="31"/>
      <c r="N84" s="32" t="str">
        <f t="shared" si="41"/>
        <v/>
      </c>
      <c r="O84" s="18" t="str">
        <f>IF(ISNUMBER(M84), $B91 * N84, "")</f>
        <v/>
      </c>
      <c r="Q84" s="219"/>
      <c r="R84" s="219"/>
      <c r="S84" s="219"/>
    </row>
    <row r="85" spans="1:19" ht="17.25" thickBot="1">
      <c r="A85" s="127" t="s">
        <v>215</v>
      </c>
      <c r="B85" s="128">
        <v>140</v>
      </c>
      <c r="C85" s="78">
        <v>0</v>
      </c>
      <c r="D85" s="20">
        <v>143</v>
      </c>
      <c r="E85" s="21">
        <f t="shared" si="38"/>
        <v>2.1428571428571429E-2</v>
      </c>
      <c r="F85" s="22">
        <f>IF(ISNUMBER(D85), $B91 * E85, "")</f>
        <v>3214.2857142857142</v>
      </c>
      <c r="G85" s="30">
        <v>143</v>
      </c>
      <c r="H85" s="21">
        <f t="shared" si="39"/>
        <v>2.1428571428571429E-2</v>
      </c>
      <c r="I85" s="105">
        <f>IF(ISNUMBER(G85), $B91 * H85, "")</f>
        <v>3214.2857142857142</v>
      </c>
      <c r="J85" s="20">
        <v>143</v>
      </c>
      <c r="K85" s="21">
        <f t="shared" si="40"/>
        <v>2.1428571428571429E-2</v>
      </c>
      <c r="L85" s="22">
        <f>IF(ISNUMBER(J85), $B91 * K85, "")</f>
        <v>3214.2857142857142</v>
      </c>
      <c r="M85" s="30"/>
      <c r="N85" s="21" t="str">
        <f t="shared" si="41"/>
        <v/>
      </c>
      <c r="O85" s="22" t="str">
        <f>IF(ISNUMBER(M85), $B91 * N85, "")</f>
        <v/>
      </c>
      <c r="Q85" s="219"/>
      <c r="R85" s="219"/>
      <c r="S85" s="219"/>
    </row>
    <row r="86" spans="1:19" ht="17.25" thickBot="1">
      <c r="A86" s="125" t="s">
        <v>225</v>
      </c>
      <c r="B86" s="129">
        <v>339</v>
      </c>
      <c r="C86" s="80">
        <v>0</v>
      </c>
      <c r="D86" s="106">
        <v>345</v>
      </c>
      <c r="E86" s="107">
        <f>IF(ISNUMBER(D86), (D86 - $B86) / $B86, "")</f>
        <v>1.7699115044247787E-2</v>
      </c>
      <c r="F86" s="108">
        <f>IF(ISNUMBER(D86), $B91 * E86, "")</f>
        <v>2654.8672566371679</v>
      </c>
      <c r="G86" s="109">
        <v>347</v>
      </c>
      <c r="H86" s="107">
        <f>IF(ISNUMBER(G86), (G86 - $B86) / $B86, "")</f>
        <v>2.359882005899705E-2</v>
      </c>
      <c r="I86" s="110">
        <f>IF(ISNUMBER(G86), $B91 * H86, "")</f>
        <v>3539.8230088495575</v>
      </c>
      <c r="J86" s="106">
        <v>348</v>
      </c>
      <c r="K86" s="107">
        <f>IF(ISNUMBER(J86), (J86 - $B86) / $B86, "")</f>
        <v>2.6548672566371681E-2</v>
      </c>
      <c r="L86" s="108">
        <f>IF(ISNUMBER(J86), $B91 * K86, "")</f>
        <v>3982.3008849557523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9"/>
      <c r="R86" s="209"/>
      <c r="S86" s="209"/>
    </row>
    <row r="87" spans="1:19" ht="17.25" thickBot="1">
      <c r="A87" s="125" t="s">
        <v>107</v>
      </c>
      <c r="B87" s="126">
        <v>115</v>
      </c>
      <c r="C87" s="77">
        <v>0</v>
      </c>
      <c r="D87" s="15">
        <v>116</v>
      </c>
      <c r="E87" s="32">
        <f t="shared" ref="E87:E90" si="42">IF(ISNUMBER(D87), (D87 - $B87) / $B87, "")</f>
        <v>8.6956521739130436E-3</v>
      </c>
      <c r="F87" s="18">
        <f>IF(ISNUMBER(D87), $B91 * E87, "")</f>
        <v>1304.3478260869565</v>
      </c>
      <c r="G87" s="31">
        <v>115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116</v>
      </c>
      <c r="K87" s="32">
        <f t="shared" ref="K87:K90" si="44">IF(ISNUMBER(J87), (J87 - $B87) / $B87, "")</f>
        <v>8.6956521739130436E-3</v>
      </c>
      <c r="L87" s="18">
        <f>IF(ISNUMBER(J87), $B91 * K87, "")</f>
        <v>1304.3478260869565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9"/>
      <c r="R87" s="209"/>
      <c r="S87" s="209"/>
    </row>
    <row r="88" spans="1:19" ht="17.25" thickBot="1">
      <c r="A88" s="125" t="s">
        <v>339</v>
      </c>
      <c r="B88" s="126">
        <v>490</v>
      </c>
      <c r="C88" s="77">
        <v>0</v>
      </c>
      <c r="D88" s="15">
        <v>495</v>
      </c>
      <c r="E88" s="32">
        <f t="shared" si="42"/>
        <v>1.020408163265306E-2</v>
      </c>
      <c r="F88" s="18">
        <f>IF(ISNUMBER(D88), $B91 * E88, "")</f>
        <v>1530.612244897959</v>
      </c>
      <c r="G88" s="31">
        <v>500</v>
      </c>
      <c r="H88" s="32">
        <f t="shared" si="43"/>
        <v>2.0408163265306121E-2</v>
      </c>
      <c r="I88" s="101">
        <f>IF(ISNUMBER(G88), $B91 * H88, "")</f>
        <v>3061.2244897959181</v>
      </c>
      <c r="J88" s="15">
        <v>503</v>
      </c>
      <c r="K88" s="32">
        <f t="shared" si="44"/>
        <v>2.6530612244897958E-2</v>
      </c>
      <c r="L88" s="18">
        <f>IF(ISNUMBER(J88), $B91 * K88, "")</f>
        <v>3979.5918367346935</v>
      </c>
      <c r="M88" s="31"/>
      <c r="N88" s="32" t="str">
        <f t="shared" si="45"/>
        <v/>
      </c>
      <c r="O88" s="18" t="str">
        <f>IF(ISNUMBER(M88), $B91 * N88, "")</f>
        <v/>
      </c>
      <c r="Q88" s="209"/>
      <c r="R88" s="209"/>
      <c r="S88" s="209"/>
    </row>
    <row r="89" spans="1:19">
      <c r="A89" s="125" t="s">
        <v>195</v>
      </c>
      <c r="B89" s="126">
        <v>119</v>
      </c>
      <c r="C89" s="77">
        <v>0</v>
      </c>
      <c r="D89" s="15">
        <v>119</v>
      </c>
      <c r="E89" s="32">
        <f t="shared" si="42"/>
        <v>0</v>
      </c>
      <c r="F89" s="18">
        <f>IF(ISNUMBER(D89), $B91 * E89, "")</f>
        <v>0</v>
      </c>
      <c r="G89" s="31">
        <v>120</v>
      </c>
      <c r="H89" s="32">
        <f t="shared" si="43"/>
        <v>8.4033613445378148E-3</v>
      </c>
      <c r="I89" s="101">
        <f>IF(ISNUMBER(G89), $B91 * H89, "")</f>
        <v>1260.5042016806722</v>
      </c>
      <c r="J89" s="15">
        <v>120</v>
      </c>
      <c r="K89" s="32">
        <f t="shared" si="44"/>
        <v>8.4033613445378148E-3</v>
      </c>
      <c r="L89" s="18">
        <f>IF(ISNUMBER(J89), $B91 * K89, "")</f>
        <v>1260.5042016806722</v>
      </c>
      <c r="M89" s="31"/>
      <c r="N89" s="32" t="str">
        <f t="shared" si="45"/>
        <v/>
      </c>
      <c r="O89" s="18" t="str">
        <f>IF(ISNUMBER(M89), $B91 * N89, "")</f>
        <v/>
      </c>
      <c r="Q89" s="198"/>
      <c r="R89" s="199"/>
      <c r="S89" s="200"/>
    </row>
    <row r="90" spans="1:19" ht="17.25" thickBot="1">
      <c r="A90" s="130" t="s">
        <v>249</v>
      </c>
      <c r="B90" s="131">
        <v>237</v>
      </c>
      <c r="C90" s="79">
        <v>-4.2016807E-3</v>
      </c>
      <c r="D90" s="24">
        <v>238</v>
      </c>
      <c r="E90" s="25">
        <f t="shared" si="42"/>
        <v>4.2194092827004216E-3</v>
      </c>
      <c r="F90" s="104">
        <f>IF(ISNUMBER(D90), $B91 * E90, "")</f>
        <v>632.91139240506322</v>
      </c>
      <c r="G90" s="102">
        <v>243</v>
      </c>
      <c r="H90" s="25">
        <f t="shared" si="43"/>
        <v>2.5316455696202531E-2</v>
      </c>
      <c r="I90" s="103">
        <f>IF(ISNUMBER(G90), $B91 * H90, "")</f>
        <v>3797.4683544303798</v>
      </c>
      <c r="J90" s="24">
        <v>244</v>
      </c>
      <c r="K90" s="25">
        <f t="shared" si="44"/>
        <v>2.9535864978902954E-2</v>
      </c>
      <c r="L90" s="104">
        <f>IF(ISNUMBER(J90), $B91 * K90, "")</f>
        <v>4430.3797468354433</v>
      </c>
      <c r="M90" s="102"/>
      <c r="N90" s="25" t="str">
        <f t="shared" si="45"/>
        <v/>
      </c>
      <c r="O90" s="104" t="str">
        <f>IF(ISNUMBER(M90), $B91 * N90, "")</f>
        <v/>
      </c>
      <c r="Q90" s="201"/>
      <c r="R90" s="202"/>
      <c r="S90" s="203"/>
    </row>
    <row r="91" spans="1:19" ht="17.25" thickBot="1">
      <c r="A91" s="132" t="s">
        <v>265</v>
      </c>
      <c r="B91" s="262">
        <f>$B$37</f>
        <v>150000</v>
      </c>
      <c r="C91" s="263"/>
      <c r="D91" s="26" t="s">
        <v>266</v>
      </c>
      <c r="E91" s="27">
        <f>IF(COUNT(E71:E90), SUM(E71:E90) / COUNT(E71:E90), 0)</f>
        <v>4.5052030389207539E-3</v>
      </c>
      <c r="F91" s="28">
        <f>SUM(F71:F90)</f>
        <v>13515.609116762258</v>
      </c>
      <c r="G91" s="26" t="s">
        <v>266</v>
      </c>
      <c r="H91" s="27">
        <f>IF(COUNT(H71:H90), SUM(H71:H90) / COUNT(H71:H90), 0)</f>
        <v>1.2605514616485227E-2</v>
      </c>
      <c r="I91" s="28">
        <f>SUM(I71:I90)</f>
        <v>37816.543849455673</v>
      </c>
      <c r="J91" s="26" t="s">
        <v>266</v>
      </c>
      <c r="K91" s="27">
        <f>IF(COUNT(K71:K90), SUM(K71:K90) / COUNT(K71:K90), 0)</f>
        <v>1.8095367742891992E-2</v>
      </c>
      <c r="L91" s="28">
        <f>SUM(L71:L90)</f>
        <v>54286.103228675995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04"/>
      <c r="R91" s="205"/>
      <c r="S91" s="20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19"/>
      <c r="R94" s="219"/>
      <c r="S94" s="219"/>
    </row>
    <row r="95" spans="1:19" ht="17.25" thickBot="1">
      <c r="A95" s="194" t="s">
        <v>262</v>
      </c>
      <c r="B95" s="220" t="s">
        <v>49</v>
      </c>
      <c r="C95" s="222"/>
      <c r="D95" s="220" t="s">
        <v>57</v>
      </c>
      <c r="E95" s="221"/>
      <c r="F95" s="222"/>
      <c r="G95" s="223">
        <f>_xlfn.IFNA(VLOOKUP(B95, 현재가테이블!$B$2:$D$200, 2, FALSE), "-")</f>
        <v>50838000</v>
      </c>
      <c r="H95" s="224"/>
      <c r="I95" s="225"/>
      <c r="J95" s="220" t="s">
        <v>58</v>
      </c>
      <c r="K95" s="221"/>
      <c r="L95" s="222"/>
      <c r="M95" s="226">
        <f>_xlfn.IFNA(VLOOKUP(B95, 현재가테이블!$B$2:$D$200, 3, FALSE), "-")</f>
        <v>1.3393736E-3</v>
      </c>
      <c r="N95" s="227"/>
      <c r="O95" s="228"/>
      <c r="Q95" s="219"/>
      <c r="R95" s="219"/>
      <c r="S95" s="219"/>
    </row>
    <row r="96" spans="1:19" ht="17.25" thickBot="1">
      <c r="A96" s="264" t="s">
        <v>54</v>
      </c>
      <c r="B96" s="260" t="str">
        <f>TEXT($G$1, "[$-ko-KR]yyyy-mm-dd(ddd) ") &amp; "오전 00:00"</f>
        <v>2022-03-19(토) 오전 00:00</v>
      </c>
      <c r="C96" s="261"/>
      <c r="D96" s="233" t="str">
        <f>TEXT($G$1, "[$-ko-KR]yyyy-mm-dd(ddd) ") &amp; "오후 14:00"</f>
        <v>2022-03-19(토) 오후 14:00</v>
      </c>
      <c r="E96" s="234"/>
      <c r="F96" s="235"/>
      <c r="G96" s="233" t="str">
        <f>TEXT($G$1, "[$-ko-KR]yyyy-mm-dd(ddd) ") &amp; "오후 19:00"</f>
        <v>2022-03-19(토) 오후 19:00</v>
      </c>
      <c r="H96" s="234"/>
      <c r="I96" s="235"/>
      <c r="J96" s="233" t="str">
        <f>TEXT($G$1, "[$-ko-KR]yyyy-mm-dd(ddd) ") &amp; "오후 21:00"</f>
        <v>2022-03-19(토) 오후 21:00</v>
      </c>
      <c r="K96" s="234"/>
      <c r="L96" s="235"/>
      <c r="M96" s="233" t="str">
        <f>TEXT($G$1+1, "[$-ko-KR]yyyy-mm-dd(ddd) ") &amp; "오전 00:00"</f>
        <v>2022-03-20(일) 오전 00:00</v>
      </c>
      <c r="N96" s="234"/>
      <c r="O96" s="235"/>
      <c r="Q96" s="219"/>
      <c r="R96" s="219"/>
      <c r="S96" s="219"/>
    </row>
    <row r="97" spans="1:19" ht="17.25" thickBot="1">
      <c r="A97" s="265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95" t="s">
        <v>57</v>
      </c>
      <c r="H97" s="196" t="s">
        <v>263</v>
      </c>
      <c r="I97" s="19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09"/>
      <c r="R97" s="209"/>
      <c r="S97" s="209"/>
    </row>
    <row r="98" spans="1:19" ht="17.25" thickBot="1">
      <c r="A98" s="123" t="s">
        <v>211</v>
      </c>
      <c r="B98" s="124">
        <v>13.5</v>
      </c>
      <c r="C98" s="76">
        <v>0.2385321101</v>
      </c>
      <c r="D98" s="13">
        <v>14.2</v>
      </c>
      <c r="E98" s="14">
        <f>IF(ISNUMBER(D98), (D98 - $B98) / $B98, "")</f>
        <v>5.1851851851851802E-2</v>
      </c>
      <c r="F98" s="16">
        <f>IF(ISNUMBER(D98), $B118 * E98, "")</f>
        <v>7777.7777777777701</v>
      </c>
      <c r="G98" s="29">
        <v>16.2</v>
      </c>
      <c r="H98" s="14">
        <f>IF(ISNUMBER(G98), (G98 - $B98) / $B98, "")</f>
        <v>0.19999999999999996</v>
      </c>
      <c r="I98" s="100">
        <f>IF(ISNUMBER(G98), $B118 * H98, "")</f>
        <v>29999.999999999993</v>
      </c>
      <c r="J98" s="13">
        <v>15.7</v>
      </c>
      <c r="K98" s="14">
        <f>IF(ISNUMBER(J98), (J98 - $B98) / $B98, "")</f>
        <v>0.16296296296296292</v>
      </c>
      <c r="L98" s="16">
        <f>IF(ISNUMBER(J98), $B118 * K98, "")</f>
        <v>24444.444444444438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9"/>
      <c r="R98" s="219"/>
      <c r="S98" s="219"/>
    </row>
    <row r="99" spans="1:19" ht="17.25" thickBot="1">
      <c r="A99" s="125" t="s">
        <v>68</v>
      </c>
      <c r="B99" s="126">
        <v>2520</v>
      </c>
      <c r="C99" s="77">
        <v>9.0909090900000003E-2</v>
      </c>
      <c r="D99" s="15">
        <v>2990</v>
      </c>
      <c r="E99" s="32">
        <f t="shared" ref="E99:E102" si="46">IF(ISNUMBER(D99), (D99 - $B99) / $B99, "")</f>
        <v>0.18650793650793651</v>
      </c>
      <c r="F99" s="18">
        <f>IF(ISNUMBER(D99), $B118 * E99, "")</f>
        <v>27976.190476190477</v>
      </c>
      <c r="G99" s="31">
        <v>3075</v>
      </c>
      <c r="H99" s="32">
        <f t="shared" ref="H99:H102" si="47">IF(ISNUMBER(G99), (G99 - $B99) / $B99, "")</f>
        <v>0.22023809523809523</v>
      </c>
      <c r="I99" s="101">
        <f>IF(ISNUMBER(G99), $B118 * H99, "")</f>
        <v>33035.714285714283</v>
      </c>
      <c r="J99" s="15">
        <v>3065</v>
      </c>
      <c r="K99" s="32">
        <f t="shared" ref="K99:K102" si="48">IF(ISNUMBER(J99), (J99 - $B99) / $B99, "")</f>
        <v>0.21626984126984128</v>
      </c>
      <c r="L99" s="18">
        <f>IF(ISNUMBER(J99), $B118 * K99, "")</f>
        <v>32440.476190476191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9"/>
      <c r="R99" s="219"/>
      <c r="S99" s="219"/>
    </row>
    <row r="100" spans="1:19" ht="17.25" thickBot="1">
      <c r="A100" s="125" t="s">
        <v>142</v>
      </c>
      <c r="B100" s="126">
        <v>1810</v>
      </c>
      <c r="C100" s="77">
        <v>6.7846607700000006E-2</v>
      </c>
      <c r="D100" s="15">
        <v>1850</v>
      </c>
      <c r="E100" s="32">
        <f t="shared" si="46"/>
        <v>2.2099447513812154E-2</v>
      </c>
      <c r="F100" s="18">
        <f>IF(ISNUMBER(D100), $B118 * E100, "")</f>
        <v>3314.917127071823</v>
      </c>
      <c r="G100" s="31">
        <v>1860</v>
      </c>
      <c r="H100" s="32">
        <f t="shared" si="47"/>
        <v>2.7624309392265192E-2</v>
      </c>
      <c r="I100" s="101">
        <f>IF(ISNUMBER(G100), $B118 * H100, "")</f>
        <v>4143.6464088397788</v>
      </c>
      <c r="J100" s="15">
        <v>1870</v>
      </c>
      <c r="K100" s="32">
        <f t="shared" si="48"/>
        <v>3.3149171270718231E-2</v>
      </c>
      <c r="L100" s="18">
        <f>IF(ISNUMBER(J100), $B118 * K100, "")</f>
        <v>4972.3756906077342</v>
      </c>
      <c r="M100" s="31"/>
      <c r="N100" s="32" t="str">
        <f t="shared" si="49"/>
        <v/>
      </c>
      <c r="O100" s="18" t="str">
        <f>IF(ISNUMBER(M100), $B118 * N100, "")</f>
        <v/>
      </c>
      <c r="Q100" s="209"/>
      <c r="R100" s="209"/>
      <c r="S100" s="209"/>
    </row>
    <row r="101" spans="1:19" ht="17.25" thickBot="1">
      <c r="A101" s="125" t="s">
        <v>154</v>
      </c>
      <c r="B101" s="126">
        <v>36550</v>
      </c>
      <c r="C101" s="77">
        <v>5.8499855199999999E-2</v>
      </c>
      <c r="D101" s="15">
        <v>41430</v>
      </c>
      <c r="E101" s="32">
        <f t="shared" si="46"/>
        <v>0.133515731874145</v>
      </c>
      <c r="F101" s="18">
        <f>IF(ISNUMBER(D101), $B118 * E101, "")</f>
        <v>20027.359781121751</v>
      </c>
      <c r="G101" s="31">
        <v>40850</v>
      </c>
      <c r="H101" s="32">
        <f t="shared" si="47"/>
        <v>0.11764705882352941</v>
      </c>
      <c r="I101" s="101">
        <f>IF(ISNUMBER(G101), $B118 * H101, "")</f>
        <v>17647.058823529413</v>
      </c>
      <c r="J101" s="15">
        <v>41350</v>
      </c>
      <c r="K101" s="32">
        <f t="shared" si="48"/>
        <v>0.13132694938440492</v>
      </c>
      <c r="L101" s="18">
        <f>IF(ISNUMBER(J101), $B118 * K101, "")</f>
        <v>19699.042407660738</v>
      </c>
      <c r="M101" s="31"/>
      <c r="N101" s="32" t="str">
        <f t="shared" si="49"/>
        <v/>
      </c>
      <c r="O101" s="18" t="str">
        <f>IF(ISNUMBER(M101), $B118 * N101, "")</f>
        <v/>
      </c>
      <c r="Q101" s="209"/>
      <c r="R101" s="209"/>
      <c r="S101" s="209"/>
    </row>
    <row r="102" spans="1:19" ht="17.25" thickBot="1">
      <c r="A102" s="127" t="s">
        <v>203</v>
      </c>
      <c r="B102" s="128">
        <v>9.84</v>
      </c>
      <c r="C102" s="78">
        <v>5.3533190600000002E-2</v>
      </c>
      <c r="D102" s="20">
        <v>10</v>
      </c>
      <c r="E102" s="21">
        <f t="shared" si="46"/>
        <v>1.6260162601626032E-2</v>
      </c>
      <c r="F102" s="22">
        <f>IF(ISNUMBER(D102), $B118 * E102, "")</f>
        <v>2439.0243902439047</v>
      </c>
      <c r="G102" s="30">
        <v>11.3</v>
      </c>
      <c r="H102" s="21">
        <f t="shared" si="47"/>
        <v>0.14837398373983748</v>
      </c>
      <c r="I102" s="105">
        <f>IF(ISNUMBER(G102), $B118 * H102, "")</f>
        <v>22256.097560975624</v>
      </c>
      <c r="J102" s="20">
        <v>10.9</v>
      </c>
      <c r="K102" s="21">
        <f t="shared" si="48"/>
        <v>0.10772357723577242</v>
      </c>
      <c r="L102" s="22">
        <f>IF(ISNUMBER(J102), $B118 * K102, "")</f>
        <v>16158.536585365862</v>
      </c>
      <c r="M102" s="30"/>
      <c r="N102" s="21" t="str">
        <f t="shared" si="49"/>
        <v/>
      </c>
      <c r="O102" s="22" t="str">
        <f>IF(ISNUMBER(M102), $B118 * N102, "")</f>
        <v/>
      </c>
      <c r="Q102" s="209"/>
      <c r="R102" s="209"/>
      <c r="S102" s="209"/>
    </row>
    <row r="103" spans="1:19" ht="17.25" thickBot="1">
      <c r="A103" s="125" t="s">
        <v>345</v>
      </c>
      <c r="B103" s="129">
        <v>1890</v>
      </c>
      <c r="C103" s="80">
        <v>4.1322313999999999E-2</v>
      </c>
      <c r="D103" s="106">
        <v>2010</v>
      </c>
      <c r="E103" s="107">
        <f>IF(ISNUMBER(D103), (D103 - $B103) / $B103, "")</f>
        <v>6.3492063492063489E-2</v>
      </c>
      <c r="F103" s="108">
        <f>IF(ISNUMBER(D103), $B118 * E103, "")</f>
        <v>9523.8095238095229</v>
      </c>
      <c r="G103" s="109">
        <v>1985</v>
      </c>
      <c r="H103" s="107">
        <f>IF(ISNUMBER(G103), (G103 - $B103) / $B103, "")</f>
        <v>5.0264550264550262E-2</v>
      </c>
      <c r="I103" s="110">
        <f>IF(ISNUMBER(G103), $B118 * H103, "")</f>
        <v>7539.6825396825388</v>
      </c>
      <c r="J103" s="106">
        <v>2005</v>
      </c>
      <c r="K103" s="107">
        <f>IF(ISNUMBER(J103), (J103 - $B103) / $B103, "")</f>
        <v>6.0846560846560843E-2</v>
      </c>
      <c r="L103" s="108">
        <f>IF(ISNUMBER(J103), $B118 * K103, "")</f>
        <v>9126.9841269841272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9"/>
      <c r="R103" s="209"/>
      <c r="S103" s="209"/>
    </row>
    <row r="104" spans="1:19" ht="17.25" thickBot="1">
      <c r="A104" s="125" t="s">
        <v>75</v>
      </c>
      <c r="B104" s="126">
        <v>18260</v>
      </c>
      <c r="C104" s="77">
        <v>3.5734543399999999E-2</v>
      </c>
      <c r="D104" s="15">
        <v>18150</v>
      </c>
      <c r="E104" s="32">
        <f t="shared" ref="E104:E107" si="50">IF(ISNUMBER(D104), (D104 - $B104) / $B104, "")</f>
        <v>-6.024096385542169E-3</v>
      </c>
      <c r="F104" s="18">
        <f>IF(ISNUMBER(D104), $B118 * E104, "")</f>
        <v>-903.61445783132535</v>
      </c>
      <c r="G104" s="31">
        <v>18250</v>
      </c>
      <c r="H104" s="32">
        <f t="shared" ref="H104:H107" si="51">IF(ISNUMBER(G104), (G104 - $B104) / $B104, "")</f>
        <v>-5.4764512595837896E-4</v>
      </c>
      <c r="I104" s="101">
        <f>IF(ISNUMBER(G104), $B118 * H104, "")</f>
        <v>-82.146768893756843</v>
      </c>
      <c r="J104" s="15">
        <v>18360</v>
      </c>
      <c r="K104" s="32">
        <f t="shared" ref="K104:K107" si="52">IF(ISNUMBER(J104), (J104 - $B104) / $B104, "")</f>
        <v>5.4764512595837896E-3</v>
      </c>
      <c r="L104" s="18">
        <f>IF(ISNUMBER(J104), $B118 * K104, "")</f>
        <v>821.46768893756848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9"/>
      <c r="R104" s="209"/>
      <c r="S104" s="209"/>
    </row>
    <row r="105" spans="1:19" ht="17.25" thickBot="1">
      <c r="A105" s="125" t="s">
        <v>164</v>
      </c>
      <c r="B105" s="126">
        <v>1610</v>
      </c>
      <c r="C105" s="77">
        <v>3.5369774899999998E-2</v>
      </c>
      <c r="D105" s="15">
        <v>1575</v>
      </c>
      <c r="E105" s="32">
        <f t="shared" si="50"/>
        <v>-2.1739130434782608E-2</v>
      </c>
      <c r="F105" s="18">
        <f>IF(ISNUMBER(D105), $B118 * E105, "")</f>
        <v>-3260.869565217391</v>
      </c>
      <c r="G105" s="31">
        <v>1575</v>
      </c>
      <c r="H105" s="32">
        <f t="shared" si="51"/>
        <v>-2.1739130434782608E-2</v>
      </c>
      <c r="I105" s="101">
        <f>IF(ISNUMBER(G105), $B118 * H105, "")</f>
        <v>-3260.869565217391</v>
      </c>
      <c r="J105" s="15">
        <v>1595</v>
      </c>
      <c r="K105" s="32">
        <f t="shared" si="52"/>
        <v>-9.316770186335404E-3</v>
      </c>
      <c r="L105" s="18">
        <f>IF(ISNUMBER(J105), $B118 * K105, "")</f>
        <v>-1397.5155279503106</v>
      </c>
      <c r="M105" s="31"/>
      <c r="N105" s="32" t="str">
        <f t="shared" si="53"/>
        <v/>
      </c>
      <c r="O105" s="18" t="str">
        <f>IF(ISNUMBER(M105), $B118 * N105, "")</f>
        <v/>
      </c>
      <c r="Q105" s="209"/>
      <c r="R105" s="209"/>
      <c r="S105" s="209"/>
    </row>
    <row r="106" spans="1:19" ht="17.25" thickBot="1">
      <c r="A106" s="125" t="s">
        <v>350</v>
      </c>
      <c r="B106" s="126">
        <v>3705</v>
      </c>
      <c r="C106" s="77">
        <v>3.0598052899999999E-2</v>
      </c>
      <c r="D106" s="15">
        <v>3750</v>
      </c>
      <c r="E106" s="32">
        <f t="shared" si="50"/>
        <v>1.2145748987854251E-2</v>
      </c>
      <c r="F106" s="18">
        <f>IF(ISNUMBER(D106), $B118 * E106, "")</f>
        <v>1821.8623481781376</v>
      </c>
      <c r="G106" s="31">
        <v>3685</v>
      </c>
      <c r="H106" s="32">
        <f t="shared" si="51"/>
        <v>-5.3981106612685558E-3</v>
      </c>
      <c r="I106" s="101">
        <f>IF(ISNUMBER(G106), $B118 * H106, "")</f>
        <v>-809.71659919028332</v>
      </c>
      <c r="J106" s="15">
        <v>3720</v>
      </c>
      <c r="K106" s="32">
        <f t="shared" si="52"/>
        <v>4.048582995951417E-3</v>
      </c>
      <c r="L106" s="18">
        <f>IF(ISNUMBER(J106), $B118 * K106, "")</f>
        <v>607.28744939271257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160</v>
      </c>
      <c r="B107" s="131">
        <v>408</v>
      </c>
      <c r="C107" s="79">
        <v>3.0303030299999999E-2</v>
      </c>
      <c r="D107" s="24">
        <v>402</v>
      </c>
      <c r="E107" s="25">
        <f t="shared" si="50"/>
        <v>-1.4705882352941176E-2</v>
      </c>
      <c r="F107" s="104">
        <f>IF(ISNUMBER(D107), $B118 * E107, "")</f>
        <v>-2205.8823529411766</v>
      </c>
      <c r="G107" s="102">
        <v>405</v>
      </c>
      <c r="H107" s="25">
        <f t="shared" si="51"/>
        <v>-7.3529411764705881E-3</v>
      </c>
      <c r="I107" s="103">
        <f>IF(ISNUMBER(G107), $B118 * H107, "")</f>
        <v>-1102.9411764705883</v>
      </c>
      <c r="J107" s="24">
        <v>406</v>
      </c>
      <c r="K107" s="25">
        <f t="shared" si="52"/>
        <v>-4.9019607843137254E-3</v>
      </c>
      <c r="L107" s="104">
        <f>IF(ISNUMBER(J107), $B118 * K107, "")</f>
        <v>-735.29411764705878</v>
      </c>
      <c r="M107" s="102"/>
      <c r="N107" s="25" t="str">
        <f t="shared" si="53"/>
        <v/>
      </c>
      <c r="O107" s="104" t="str">
        <f>IF(ISNUMBER(M107), $B118 * N107, "")</f>
        <v/>
      </c>
      <c r="Q107" s="210"/>
      <c r="R107" s="211"/>
      <c r="S107" s="212"/>
    </row>
    <row r="108" spans="1:19">
      <c r="A108" s="123" t="s">
        <v>146</v>
      </c>
      <c r="B108" s="124">
        <v>9.5399999999999991</v>
      </c>
      <c r="C108" s="76">
        <v>2.9126213599999999E-2</v>
      </c>
      <c r="D108" s="13">
        <v>9.6</v>
      </c>
      <c r="E108" s="14">
        <f>IF(ISNUMBER(D108), (D108 - $B108) / $B108, "")</f>
        <v>6.2893081761006813E-3</v>
      </c>
      <c r="F108" s="16">
        <f>IF(ISNUMBER(D108), $B118 * E108, "")</f>
        <v>943.39622641510221</v>
      </c>
      <c r="G108" s="29">
        <v>10.1</v>
      </c>
      <c r="H108" s="14">
        <f>IF(ISNUMBER(G108), (G108 - $B108) / $B108, "")</f>
        <v>5.8700209643605929E-2</v>
      </c>
      <c r="I108" s="100">
        <f>IF(ISNUMBER(G108), $B118 * H108, "")</f>
        <v>8805.0314465408901</v>
      </c>
      <c r="J108" s="13">
        <v>9.9600000000000009</v>
      </c>
      <c r="K108" s="14">
        <f>IF(ISNUMBER(J108), (J108 - $B108) / $B108, "")</f>
        <v>4.4025157232704587E-2</v>
      </c>
      <c r="L108" s="16">
        <f>IF(ISNUMBER(J108), $B118 * K108, "")</f>
        <v>6603.773584905688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3"/>
      <c r="R108" s="214"/>
      <c r="S108" s="215"/>
    </row>
    <row r="109" spans="1:19" ht="17.25" thickBot="1">
      <c r="A109" s="125" t="s">
        <v>341</v>
      </c>
      <c r="B109" s="126">
        <v>9.9000000000000005E-2</v>
      </c>
      <c r="C109" s="77">
        <v>2.69709544E-2</v>
      </c>
      <c r="D109" s="15">
        <v>9.8699999999999996E-2</v>
      </c>
      <c r="E109" s="32">
        <f t="shared" ref="E109:E112" si="54">IF(ISNUMBER(D109), (D109 - $B109) / $B109, "")</f>
        <v>-3.030303030303117E-3</v>
      </c>
      <c r="F109" s="18">
        <f>IF(ISNUMBER(D109), $B118 * E109, "")</f>
        <v>-454.54545454546758</v>
      </c>
      <c r="G109" s="31">
        <v>0.1</v>
      </c>
      <c r="H109" s="32">
        <f t="shared" ref="H109:H112" si="55">IF(ISNUMBER(G109), (G109 - $B109) / $B109, "")</f>
        <v>1.0101010101010109E-2</v>
      </c>
      <c r="I109" s="101">
        <f>IF(ISNUMBER(G109), $B118 * H109, "")</f>
        <v>1515.1515151515164</v>
      </c>
      <c r="J109" s="15">
        <v>0.10100000000000001</v>
      </c>
      <c r="K109" s="32">
        <f t="shared" ref="K109:K112" si="56">IF(ISNUMBER(J109), (J109 - $B109) / $B109, "")</f>
        <v>2.0202020202020218E-2</v>
      </c>
      <c r="L109" s="18">
        <f>IF(ISNUMBER(J109), $B118 * K109, "")</f>
        <v>3030.3030303030328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6"/>
      <c r="R109" s="217"/>
      <c r="S109" s="218"/>
    </row>
    <row r="110" spans="1:19" ht="17.25" thickBot="1">
      <c r="A110" s="125" t="s">
        <v>93</v>
      </c>
      <c r="B110" s="126">
        <v>3518000</v>
      </c>
      <c r="C110" s="77">
        <v>2.2674418599999999E-2</v>
      </c>
      <c r="D110" s="15">
        <v>3583000</v>
      </c>
      <c r="E110" s="32">
        <f t="shared" si="54"/>
        <v>1.8476407049459919E-2</v>
      </c>
      <c r="F110" s="18">
        <f>IF(ISNUMBER(D110), $B118 * E110, "")</f>
        <v>2771.4610574189878</v>
      </c>
      <c r="G110" s="31">
        <v>3583000</v>
      </c>
      <c r="H110" s="32">
        <f t="shared" si="55"/>
        <v>1.8476407049459919E-2</v>
      </c>
      <c r="I110" s="101">
        <f>IF(ISNUMBER(G110), $B118 * H110, "")</f>
        <v>2771.4610574189878</v>
      </c>
      <c r="J110" s="15">
        <v>3599000</v>
      </c>
      <c r="K110" s="32">
        <f t="shared" si="56"/>
        <v>2.3024445707788516E-2</v>
      </c>
      <c r="L110" s="18">
        <f>IF(ISNUMBER(J110), $B118 * K110, "")</f>
        <v>3453.6668561682773</v>
      </c>
      <c r="M110" s="31"/>
      <c r="N110" s="32" t="str">
        <f t="shared" si="57"/>
        <v/>
      </c>
      <c r="O110" s="18" t="str">
        <f>IF(ISNUMBER(M110), $B118 * N110, "")</f>
        <v/>
      </c>
      <c r="Q110" s="209"/>
      <c r="R110" s="209"/>
      <c r="S110" s="209"/>
    </row>
    <row r="111" spans="1:19" ht="17.25" thickBot="1">
      <c r="A111" s="125" t="s">
        <v>187</v>
      </c>
      <c r="B111" s="126">
        <v>272</v>
      </c>
      <c r="C111" s="77">
        <v>2.2556390999999999E-2</v>
      </c>
      <c r="D111" s="15">
        <v>270</v>
      </c>
      <c r="E111" s="32">
        <f t="shared" si="54"/>
        <v>-7.3529411764705881E-3</v>
      </c>
      <c r="F111" s="18">
        <f>IF(ISNUMBER(D111), $B118 * E111, "")</f>
        <v>-1102.9411764705883</v>
      </c>
      <c r="G111" s="31">
        <v>273</v>
      </c>
      <c r="H111" s="32">
        <f t="shared" si="55"/>
        <v>3.6764705882352941E-3</v>
      </c>
      <c r="I111" s="101">
        <f>IF(ISNUMBER(G111), $B118 * H111, "")</f>
        <v>551.47058823529414</v>
      </c>
      <c r="J111" s="15">
        <v>273</v>
      </c>
      <c r="K111" s="32">
        <f t="shared" si="56"/>
        <v>3.6764705882352941E-3</v>
      </c>
      <c r="L111" s="18">
        <f>IF(ISNUMBER(J111), $B118 * K111, "")</f>
        <v>551.47058823529414</v>
      </c>
      <c r="M111" s="31"/>
      <c r="N111" s="32" t="str">
        <f t="shared" si="57"/>
        <v/>
      </c>
      <c r="O111" s="18" t="str">
        <f>IF(ISNUMBER(M111), $B118 * N111, "")</f>
        <v/>
      </c>
      <c r="Q111" s="219"/>
      <c r="R111" s="219"/>
      <c r="S111" s="219"/>
    </row>
    <row r="112" spans="1:19" ht="17.25" thickBot="1">
      <c r="A112" s="127" t="s">
        <v>136</v>
      </c>
      <c r="B112" s="128">
        <v>5160</v>
      </c>
      <c r="C112" s="78">
        <v>1.9762845800000001E-2</v>
      </c>
      <c r="D112" s="20">
        <v>5505</v>
      </c>
      <c r="E112" s="21">
        <f t="shared" si="54"/>
        <v>6.6860465116279064E-2</v>
      </c>
      <c r="F112" s="22">
        <f>IF(ISNUMBER(D112), $B118 * E112, "")</f>
        <v>10029.069767441859</v>
      </c>
      <c r="G112" s="30">
        <v>5640</v>
      </c>
      <c r="H112" s="21">
        <f t="shared" si="55"/>
        <v>9.3023255813953487E-2</v>
      </c>
      <c r="I112" s="105">
        <f>IF(ISNUMBER(G112), $B118 * H112, "")</f>
        <v>13953.488372093023</v>
      </c>
      <c r="J112" s="20">
        <v>5705</v>
      </c>
      <c r="K112" s="21">
        <f t="shared" si="56"/>
        <v>0.10562015503875968</v>
      </c>
      <c r="L112" s="22">
        <f>IF(ISNUMBER(J112), $B118 * K112, "")</f>
        <v>15843.023255813952</v>
      </c>
      <c r="M112" s="30"/>
      <c r="N112" s="21" t="str">
        <f t="shared" si="57"/>
        <v/>
      </c>
      <c r="O112" s="22" t="str">
        <f>IF(ISNUMBER(M112), $B118 * N112, "")</f>
        <v/>
      </c>
      <c r="Q112" s="219"/>
      <c r="R112" s="219"/>
      <c r="S112" s="219"/>
    </row>
    <row r="113" spans="1:19" ht="17.25" thickBot="1">
      <c r="A113" s="125" t="s">
        <v>105</v>
      </c>
      <c r="B113" s="129">
        <v>931</v>
      </c>
      <c r="C113" s="80">
        <v>1.8599562399999998E-2</v>
      </c>
      <c r="D113" s="106">
        <v>933</v>
      </c>
      <c r="E113" s="107">
        <f>IF(ISNUMBER(D113), (D113 - $B113) / $B113, "")</f>
        <v>2.1482277121374865E-3</v>
      </c>
      <c r="F113" s="108">
        <f>IF(ISNUMBER(D113), $B118 * E113, "")</f>
        <v>322.23415682062296</v>
      </c>
      <c r="G113" s="109">
        <v>994</v>
      </c>
      <c r="H113" s="107">
        <f>IF(ISNUMBER(G113), (G113 - $B113) / $B113, "")</f>
        <v>6.7669172932330823E-2</v>
      </c>
      <c r="I113" s="110">
        <f>IF(ISNUMBER(G113), $B118 * H113, "")</f>
        <v>10150.375939849624</v>
      </c>
      <c r="J113" s="106">
        <v>995</v>
      </c>
      <c r="K113" s="107">
        <f>IF(ISNUMBER(J113), (J113 - $B113) / $B113, "")</f>
        <v>6.8743286788399569E-2</v>
      </c>
      <c r="L113" s="108">
        <f>IF(ISNUMBER(J113), $B118 * K113, "")</f>
        <v>10311.493018259935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9"/>
      <c r="R113" s="209"/>
      <c r="S113" s="209"/>
    </row>
    <row r="114" spans="1:19" ht="17.25" thickBot="1">
      <c r="A114" s="125" t="s">
        <v>103</v>
      </c>
      <c r="B114" s="126">
        <v>642</v>
      </c>
      <c r="C114" s="77">
        <v>1.42180095E-2</v>
      </c>
      <c r="D114" s="15">
        <v>652</v>
      </c>
      <c r="E114" s="32">
        <f t="shared" ref="E114:E117" si="58">IF(ISNUMBER(D114), (D114 - $B114) / $B114, "")</f>
        <v>1.5576323987538941E-2</v>
      </c>
      <c r="F114" s="18">
        <f>IF(ISNUMBER(D114), $B118 * E114, "")</f>
        <v>2336.4485981308412</v>
      </c>
      <c r="G114" s="31">
        <v>652</v>
      </c>
      <c r="H114" s="32">
        <f t="shared" ref="H114:H117" si="59">IF(ISNUMBER(G114), (G114 - $B114) / $B114, "")</f>
        <v>1.5576323987538941E-2</v>
      </c>
      <c r="I114" s="101">
        <f>IF(ISNUMBER(G114), $B118 * H114, "")</f>
        <v>2336.4485981308412</v>
      </c>
      <c r="J114" s="15">
        <v>660</v>
      </c>
      <c r="K114" s="32">
        <f t="shared" ref="K114:K117" si="60">IF(ISNUMBER(J114), (J114 - $B114) / $B114, "")</f>
        <v>2.8037383177570093E-2</v>
      </c>
      <c r="L114" s="18">
        <f>IF(ISNUMBER(J114), $B118 * K114, "")</f>
        <v>4205.6074766355141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9"/>
      <c r="R114" s="209"/>
      <c r="S114" s="209"/>
    </row>
    <row r="115" spans="1:19" ht="17.25" thickBot="1">
      <c r="A115" s="125" t="s">
        <v>231</v>
      </c>
      <c r="B115" s="126">
        <v>397</v>
      </c>
      <c r="C115" s="77">
        <v>1.0178117E-2</v>
      </c>
      <c r="D115" s="15">
        <v>398</v>
      </c>
      <c r="E115" s="32">
        <f t="shared" si="58"/>
        <v>2.5188916876574307E-3</v>
      </c>
      <c r="F115" s="18">
        <f>IF(ISNUMBER(D115), $B118 * E115, "")</f>
        <v>377.83375314861462</v>
      </c>
      <c r="G115" s="31">
        <v>401</v>
      </c>
      <c r="H115" s="32">
        <f t="shared" si="59"/>
        <v>1.0075566750629723E-2</v>
      </c>
      <c r="I115" s="101">
        <f>IF(ISNUMBER(G115), $B118 * H115, "")</f>
        <v>1511.3350125944585</v>
      </c>
      <c r="J115" s="15">
        <v>405</v>
      </c>
      <c r="K115" s="32">
        <f t="shared" si="60"/>
        <v>2.0151133501259445E-2</v>
      </c>
      <c r="L115" s="18">
        <f>IF(ISNUMBER(J115), $B118 * K115, "")</f>
        <v>3022.670025188917</v>
      </c>
      <c r="M115" s="31"/>
      <c r="N115" s="32" t="str">
        <f t="shared" si="61"/>
        <v/>
      </c>
      <c r="O115" s="18" t="str">
        <f>IF(ISNUMBER(M115), $B118 * N115, "")</f>
        <v/>
      </c>
      <c r="Q115" s="209"/>
      <c r="R115" s="209"/>
      <c r="S115" s="209"/>
    </row>
    <row r="116" spans="1:19">
      <c r="A116" s="125" t="s">
        <v>213</v>
      </c>
      <c r="B116" s="126">
        <v>305</v>
      </c>
      <c r="C116" s="77">
        <v>9.9337747999999997E-3</v>
      </c>
      <c r="D116" s="15">
        <v>307</v>
      </c>
      <c r="E116" s="32">
        <f t="shared" si="58"/>
        <v>6.5573770491803279E-3</v>
      </c>
      <c r="F116" s="18">
        <f>IF(ISNUMBER(D116), $B118 * E116, "")</f>
        <v>983.60655737704917</v>
      </c>
      <c r="G116" s="31">
        <v>308</v>
      </c>
      <c r="H116" s="32">
        <f t="shared" si="59"/>
        <v>9.8360655737704927E-3</v>
      </c>
      <c r="I116" s="101">
        <f>IF(ISNUMBER(G116), $B118 * H116, "")</f>
        <v>1475.4098360655739</v>
      </c>
      <c r="J116" s="15">
        <v>315</v>
      </c>
      <c r="K116" s="32">
        <f t="shared" si="60"/>
        <v>3.2786885245901641E-2</v>
      </c>
      <c r="L116" s="18">
        <f>IF(ISNUMBER(J116), $B118 * K116, "")</f>
        <v>4918.0327868852464</v>
      </c>
      <c r="M116" s="31"/>
      <c r="N116" s="32" t="str">
        <f t="shared" si="61"/>
        <v/>
      </c>
      <c r="O116" s="18" t="str">
        <f>IF(ISNUMBER(M116), $B118 * N116, "")</f>
        <v/>
      </c>
      <c r="Q116" s="198"/>
      <c r="R116" s="199"/>
      <c r="S116" s="200"/>
    </row>
    <row r="117" spans="1:19" ht="17.25" thickBot="1">
      <c r="A117" s="130" t="s">
        <v>221</v>
      </c>
      <c r="B117" s="131">
        <v>917</v>
      </c>
      <c r="C117" s="79">
        <v>9.9118942999999998E-3</v>
      </c>
      <c r="D117" s="24">
        <v>920</v>
      </c>
      <c r="E117" s="25">
        <f t="shared" si="58"/>
        <v>3.2715376226826608E-3</v>
      </c>
      <c r="F117" s="104">
        <f>IF(ISNUMBER(D117), $B118 * E117, "")</f>
        <v>490.7306434023991</v>
      </c>
      <c r="G117" s="102">
        <v>927</v>
      </c>
      <c r="H117" s="25">
        <f t="shared" si="59"/>
        <v>1.0905125408942203E-2</v>
      </c>
      <c r="I117" s="103">
        <f>IF(ISNUMBER(G117), $B118 * H117, "")</f>
        <v>1635.7688113413305</v>
      </c>
      <c r="J117" s="24">
        <v>927</v>
      </c>
      <c r="K117" s="25">
        <f t="shared" si="60"/>
        <v>1.0905125408942203E-2</v>
      </c>
      <c r="L117" s="104">
        <f>IF(ISNUMBER(J117), $B118 * K117, "")</f>
        <v>1635.7688113413305</v>
      </c>
      <c r="M117" s="102"/>
      <c r="N117" s="25" t="str">
        <f t="shared" si="61"/>
        <v/>
      </c>
      <c r="O117" s="104" t="str">
        <f>IF(ISNUMBER(M117), $B118 * N117, "")</f>
        <v/>
      </c>
      <c r="Q117" s="201"/>
      <c r="R117" s="202"/>
      <c r="S117" s="203"/>
    </row>
    <row r="118" spans="1:19" ht="17.25" thickBot="1">
      <c r="A118" s="132" t="s">
        <v>265</v>
      </c>
      <c r="B118" s="262">
        <f>$B$37</f>
        <v>150000</v>
      </c>
      <c r="C118" s="263"/>
      <c r="D118" s="26" t="s">
        <v>266</v>
      </c>
      <c r="E118" s="27">
        <f>IF(COUNT(E98:E117), SUM(E98:E117) / COUNT(E98:E117), 0)</f>
        <v>2.7735956392514305E-2</v>
      </c>
      <c r="F118" s="28">
        <f>SUM(F98:F117)</f>
        <v>83207.869177542903</v>
      </c>
      <c r="G118" s="26" t="s">
        <v>266</v>
      </c>
      <c r="H118" s="27">
        <f>IF(COUNT(H98:H117), SUM(H98:H117) / COUNT(H98:H117), 0)</f>
        <v>5.1357488895463724E-2</v>
      </c>
      <c r="I118" s="28">
        <f>SUM(I98:I117)</f>
        <v>154072.46668639116</v>
      </c>
      <c r="J118" s="26" t="s">
        <v>266</v>
      </c>
      <c r="K118" s="27">
        <f>IF(COUNT(K98:K117), SUM(K98:K117) / COUNT(K98:K117), 0)</f>
        <v>5.3237871457336397E-2</v>
      </c>
      <c r="L118" s="28">
        <f>SUM(L98:L117)</f>
        <v>159713.61437200918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04"/>
      <c r="R118" s="205"/>
      <c r="S118" s="206"/>
    </row>
    <row r="120" spans="1:19" ht="17.25" thickBot="1"/>
    <row r="121" spans="1:19" ht="17.25" thickBot="1">
      <c r="A121" s="220" t="s">
        <v>253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19"/>
      <c r="R121" s="219"/>
      <c r="S121" s="219"/>
    </row>
    <row r="122" spans="1:19" ht="17.25" thickBot="1">
      <c r="A122" s="194" t="s">
        <v>262</v>
      </c>
      <c r="B122" s="220" t="s">
        <v>49</v>
      </c>
      <c r="C122" s="222"/>
      <c r="D122" s="220" t="s">
        <v>57</v>
      </c>
      <c r="E122" s="221"/>
      <c r="F122" s="222"/>
      <c r="G122" s="223">
        <f>_xlfn.IFNA(VLOOKUP(B122, 현재가테이블!$B$2:$D$200, 2, FALSE), "-")</f>
        <v>50838000</v>
      </c>
      <c r="H122" s="224"/>
      <c r="I122" s="225"/>
      <c r="J122" s="220" t="s">
        <v>58</v>
      </c>
      <c r="K122" s="221"/>
      <c r="L122" s="222"/>
      <c r="M122" s="226">
        <f>_xlfn.IFNA(VLOOKUP(B122, 현재가테이블!$B$2:$D$200, 3, FALSE), "-")</f>
        <v>1.3393736E-3</v>
      </c>
      <c r="N122" s="227"/>
      <c r="O122" s="228"/>
      <c r="Q122" s="219"/>
      <c r="R122" s="219"/>
      <c r="S122" s="219"/>
    </row>
    <row r="123" spans="1:19" ht="17.25" thickBot="1">
      <c r="A123" s="264" t="s">
        <v>54</v>
      </c>
      <c r="B123" s="260" t="str">
        <f>TEXT($G$1, "[$-ko-KR]yyyy-mm-dd(ddd) ") &amp; "오전 00:00"</f>
        <v>2022-03-19(토) 오전 00:00</v>
      </c>
      <c r="C123" s="261"/>
      <c r="D123" s="233" t="str">
        <f>TEXT($G$1, "[$-ko-KR]yyyy-mm-dd(ddd) ") &amp; "오후 14:00"</f>
        <v>2022-03-19(토) 오후 14:00</v>
      </c>
      <c r="E123" s="234"/>
      <c r="F123" s="235"/>
      <c r="G123" s="233" t="str">
        <f>TEXT($G$1, "[$-ko-KR]yyyy-mm-dd(ddd) ") &amp; "오후 19:00"</f>
        <v>2022-03-19(토) 오후 19:00</v>
      </c>
      <c r="H123" s="234"/>
      <c r="I123" s="235"/>
      <c r="J123" s="233" t="str">
        <f>TEXT($G$1, "[$-ko-KR]yyyy-mm-dd(ddd) ") &amp; "오후 21:00"</f>
        <v>2022-03-19(토) 오후 21:00</v>
      </c>
      <c r="K123" s="234"/>
      <c r="L123" s="235"/>
      <c r="M123" s="233" t="str">
        <f>TEXT($G$1+1, "[$-ko-KR]yyyy-mm-dd(ddd) ") &amp; "오전 00:00"</f>
        <v>2022-03-20(일) 오전 00:00</v>
      </c>
      <c r="N123" s="234"/>
      <c r="O123" s="235"/>
      <c r="Q123" s="219"/>
      <c r="R123" s="219"/>
      <c r="S123" s="219"/>
    </row>
    <row r="124" spans="1:19" ht="17.25" thickBot="1">
      <c r="A124" s="265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95" t="s">
        <v>57</v>
      </c>
      <c r="H124" s="196" t="s">
        <v>263</v>
      </c>
      <c r="I124" s="19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09"/>
      <c r="R124" s="209"/>
      <c r="S124" s="209"/>
    </row>
    <row r="125" spans="1:19" ht="17.25" thickBot="1">
      <c r="A125" s="123" t="s">
        <v>174</v>
      </c>
      <c r="B125" s="124">
        <v>10.8</v>
      </c>
      <c r="C125" s="76">
        <v>9.3457943999999994E-3</v>
      </c>
      <c r="D125" s="13">
        <v>11</v>
      </c>
      <c r="E125" s="14">
        <f>IF(ISNUMBER(D125), (D125 - $B125) / $B125, "")</f>
        <v>1.8518518518518452E-2</v>
      </c>
      <c r="F125" s="16">
        <f>IF(ISNUMBER(D125), $B145 * E125, "")</f>
        <v>2777.7777777777678</v>
      </c>
      <c r="G125" s="29">
        <v>11.3</v>
      </c>
      <c r="H125" s="14">
        <f>IF(ISNUMBER(G125), (G125 - $B125) / $B125, "")</f>
        <v>4.6296296296296294E-2</v>
      </c>
      <c r="I125" s="100">
        <f>IF(ISNUMBER(G125), $B145 * H125, "")</f>
        <v>6944.4444444444443</v>
      </c>
      <c r="J125" s="13">
        <v>11.3</v>
      </c>
      <c r="K125" s="14">
        <f>IF(ISNUMBER(J125), (J125 - $B125) / $B125, "")</f>
        <v>4.6296296296296294E-2</v>
      </c>
      <c r="L125" s="16">
        <f>IF(ISNUMBER(J125), $B145 * K125, "")</f>
        <v>6944.4444444444443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9"/>
      <c r="R125" s="219"/>
      <c r="S125" s="219"/>
    </row>
    <row r="126" spans="1:19" ht="17.25" thickBot="1">
      <c r="A126" s="125" t="s">
        <v>144</v>
      </c>
      <c r="B126" s="126">
        <v>10.9</v>
      </c>
      <c r="C126" s="77">
        <v>9.2592592999999994E-3</v>
      </c>
      <c r="D126" s="15">
        <v>11.2</v>
      </c>
      <c r="E126" s="32">
        <f t="shared" ref="E126:E129" si="62">IF(ISNUMBER(D126), (D126 - $B126) / $B126, "")</f>
        <v>2.7522935779816415E-2</v>
      </c>
      <c r="F126" s="18">
        <f>IF(ISNUMBER(D126), $B145 * E126, "")</f>
        <v>4128.4403669724625</v>
      </c>
      <c r="G126" s="31">
        <v>11.3</v>
      </c>
      <c r="H126" s="32">
        <f t="shared" ref="H126:H129" si="63">IF(ISNUMBER(G126), (G126 - $B126) / $B126, "")</f>
        <v>3.6697247706422048E-2</v>
      </c>
      <c r="I126" s="101">
        <f>IF(ISNUMBER(G126), $B145 * H126, "")</f>
        <v>5504.5871559633069</v>
      </c>
      <c r="J126" s="15">
        <v>11.4</v>
      </c>
      <c r="K126" s="32">
        <f t="shared" ref="K126:K129" si="64">IF(ISNUMBER(J126), (J126 - $B126) / $B126, "")</f>
        <v>4.5871559633027519E-2</v>
      </c>
      <c r="L126" s="18">
        <f>IF(ISNUMBER(J126), $B145 * K126, "")</f>
        <v>6880.7339449541278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9"/>
      <c r="R126" s="219"/>
      <c r="S126" s="219"/>
    </row>
    <row r="127" spans="1:19" ht="17.25" thickBot="1">
      <c r="A127" s="125" t="s">
        <v>346</v>
      </c>
      <c r="B127" s="126">
        <v>9.73</v>
      </c>
      <c r="C127" s="77">
        <v>7.2463768E-3</v>
      </c>
      <c r="D127" s="15">
        <v>9.8000000000000007</v>
      </c>
      <c r="E127" s="32">
        <f t="shared" si="62"/>
        <v>7.1942446043165758E-3</v>
      </c>
      <c r="F127" s="18">
        <f>IF(ISNUMBER(D127), $B145 * E127, "")</f>
        <v>1079.1366906474864</v>
      </c>
      <c r="G127" s="31">
        <v>10.1</v>
      </c>
      <c r="H127" s="32">
        <f t="shared" si="63"/>
        <v>3.8026721479958808E-2</v>
      </c>
      <c r="I127" s="101">
        <f>IF(ISNUMBER(G127), $B145 * H127, "")</f>
        <v>5704.0082219938213</v>
      </c>
      <c r="J127" s="15">
        <v>10</v>
      </c>
      <c r="K127" s="32">
        <f t="shared" si="64"/>
        <v>2.7749229188078064E-2</v>
      </c>
      <c r="L127" s="18">
        <f>IF(ISNUMBER(J127), $B145 * K127, "")</f>
        <v>4162.3843782117092</v>
      </c>
      <c r="M127" s="31"/>
      <c r="N127" s="32" t="str">
        <f t="shared" si="65"/>
        <v/>
      </c>
      <c r="O127" s="18" t="str">
        <f>IF(ISNUMBER(M127), $B145 * N127, "")</f>
        <v/>
      </c>
      <c r="Q127" s="209"/>
      <c r="R127" s="209"/>
      <c r="S127" s="209"/>
    </row>
    <row r="128" spans="1:19" ht="17.25" thickBot="1">
      <c r="A128" s="125" t="s">
        <v>64</v>
      </c>
      <c r="B128" s="126">
        <v>28</v>
      </c>
      <c r="C128" s="77">
        <v>3.5842294000000001E-3</v>
      </c>
      <c r="D128" s="15">
        <v>28.6</v>
      </c>
      <c r="E128" s="32">
        <f t="shared" si="62"/>
        <v>2.1428571428571481E-2</v>
      </c>
      <c r="F128" s="18">
        <f>IF(ISNUMBER(D128), $B145 * E128, "")</f>
        <v>3214.285714285722</v>
      </c>
      <c r="G128" s="31">
        <v>30</v>
      </c>
      <c r="H128" s="32">
        <f t="shared" si="63"/>
        <v>7.1428571428571425E-2</v>
      </c>
      <c r="I128" s="101">
        <f>IF(ISNUMBER(G128), $B145 * H128, "")</f>
        <v>10714.285714285714</v>
      </c>
      <c r="J128" s="15">
        <v>30.1</v>
      </c>
      <c r="K128" s="32">
        <f t="shared" si="64"/>
        <v>7.5000000000000053E-2</v>
      </c>
      <c r="L128" s="18">
        <f>IF(ISNUMBER(J128), $B145 * K128, "")</f>
        <v>11250.000000000007</v>
      </c>
      <c r="M128" s="31"/>
      <c r="N128" s="32" t="str">
        <f t="shared" si="65"/>
        <v/>
      </c>
      <c r="O128" s="18" t="str">
        <f>IF(ISNUMBER(M128), $B145 * N128, "")</f>
        <v/>
      </c>
      <c r="Q128" s="209"/>
      <c r="R128" s="209"/>
      <c r="S128" s="209"/>
    </row>
    <row r="129" spans="1:19" ht="17.25" thickBot="1">
      <c r="A129" s="127" t="s">
        <v>128</v>
      </c>
      <c r="B129" s="128">
        <v>50.4</v>
      </c>
      <c r="C129" s="78">
        <v>0</v>
      </c>
      <c r="D129" s="20">
        <v>51.8</v>
      </c>
      <c r="E129" s="21">
        <f t="shared" si="62"/>
        <v>2.7777777777777752E-2</v>
      </c>
      <c r="F129" s="22">
        <f>IF(ISNUMBER(D129), $B145 * E129, "")</f>
        <v>4166.6666666666624</v>
      </c>
      <c r="G129" s="30">
        <v>52.8</v>
      </c>
      <c r="H129" s="21">
        <f t="shared" si="63"/>
        <v>4.7619047619047596E-2</v>
      </c>
      <c r="I129" s="105">
        <f>IF(ISNUMBER(G129), $B145 * H129, "")</f>
        <v>7142.8571428571395</v>
      </c>
      <c r="J129" s="20">
        <v>53.3</v>
      </c>
      <c r="K129" s="21">
        <f t="shared" si="64"/>
        <v>5.7539682539682516E-2</v>
      </c>
      <c r="L129" s="22">
        <f>IF(ISNUMBER(J129), $B145 * K129, "")</f>
        <v>8630.952380952378</v>
      </c>
      <c r="M129" s="30"/>
      <c r="N129" s="21" t="str">
        <f t="shared" si="65"/>
        <v/>
      </c>
      <c r="O129" s="22" t="str">
        <f>IF(ISNUMBER(M129), $B145 * N129, "")</f>
        <v/>
      </c>
      <c r="Q129" s="209"/>
      <c r="R129" s="209"/>
      <c r="S129" s="209"/>
    </row>
    <row r="130" spans="1:19" ht="17.25" thickBot="1">
      <c r="A130" s="125" t="s">
        <v>199</v>
      </c>
      <c r="B130" s="129">
        <v>11.7</v>
      </c>
      <c r="C130" s="80">
        <v>0</v>
      </c>
      <c r="D130" s="106">
        <v>11.8</v>
      </c>
      <c r="E130" s="107">
        <f>IF(ISNUMBER(D130), (D130 - $B130) / $B130, "")</f>
        <v>8.5470085470086693E-3</v>
      </c>
      <c r="F130" s="108">
        <f>IF(ISNUMBER(D130), $B145 * E130, "")</f>
        <v>1282.0512820513004</v>
      </c>
      <c r="G130" s="109">
        <v>12.2</v>
      </c>
      <c r="H130" s="107">
        <f>IF(ISNUMBER(G130), (G130 - $B130) / $B130, "")</f>
        <v>4.2735042735042736E-2</v>
      </c>
      <c r="I130" s="110">
        <f>IF(ISNUMBER(G130), $B145 * H130, "")</f>
        <v>6410.2564102564102</v>
      </c>
      <c r="J130" s="106">
        <v>12.3</v>
      </c>
      <c r="K130" s="107">
        <f>IF(ISNUMBER(J130), (J130 - $B130) / $B130, "")</f>
        <v>5.1282051282051405E-2</v>
      </c>
      <c r="L130" s="108">
        <f>IF(ISNUMBER(J130), $B145 * K130, "")</f>
        <v>7692.3076923077106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9"/>
      <c r="R130" s="209"/>
      <c r="S130" s="209"/>
    </row>
    <row r="131" spans="1:19" ht="17.25" thickBot="1">
      <c r="A131" s="125" t="s">
        <v>97</v>
      </c>
      <c r="B131" s="126">
        <v>2.3E-3</v>
      </c>
      <c r="C131" s="77">
        <v>0</v>
      </c>
      <c r="D131" s="15">
        <v>2.3E-3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2.2000000000000001E-3</v>
      </c>
      <c r="H131" s="32">
        <f t="shared" ref="H131:H134" si="67">IF(ISNUMBER(G131), (G131 - $B131) / $B131, "")</f>
        <v>-4.3478260869565147E-2</v>
      </c>
      <c r="I131" s="101">
        <f>IF(ISNUMBER(G131), $B145 * H131, "")</f>
        <v>-6521.7391304347721</v>
      </c>
      <c r="J131" s="15">
        <v>2.3E-3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9"/>
      <c r="R131" s="209"/>
      <c r="S131" s="209"/>
    </row>
    <row r="132" spans="1:19" ht="17.25" thickBot="1">
      <c r="A132" s="125" t="s">
        <v>118</v>
      </c>
      <c r="B132" s="126">
        <v>16.899999999999999</v>
      </c>
      <c r="C132" s="77">
        <v>0</v>
      </c>
      <c r="D132" s="15">
        <v>18.399999999999999</v>
      </c>
      <c r="E132" s="32">
        <f t="shared" si="66"/>
        <v>8.8757396449704151E-2</v>
      </c>
      <c r="F132" s="18">
        <f>IF(ISNUMBER(D132), $B145 * E132, "")</f>
        <v>13313.609467455623</v>
      </c>
      <c r="G132" s="31">
        <v>18.899999999999999</v>
      </c>
      <c r="H132" s="32">
        <f t="shared" si="67"/>
        <v>0.1183431952662722</v>
      </c>
      <c r="I132" s="101">
        <f>IF(ISNUMBER(G132), $B145 * H132, "")</f>
        <v>17751.479289940831</v>
      </c>
      <c r="J132" s="15">
        <v>18.8</v>
      </c>
      <c r="K132" s="32">
        <f t="shared" si="68"/>
        <v>0.11242603550295871</v>
      </c>
      <c r="L132" s="18">
        <f>IF(ISNUMBER(J132), $B145 * K132, "")</f>
        <v>16863.905325443808</v>
      </c>
      <c r="M132" s="31"/>
      <c r="N132" s="32" t="str">
        <f t="shared" si="69"/>
        <v/>
      </c>
      <c r="O132" s="18" t="str">
        <f>IF(ISNUMBER(M132), $B145 * N132, "")</f>
        <v/>
      </c>
      <c r="Q132" s="209"/>
      <c r="R132" s="209"/>
      <c r="S132" s="209"/>
    </row>
    <row r="133" spans="1:19" ht="17.25" thickBot="1">
      <c r="A133" s="125" t="s">
        <v>205</v>
      </c>
      <c r="B133" s="126">
        <v>12</v>
      </c>
      <c r="C133" s="77">
        <v>0</v>
      </c>
      <c r="D133" s="15">
        <v>12</v>
      </c>
      <c r="E133" s="32">
        <f t="shared" si="66"/>
        <v>0</v>
      </c>
      <c r="F133" s="18">
        <f>IF(ISNUMBER(D133), $B145 * E133, "")</f>
        <v>0</v>
      </c>
      <c r="G133" s="31">
        <v>12.3</v>
      </c>
      <c r="H133" s="32">
        <f t="shared" si="67"/>
        <v>2.500000000000006E-2</v>
      </c>
      <c r="I133" s="101">
        <f>IF(ISNUMBER(G133), $B145 * H133, "")</f>
        <v>3750.0000000000091</v>
      </c>
      <c r="J133" s="15">
        <v>12.3</v>
      </c>
      <c r="K133" s="32">
        <f t="shared" si="68"/>
        <v>2.500000000000006E-2</v>
      </c>
      <c r="L133" s="18">
        <f>IF(ISNUMBER(J133), $B145 * K133, "")</f>
        <v>3750.0000000000091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185</v>
      </c>
      <c r="B134" s="131">
        <v>10.4</v>
      </c>
      <c r="C134" s="79">
        <v>0</v>
      </c>
      <c r="D134" s="24">
        <v>10.199999999999999</v>
      </c>
      <c r="E134" s="25">
        <f t="shared" si="66"/>
        <v>-1.9230769230769332E-2</v>
      </c>
      <c r="F134" s="104">
        <f>IF(ISNUMBER(D134), $B145 * E134, "")</f>
        <v>-2884.6153846153998</v>
      </c>
      <c r="G134" s="102">
        <v>10.6</v>
      </c>
      <c r="H134" s="25">
        <f t="shared" si="67"/>
        <v>1.9230769230769162E-2</v>
      </c>
      <c r="I134" s="103">
        <f>IF(ISNUMBER(G134), $B145 * H134, "")</f>
        <v>2884.6153846153743</v>
      </c>
      <c r="J134" s="24">
        <v>10.5</v>
      </c>
      <c r="K134" s="25">
        <f t="shared" si="68"/>
        <v>9.6153846153845812E-3</v>
      </c>
      <c r="L134" s="104">
        <f>IF(ISNUMBER(J134), $B145 * K134, "")</f>
        <v>1442.3076923076871</v>
      </c>
      <c r="M134" s="102"/>
      <c r="N134" s="25" t="str">
        <f t="shared" si="69"/>
        <v/>
      </c>
      <c r="O134" s="104" t="str">
        <f>IF(ISNUMBER(M134), $B145 * N134, "")</f>
        <v/>
      </c>
      <c r="Q134" s="210"/>
      <c r="R134" s="211"/>
      <c r="S134" s="212"/>
    </row>
    <row r="135" spans="1:19">
      <c r="A135" s="123" t="s">
        <v>126</v>
      </c>
      <c r="B135" s="124">
        <v>87.7</v>
      </c>
      <c r="C135" s="76">
        <v>-1.1389522E-3</v>
      </c>
      <c r="D135" s="13">
        <v>88.3</v>
      </c>
      <c r="E135" s="14">
        <f>IF(ISNUMBER(D135), (D135 - $B135) / $B135, "")</f>
        <v>6.8415051311287835E-3</v>
      </c>
      <c r="F135" s="16">
        <f>IF(ISNUMBER(D135), $B145 * E135, "")</f>
        <v>1026.2257696693175</v>
      </c>
      <c r="G135" s="29">
        <v>88.5</v>
      </c>
      <c r="H135" s="14">
        <f>IF(ISNUMBER(G135), (G135 - $B135) / $B135, "")</f>
        <v>9.1220068415050985E-3</v>
      </c>
      <c r="I135" s="100">
        <f>IF(ISNUMBER(G135), $B145 * H135, "")</f>
        <v>1368.3010262257649</v>
      </c>
      <c r="J135" s="13">
        <v>88.7</v>
      </c>
      <c r="K135" s="14">
        <f>IF(ISNUMBER(J135), (J135 - $B135) / $B135, "")</f>
        <v>1.1402508551881414E-2</v>
      </c>
      <c r="L135" s="16">
        <f>IF(ISNUMBER(J135), $B145 * K135, "")</f>
        <v>1710.3762827822122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3"/>
      <c r="R135" s="214"/>
      <c r="S135" s="215"/>
    </row>
    <row r="136" spans="1:19" ht="17.25" thickBot="1">
      <c r="A136" s="125" t="s">
        <v>197</v>
      </c>
      <c r="B136" s="126">
        <v>48.7</v>
      </c>
      <c r="C136" s="77">
        <v>-4.0899795999999999E-3</v>
      </c>
      <c r="D136" s="15">
        <v>49.1</v>
      </c>
      <c r="E136" s="32">
        <f t="shared" ref="E136:E139" si="70">IF(ISNUMBER(D136), (D136 - $B136) / $B136, "")</f>
        <v>8.2135523613962747E-3</v>
      </c>
      <c r="F136" s="18">
        <f>IF(ISNUMBER(D136), $B145 * E136, "")</f>
        <v>1232.0328542094412</v>
      </c>
      <c r="G136" s="31">
        <v>49.8</v>
      </c>
      <c r="H136" s="32">
        <f t="shared" ref="H136:H139" si="71">IF(ISNUMBER(G136), (G136 - $B136) / $B136, "")</f>
        <v>2.2587268993839716E-2</v>
      </c>
      <c r="I136" s="101">
        <f>IF(ISNUMBER(G136), $B145 * H136, "")</f>
        <v>3388.0903490759574</v>
      </c>
      <c r="J136" s="15">
        <v>49.9</v>
      </c>
      <c r="K136" s="32">
        <f t="shared" ref="K136:K139" si="72">IF(ISNUMBER(J136), (J136 - $B136) / $B136, "")</f>
        <v>2.4640657084188822E-2</v>
      </c>
      <c r="L136" s="18">
        <f>IF(ISNUMBER(J136), $B145 * K136, "")</f>
        <v>3696.0985626283232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6"/>
      <c r="R136" s="217"/>
      <c r="S136" s="218"/>
    </row>
    <row r="137" spans="1:19" ht="17.25" thickBot="1">
      <c r="A137" s="125" t="s">
        <v>189</v>
      </c>
      <c r="B137" s="126">
        <v>91.7</v>
      </c>
      <c r="C137" s="77">
        <v>-4.3431053000000004E-3</v>
      </c>
      <c r="D137" s="15">
        <v>92.9</v>
      </c>
      <c r="E137" s="32">
        <f t="shared" si="70"/>
        <v>1.3086150490730674E-2</v>
      </c>
      <c r="F137" s="18">
        <f>IF(ISNUMBER(D137), $B145 * E137, "")</f>
        <v>1962.9225736096012</v>
      </c>
      <c r="G137" s="31">
        <v>94.6</v>
      </c>
      <c r="H137" s="32">
        <f t="shared" si="71"/>
        <v>3.1624863685932293E-2</v>
      </c>
      <c r="I137" s="101">
        <f>IF(ISNUMBER(G137), $B145 * H137, "")</f>
        <v>4743.7295528898439</v>
      </c>
      <c r="J137" s="15">
        <v>95.3</v>
      </c>
      <c r="K137" s="32">
        <f t="shared" si="72"/>
        <v>3.9258451472191869E-2</v>
      </c>
      <c r="L137" s="18">
        <f>IF(ISNUMBER(J137), $B145 * K137, "")</f>
        <v>5888.7677208287805</v>
      </c>
      <c r="M137" s="31"/>
      <c r="N137" s="32" t="str">
        <f t="shared" si="73"/>
        <v/>
      </c>
      <c r="O137" s="18" t="str">
        <f>IF(ISNUMBER(M137), $B145 * N137, "")</f>
        <v/>
      </c>
      <c r="Q137" s="209"/>
      <c r="R137" s="209"/>
      <c r="S137" s="209"/>
    </row>
    <row r="138" spans="1:19" ht="17.25" thickBot="1">
      <c r="A138" s="125" t="s">
        <v>124</v>
      </c>
      <c r="B138" s="126">
        <v>58.8</v>
      </c>
      <c r="C138" s="77">
        <v>-5.0761421000000001E-3</v>
      </c>
      <c r="D138" s="15">
        <v>60.7</v>
      </c>
      <c r="E138" s="32">
        <f t="shared" si="70"/>
        <v>3.2312925170068126E-2</v>
      </c>
      <c r="F138" s="18">
        <f>IF(ISNUMBER(D138), $B145 * E138, "")</f>
        <v>4846.9387755102189</v>
      </c>
      <c r="G138" s="31">
        <v>60.6</v>
      </c>
      <c r="H138" s="32">
        <f t="shared" si="71"/>
        <v>3.0612244897959259E-2</v>
      </c>
      <c r="I138" s="101">
        <f>IF(ISNUMBER(G138), $B145 * H138, "")</f>
        <v>4591.8367346938885</v>
      </c>
      <c r="J138" s="15">
        <v>61.7</v>
      </c>
      <c r="K138" s="32">
        <f t="shared" si="72"/>
        <v>4.9319727891156559E-2</v>
      </c>
      <c r="L138" s="18">
        <f>IF(ISNUMBER(J138), $B145 * K138, "")</f>
        <v>7397.9591836734835</v>
      </c>
      <c r="M138" s="31"/>
      <c r="N138" s="32" t="str">
        <f t="shared" si="73"/>
        <v/>
      </c>
      <c r="O138" s="18" t="str">
        <f>IF(ISNUMBER(M138), $B145 * N138, "")</f>
        <v/>
      </c>
      <c r="Q138" s="219"/>
      <c r="R138" s="219"/>
      <c r="S138" s="219"/>
    </row>
    <row r="139" spans="1:19" ht="17.25" thickBot="1">
      <c r="A139" s="127" t="s">
        <v>71</v>
      </c>
      <c r="B139" s="128">
        <v>19.399999999999999</v>
      </c>
      <c r="C139" s="78">
        <v>-5.1282050999999999E-3</v>
      </c>
      <c r="D139" s="20">
        <v>19.600000000000001</v>
      </c>
      <c r="E139" s="21">
        <f t="shared" si="70"/>
        <v>1.0309278350515611E-2</v>
      </c>
      <c r="F139" s="22">
        <f>IF(ISNUMBER(D139), $B145 * E139, "")</f>
        <v>1546.3917525773418</v>
      </c>
      <c r="G139" s="30">
        <v>20.2</v>
      </c>
      <c r="H139" s="21">
        <f t="shared" si="71"/>
        <v>4.1237113402061897E-2</v>
      </c>
      <c r="I139" s="105">
        <f>IF(ISNUMBER(G139), $B145 * H139, "")</f>
        <v>6185.5670103092843</v>
      </c>
      <c r="J139" s="20">
        <v>20</v>
      </c>
      <c r="K139" s="21">
        <f t="shared" si="72"/>
        <v>3.0927835051546466E-2</v>
      </c>
      <c r="L139" s="22">
        <f>IF(ISNUMBER(J139), $B145 * K139, "")</f>
        <v>4639.1752577319703</v>
      </c>
      <c r="M139" s="30"/>
      <c r="N139" s="21" t="str">
        <f t="shared" si="73"/>
        <v/>
      </c>
      <c r="O139" s="22" t="str">
        <f>IF(ISNUMBER(M139), $B145 * N139, "")</f>
        <v/>
      </c>
      <c r="Q139" s="219"/>
      <c r="R139" s="219"/>
      <c r="S139" s="219"/>
    </row>
    <row r="140" spans="1:19" ht="17.25" thickBot="1">
      <c r="A140" s="125" t="s">
        <v>148</v>
      </c>
      <c r="B140" s="129">
        <v>73.900000000000006</v>
      </c>
      <c r="C140" s="80">
        <v>-6.7204300999999999E-3</v>
      </c>
      <c r="D140" s="106">
        <v>74.8</v>
      </c>
      <c r="E140" s="107">
        <f>IF(ISNUMBER(D140), (D140 - $B140) / $B140, "")</f>
        <v>1.2178619756427488E-2</v>
      </c>
      <c r="F140" s="108">
        <f>IF(ISNUMBER(D140), $B145 * E140, "")</f>
        <v>1826.7929634641232</v>
      </c>
      <c r="G140" s="109">
        <v>74.900000000000006</v>
      </c>
      <c r="H140" s="107">
        <f>IF(ISNUMBER(G140), (G140 - $B140) / $B140, "")</f>
        <v>1.3531799729364004E-2</v>
      </c>
      <c r="I140" s="110">
        <f>IF(ISNUMBER(G140), $B145 * H140, "")</f>
        <v>2029.7699594046005</v>
      </c>
      <c r="J140" s="106">
        <v>75.2</v>
      </c>
      <c r="K140" s="107">
        <f>IF(ISNUMBER(J140), (J140 - $B140) / $B140, "")</f>
        <v>1.7591339648173169E-2</v>
      </c>
      <c r="L140" s="108">
        <f>IF(ISNUMBER(J140), $B145 * K140, "")</f>
        <v>2638.7009472259751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9"/>
      <c r="R140" s="209"/>
      <c r="S140" s="209"/>
    </row>
    <row r="141" spans="1:19" ht="17.25" thickBot="1">
      <c r="A141" s="125" t="s">
        <v>229</v>
      </c>
      <c r="B141" s="126">
        <v>51.7</v>
      </c>
      <c r="C141" s="77">
        <v>-7.6775432000000003E-3</v>
      </c>
      <c r="D141" s="15">
        <v>52.2</v>
      </c>
      <c r="E141" s="32">
        <f t="shared" ref="E141:E144" si="74">IF(ISNUMBER(D141), (D141 - $B141) / $B141, "")</f>
        <v>9.6711798839458404E-3</v>
      </c>
      <c r="F141" s="18">
        <f>IF(ISNUMBER(D141), $B145 * E141, "")</f>
        <v>1450.6769825918761</v>
      </c>
      <c r="G141" s="31">
        <v>52.4</v>
      </c>
      <c r="H141" s="32">
        <f t="shared" ref="H141:H144" si="75">IF(ISNUMBER(G141), (G141 - $B141) / $B141, "")</f>
        <v>1.3539651837524095E-2</v>
      </c>
      <c r="I141" s="101">
        <f>IF(ISNUMBER(G141), $B145 * H141, "")</f>
        <v>2030.9477756286142</v>
      </c>
      <c r="J141" s="15">
        <v>52.7</v>
      </c>
      <c r="K141" s="32">
        <f t="shared" ref="K141:K144" si="76">IF(ISNUMBER(J141), (J141 - $B141) / $B141, "")</f>
        <v>1.9342359767891681E-2</v>
      </c>
      <c r="L141" s="18">
        <f>IF(ISNUMBER(J141), $B145 * K141, "")</f>
        <v>2901.3539651837523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9"/>
      <c r="R141" s="209"/>
      <c r="S141" s="209"/>
    </row>
    <row r="142" spans="1:19" ht="17.25" thickBot="1">
      <c r="A142" s="125" t="s">
        <v>245</v>
      </c>
      <c r="B142" s="126">
        <v>61.6</v>
      </c>
      <c r="C142" s="77">
        <v>-1.44E-2</v>
      </c>
      <c r="D142" s="15">
        <v>62.5</v>
      </c>
      <c r="E142" s="32">
        <f t="shared" si="74"/>
        <v>1.4610389610389588E-2</v>
      </c>
      <c r="F142" s="18">
        <f>IF(ISNUMBER(D142), $B145 * E142, "")</f>
        <v>2191.5584415584381</v>
      </c>
      <c r="G142" s="31">
        <v>62.9</v>
      </c>
      <c r="H142" s="32">
        <f t="shared" si="75"/>
        <v>2.1103896103896059E-2</v>
      </c>
      <c r="I142" s="101">
        <f>IF(ISNUMBER(G142), $B145 * H142, "")</f>
        <v>3165.5844155844088</v>
      </c>
      <c r="J142" s="15">
        <v>63.3</v>
      </c>
      <c r="K142" s="32">
        <f t="shared" si="76"/>
        <v>2.7597402597402527E-2</v>
      </c>
      <c r="L142" s="18">
        <f>IF(ISNUMBER(J142), $B145 * K142, "")</f>
        <v>4139.6103896103787</v>
      </c>
      <c r="M142" s="31"/>
      <c r="N142" s="32" t="str">
        <f t="shared" si="77"/>
        <v/>
      </c>
      <c r="O142" s="18" t="str">
        <f>IF(ISNUMBER(M142), $B145 * N142, "")</f>
        <v/>
      </c>
      <c r="Q142" s="209"/>
      <c r="R142" s="209"/>
      <c r="S142" s="209"/>
    </row>
    <row r="143" spans="1:19">
      <c r="A143" s="125" t="s">
        <v>140</v>
      </c>
      <c r="B143" s="126">
        <v>86.7</v>
      </c>
      <c r="C143" s="77">
        <v>-1.9230769200000001E-2</v>
      </c>
      <c r="D143" s="15">
        <v>88.5</v>
      </c>
      <c r="E143" s="32">
        <f t="shared" si="74"/>
        <v>2.0761245674740452E-2</v>
      </c>
      <c r="F143" s="18">
        <f>IF(ISNUMBER(D143), $B145 * E143, "")</f>
        <v>3114.1868512110677</v>
      </c>
      <c r="G143" s="31">
        <v>89.1</v>
      </c>
      <c r="H143" s="32">
        <f t="shared" si="75"/>
        <v>2.7681660899653879E-2</v>
      </c>
      <c r="I143" s="101">
        <f>IF(ISNUMBER(G143), $B145 * H143, "")</f>
        <v>4152.2491349480815</v>
      </c>
      <c r="J143" s="15">
        <v>91</v>
      </c>
      <c r="K143" s="32">
        <f t="shared" si="76"/>
        <v>4.959630911188001E-2</v>
      </c>
      <c r="L143" s="18">
        <f>IF(ISNUMBER(J143), $B145 * K143, "")</f>
        <v>7439.4463667820019</v>
      </c>
      <c r="M143" s="31"/>
      <c r="N143" s="32" t="str">
        <f t="shared" si="77"/>
        <v/>
      </c>
      <c r="O143" s="18" t="str">
        <f>IF(ISNUMBER(M143), $B145 * N143, "")</f>
        <v/>
      </c>
      <c r="Q143" s="198"/>
      <c r="R143" s="199"/>
      <c r="S143" s="200"/>
    </row>
    <row r="144" spans="1:19" ht="17.25" thickBot="1">
      <c r="A144" s="130" t="s">
        <v>158</v>
      </c>
      <c r="B144" s="131">
        <v>69.3</v>
      </c>
      <c r="C144" s="79">
        <v>-1.9801980199999999E-2</v>
      </c>
      <c r="D144" s="24">
        <v>70.3</v>
      </c>
      <c r="E144" s="25">
        <f t="shared" si="74"/>
        <v>1.443001443001443E-2</v>
      </c>
      <c r="F144" s="104">
        <f>IF(ISNUMBER(D144), $B145 * E144, "")</f>
        <v>2164.5021645021643</v>
      </c>
      <c r="G144" s="102">
        <v>71.2</v>
      </c>
      <c r="H144" s="25">
        <f t="shared" si="75"/>
        <v>2.7417027417027499E-2</v>
      </c>
      <c r="I144" s="103">
        <f>IF(ISNUMBER(G144), $B145 * H144, "")</f>
        <v>4112.5541125541249</v>
      </c>
      <c r="J144" s="24">
        <v>71.599999999999994</v>
      </c>
      <c r="K144" s="25">
        <f t="shared" si="76"/>
        <v>3.318903318903315E-2</v>
      </c>
      <c r="L144" s="104">
        <f>IF(ISNUMBER(J144), $B145 * K144, "")</f>
        <v>4978.3549783549724</v>
      </c>
      <c r="M144" s="102"/>
      <c r="N144" s="25" t="str">
        <f t="shared" si="77"/>
        <v/>
      </c>
      <c r="O144" s="104" t="str">
        <f>IF(ISNUMBER(M144), $B145 * N144, "")</f>
        <v/>
      </c>
      <c r="Q144" s="201"/>
      <c r="R144" s="202"/>
      <c r="S144" s="203"/>
    </row>
    <row r="145" spans="1:19" ht="17.25" thickBot="1">
      <c r="A145" s="132" t="s">
        <v>265</v>
      </c>
      <c r="B145" s="262">
        <f>$B$37</f>
        <v>150000</v>
      </c>
      <c r="C145" s="263"/>
      <c r="D145" s="26" t="s">
        <v>266</v>
      </c>
      <c r="E145" s="27">
        <f>IF(COUNT(E125:E144), SUM(E125:E144) / COUNT(E125:E144), 0)</f>
        <v>1.6146527236715068E-2</v>
      </c>
      <c r="F145" s="28">
        <f>SUM(F125:F144)</f>
        <v>48439.581710145212</v>
      </c>
      <c r="G145" s="26" t="s">
        <v>266</v>
      </c>
      <c r="H145" s="27">
        <f>IF(COUNT(H125:H144), SUM(H125:H144) / COUNT(H125:H144), 0)</f>
        <v>3.2017808235078951E-2</v>
      </c>
      <c r="I145" s="28">
        <f>SUM(I125:I144)</f>
        <v>96053.424705236859</v>
      </c>
      <c r="J145" s="26" t="s">
        <v>266</v>
      </c>
      <c r="K145" s="27">
        <f>IF(COUNT(K125:K144), SUM(K125:K144) / COUNT(K125:K144), 0)</f>
        <v>3.7682293171141239E-2</v>
      </c>
      <c r="L145" s="28">
        <f>SUM(L125:L144)</f>
        <v>113046.87951342374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04"/>
      <c r="R145" s="205"/>
      <c r="S145" s="206"/>
    </row>
    <row r="147" spans="1:19" ht="17.25" thickBot="1"/>
    <row r="148" spans="1:19" ht="17.25" thickBot="1">
      <c r="A148" s="220" t="s">
        <v>254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19"/>
      <c r="R148" s="219"/>
      <c r="S148" s="219"/>
    </row>
    <row r="149" spans="1:19" ht="17.25" thickBot="1">
      <c r="A149" s="194" t="s">
        <v>262</v>
      </c>
      <c r="B149" s="220" t="s">
        <v>49</v>
      </c>
      <c r="C149" s="222"/>
      <c r="D149" s="220" t="s">
        <v>57</v>
      </c>
      <c r="E149" s="221"/>
      <c r="F149" s="222"/>
      <c r="G149" s="223">
        <f>_xlfn.IFNA(VLOOKUP(B149, 현재가테이블!$B$2:$D$200, 2, FALSE), "-")</f>
        <v>50838000</v>
      </c>
      <c r="H149" s="224"/>
      <c r="I149" s="225"/>
      <c r="J149" s="220" t="s">
        <v>58</v>
      </c>
      <c r="K149" s="221"/>
      <c r="L149" s="222"/>
      <c r="M149" s="226">
        <f>_xlfn.IFNA(VLOOKUP(B149, 현재가테이블!$B$2:$D$200, 3, FALSE), "-")</f>
        <v>1.3393736E-3</v>
      </c>
      <c r="N149" s="227"/>
      <c r="O149" s="228"/>
      <c r="Q149" s="219"/>
      <c r="R149" s="219"/>
      <c r="S149" s="219"/>
    </row>
    <row r="150" spans="1:19" ht="17.25" thickBot="1">
      <c r="A150" s="264" t="s">
        <v>54</v>
      </c>
      <c r="B150" s="260" t="str">
        <f>TEXT($G$1, "[$-ko-KR]yyyy-mm-dd(ddd) ") &amp; "오전 00:00"</f>
        <v>2022-03-19(토) 오전 00:00</v>
      </c>
      <c r="C150" s="261"/>
      <c r="D150" s="233" t="str">
        <f>TEXT($G$1, "[$-ko-KR]yyyy-mm-dd(ddd) ") &amp; "오후 14:00"</f>
        <v>2022-03-19(토) 오후 14:00</v>
      </c>
      <c r="E150" s="234"/>
      <c r="F150" s="235"/>
      <c r="G150" s="233" t="str">
        <f>TEXT($G$1, "[$-ko-KR]yyyy-mm-dd(ddd) ") &amp; "오후 19:00"</f>
        <v>2022-03-19(토) 오후 19:00</v>
      </c>
      <c r="H150" s="234"/>
      <c r="I150" s="235"/>
      <c r="J150" s="233" t="str">
        <f>TEXT($G$1, "[$-ko-KR]yyyy-mm-dd(ddd) ") &amp; "오후 21:00"</f>
        <v>2022-03-19(토) 오후 21:00</v>
      </c>
      <c r="K150" s="234"/>
      <c r="L150" s="235"/>
      <c r="M150" s="233" t="str">
        <f>TEXT($G$1+1, "[$-ko-KR]yyyy-mm-dd(ddd) ") &amp; "오전 00:00"</f>
        <v>2022-03-20(일) 오전 00:00</v>
      </c>
      <c r="N150" s="234"/>
      <c r="O150" s="235"/>
      <c r="Q150" s="219"/>
      <c r="R150" s="219"/>
      <c r="S150" s="219"/>
    </row>
    <row r="151" spans="1:19" ht="17.25" thickBot="1">
      <c r="A151" s="265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95" t="s">
        <v>57</v>
      </c>
      <c r="H151" s="196" t="s">
        <v>263</v>
      </c>
      <c r="I151" s="19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09"/>
      <c r="R151" s="209"/>
      <c r="S151" s="209"/>
    </row>
    <row r="152" spans="1:19" ht="17.25" thickBot="1">
      <c r="A152" s="123" t="s">
        <v>195</v>
      </c>
      <c r="B152" s="124">
        <v>119</v>
      </c>
      <c r="C152" s="76">
        <v>0</v>
      </c>
      <c r="D152" s="13">
        <v>119</v>
      </c>
      <c r="E152" s="14">
        <f>IF(ISNUMBER(D152), (D152 - $B152) / $B152, "")</f>
        <v>0</v>
      </c>
      <c r="F152" s="16">
        <f>IF(ISNUMBER(D152), $B172 * E152, "")</f>
        <v>0</v>
      </c>
      <c r="G152" s="29">
        <v>120</v>
      </c>
      <c r="H152" s="14">
        <f>IF(ISNUMBER(G152), (G152 - $B152) / $B152, "")</f>
        <v>8.4033613445378148E-3</v>
      </c>
      <c r="I152" s="100">
        <f>IF(ISNUMBER(G152), $B172 * H152, "")</f>
        <v>1260.5042016806722</v>
      </c>
      <c r="J152" s="13">
        <v>120</v>
      </c>
      <c r="K152" s="14">
        <f>IF(ISNUMBER(J152), (J152 - $B152) / $B152, "")</f>
        <v>8.4033613445378148E-3</v>
      </c>
      <c r="L152" s="16">
        <f>IF(ISNUMBER(J152), $B172 * K152, "")</f>
        <v>1260.5042016806722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9"/>
      <c r="R152" s="219"/>
      <c r="S152" s="219"/>
    </row>
    <row r="153" spans="1:19" ht="17.25" thickBot="1">
      <c r="A153" s="125" t="s">
        <v>249</v>
      </c>
      <c r="B153" s="126">
        <v>237</v>
      </c>
      <c r="C153" s="77">
        <v>-4.2016807E-3</v>
      </c>
      <c r="D153" s="15">
        <v>238</v>
      </c>
      <c r="E153" s="32">
        <f t="shared" ref="E153:E156" si="78">IF(ISNUMBER(D153), (D153 - $B153) / $B153, "")</f>
        <v>4.2194092827004216E-3</v>
      </c>
      <c r="F153" s="18">
        <f>IF(ISNUMBER(D153), $B172 * E153, "")</f>
        <v>632.91139240506322</v>
      </c>
      <c r="G153" s="31">
        <v>243</v>
      </c>
      <c r="H153" s="32">
        <f t="shared" ref="H153:H156" si="79">IF(ISNUMBER(G153), (G153 - $B153) / $B153, "")</f>
        <v>2.5316455696202531E-2</v>
      </c>
      <c r="I153" s="101">
        <f>IF(ISNUMBER(G153), $B172 * H153, "")</f>
        <v>3797.4683544303798</v>
      </c>
      <c r="J153" s="15">
        <v>244</v>
      </c>
      <c r="K153" s="32">
        <f t="shared" ref="K153:K156" si="80">IF(ISNUMBER(J153), (J153 - $B153) / $B153, "")</f>
        <v>2.9535864978902954E-2</v>
      </c>
      <c r="L153" s="18">
        <f>IF(ISNUMBER(J153), $B172 * K153, "")</f>
        <v>4430.3797468354433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9"/>
      <c r="R153" s="219"/>
      <c r="S153" s="219"/>
    </row>
    <row r="154" spans="1:19" ht="17.25" thickBot="1">
      <c r="A154" s="125" t="s">
        <v>51</v>
      </c>
      <c r="B154" s="126">
        <v>230</v>
      </c>
      <c r="C154" s="77">
        <v>-4.3290042999999997E-3</v>
      </c>
      <c r="D154" s="15">
        <v>233</v>
      </c>
      <c r="E154" s="32">
        <f t="shared" si="78"/>
        <v>1.3043478260869565E-2</v>
      </c>
      <c r="F154" s="18">
        <f>IF(ISNUMBER(D154), $B172 * E154, "")</f>
        <v>1956.5217391304348</v>
      </c>
      <c r="G154" s="31">
        <v>237</v>
      </c>
      <c r="H154" s="32">
        <f t="shared" si="79"/>
        <v>3.0434782608695653E-2</v>
      </c>
      <c r="I154" s="101">
        <f>IF(ISNUMBER(G154), $B172 * H154, "")</f>
        <v>4565.217391304348</v>
      </c>
      <c r="J154" s="15">
        <v>238</v>
      </c>
      <c r="K154" s="32">
        <f t="shared" si="80"/>
        <v>3.4782608695652174E-2</v>
      </c>
      <c r="L154" s="18">
        <f>IF(ISNUMBER(J154), $B172 * K154, "")</f>
        <v>5217.391304347826</v>
      </c>
      <c r="M154" s="31"/>
      <c r="N154" s="32" t="str">
        <f t="shared" si="81"/>
        <v/>
      </c>
      <c r="O154" s="18" t="str">
        <f>IF(ISNUMBER(M154), $B172 * N154, "")</f>
        <v/>
      </c>
      <c r="Q154" s="209"/>
      <c r="R154" s="209"/>
      <c r="S154" s="209"/>
    </row>
    <row r="155" spans="1:19" ht="17.25" thickBot="1">
      <c r="A155" s="125" t="s">
        <v>247</v>
      </c>
      <c r="B155" s="126">
        <v>734</v>
      </c>
      <c r="C155" s="77">
        <v>-6.7658998999999996E-3</v>
      </c>
      <c r="D155" s="15">
        <v>737</v>
      </c>
      <c r="E155" s="32">
        <f t="shared" si="78"/>
        <v>4.0871934604904629E-3</v>
      </c>
      <c r="F155" s="18">
        <f>IF(ISNUMBER(D155), $B172 * E155, "")</f>
        <v>613.07901907356938</v>
      </c>
      <c r="G155" s="31">
        <v>740</v>
      </c>
      <c r="H155" s="32">
        <f t="shared" si="79"/>
        <v>8.1743869209809257E-3</v>
      </c>
      <c r="I155" s="101">
        <f>IF(ISNUMBER(G155), $B172 * H155, "")</f>
        <v>1226.1580381471388</v>
      </c>
      <c r="J155" s="15">
        <v>742</v>
      </c>
      <c r="K155" s="32">
        <f t="shared" si="80"/>
        <v>1.0899182561307902E-2</v>
      </c>
      <c r="L155" s="18">
        <f>IF(ISNUMBER(J155), $B172 * K155, "")</f>
        <v>1634.8773841961852</v>
      </c>
      <c r="M155" s="31"/>
      <c r="N155" s="32" t="str">
        <f t="shared" si="81"/>
        <v/>
      </c>
      <c r="O155" s="18" t="str">
        <f>IF(ISNUMBER(M155), $B172 * N155, "")</f>
        <v/>
      </c>
      <c r="Q155" s="209"/>
      <c r="R155" s="209"/>
      <c r="S155" s="209"/>
    </row>
    <row r="156" spans="1:19" ht="17.25" thickBot="1">
      <c r="A156" s="127" t="s">
        <v>180</v>
      </c>
      <c r="B156" s="128">
        <v>866</v>
      </c>
      <c r="C156" s="78">
        <v>-6.8807338999999999E-3</v>
      </c>
      <c r="D156" s="20">
        <v>927</v>
      </c>
      <c r="E156" s="21">
        <f t="shared" si="78"/>
        <v>7.0438799076212477E-2</v>
      </c>
      <c r="F156" s="22">
        <f>IF(ISNUMBER(D156), $B172 * E156, "")</f>
        <v>10565.819861431872</v>
      </c>
      <c r="G156" s="30">
        <v>928</v>
      </c>
      <c r="H156" s="21">
        <f t="shared" si="79"/>
        <v>7.1593533487297925E-2</v>
      </c>
      <c r="I156" s="105">
        <f>IF(ISNUMBER(G156), $B172 * H156, "")</f>
        <v>10739.030023094689</v>
      </c>
      <c r="J156" s="20">
        <v>931</v>
      </c>
      <c r="K156" s="21">
        <f t="shared" si="80"/>
        <v>7.5057736720554269E-2</v>
      </c>
      <c r="L156" s="22">
        <f>IF(ISNUMBER(J156), $B172 * K156, "")</f>
        <v>11258.66050808314</v>
      </c>
      <c r="M156" s="30"/>
      <c r="N156" s="21" t="str">
        <f t="shared" si="81"/>
        <v/>
      </c>
      <c r="O156" s="22" t="str">
        <f>IF(ISNUMBER(M156), $B172 * N156, "")</f>
        <v/>
      </c>
      <c r="Q156" s="209"/>
      <c r="R156" s="209"/>
      <c r="S156" s="209"/>
    </row>
    <row r="157" spans="1:19" ht="17.25" thickBot="1">
      <c r="A157" s="125" t="s">
        <v>172</v>
      </c>
      <c r="B157" s="129">
        <v>870</v>
      </c>
      <c r="C157" s="80">
        <v>-7.9817559999999996E-3</v>
      </c>
      <c r="D157" s="106">
        <v>888</v>
      </c>
      <c r="E157" s="107">
        <f>IF(ISNUMBER(D157), (D157 - $B157) / $B157, "")</f>
        <v>2.0689655172413793E-2</v>
      </c>
      <c r="F157" s="108">
        <f>IF(ISNUMBER(D157), $B172 * E157, "")</f>
        <v>3103.4482758620688</v>
      </c>
      <c r="G157" s="109">
        <v>900</v>
      </c>
      <c r="H157" s="107">
        <f>IF(ISNUMBER(G157), (G157 - $B157) / $B157, "")</f>
        <v>3.4482758620689655E-2</v>
      </c>
      <c r="I157" s="110">
        <f>IF(ISNUMBER(G157), $B172 * H157, "")</f>
        <v>5172.4137931034484</v>
      </c>
      <c r="J157" s="106">
        <v>907</v>
      </c>
      <c r="K157" s="107">
        <f>IF(ISNUMBER(J157), (J157 - $B157) / $B157, "")</f>
        <v>4.2528735632183907E-2</v>
      </c>
      <c r="L157" s="108">
        <f>IF(ISNUMBER(J157), $B172 * K157, "")</f>
        <v>6379.3103448275861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9"/>
      <c r="R157" s="209"/>
      <c r="S157" s="209"/>
    </row>
    <row r="158" spans="1:19" ht="17.25" thickBot="1">
      <c r="A158" s="125" t="s">
        <v>101</v>
      </c>
      <c r="B158" s="126">
        <v>616</v>
      </c>
      <c r="C158" s="77">
        <v>-8.0515298000000003E-3</v>
      </c>
      <c r="D158" s="15">
        <v>622</v>
      </c>
      <c r="E158" s="32">
        <f t="shared" ref="E158:E161" si="82">IF(ISNUMBER(D158), (D158 - $B158) / $B158, "")</f>
        <v>9.74025974025974E-3</v>
      </c>
      <c r="F158" s="18">
        <f>IF(ISNUMBER(D158), $B172 * E158, "")</f>
        <v>1461.0389610389609</v>
      </c>
      <c r="G158" s="31">
        <v>625</v>
      </c>
      <c r="H158" s="32">
        <f t="shared" ref="H158:H161" si="83">IF(ISNUMBER(G158), (G158 - $B158) / $B158, "")</f>
        <v>1.461038961038961E-2</v>
      </c>
      <c r="I158" s="101">
        <f>IF(ISNUMBER(G158), $B172 * H158, "")</f>
        <v>2191.5584415584417</v>
      </c>
      <c r="J158" s="15">
        <v>628</v>
      </c>
      <c r="K158" s="32">
        <f t="shared" ref="K158:K161" si="84">IF(ISNUMBER(J158), (J158 - $B158) / $B158, "")</f>
        <v>1.948051948051948E-2</v>
      </c>
      <c r="L158" s="18">
        <f>IF(ISNUMBER(J158), $B172 * K158, "")</f>
        <v>2922.0779220779218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9"/>
      <c r="R158" s="209"/>
      <c r="S158" s="209"/>
    </row>
    <row r="159" spans="1:19" ht="17.25" thickBot="1">
      <c r="A159" s="125" t="s">
        <v>134</v>
      </c>
      <c r="B159" s="126">
        <v>199</v>
      </c>
      <c r="C159" s="77">
        <v>-9.9502488000000004E-3</v>
      </c>
      <c r="D159" s="15">
        <v>202</v>
      </c>
      <c r="E159" s="32">
        <f t="shared" si="82"/>
        <v>1.507537688442211E-2</v>
      </c>
      <c r="F159" s="18">
        <f>IF(ISNUMBER(D159), $B172 * E159, "")</f>
        <v>2261.3065326633164</v>
      </c>
      <c r="G159" s="31">
        <v>201</v>
      </c>
      <c r="H159" s="32">
        <f t="shared" si="83"/>
        <v>1.0050251256281407E-2</v>
      </c>
      <c r="I159" s="101">
        <f>IF(ISNUMBER(G159), $B172 * H159, "")</f>
        <v>1507.537688442211</v>
      </c>
      <c r="J159" s="15">
        <v>205</v>
      </c>
      <c r="K159" s="32">
        <f t="shared" si="84"/>
        <v>3.015075376884422E-2</v>
      </c>
      <c r="L159" s="18">
        <f>IF(ISNUMBER(J159), $B172 * K159, "")</f>
        <v>4522.6130653266327</v>
      </c>
      <c r="M159" s="31"/>
      <c r="N159" s="32" t="str">
        <f t="shared" si="85"/>
        <v/>
      </c>
      <c r="O159" s="18" t="str">
        <f>IF(ISNUMBER(M159), $B172 * N159, "")</f>
        <v/>
      </c>
      <c r="Q159" s="209"/>
      <c r="R159" s="209"/>
      <c r="S159" s="209"/>
    </row>
    <row r="160" spans="1:19" ht="17.25" thickBot="1">
      <c r="A160" s="125" t="s">
        <v>217</v>
      </c>
      <c r="B160" s="126">
        <v>194</v>
      </c>
      <c r="C160" s="77">
        <v>-1.02040816E-2</v>
      </c>
      <c r="D160" s="15">
        <v>196</v>
      </c>
      <c r="E160" s="32">
        <f t="shared" si="82"/>
        <v>1.0309278350515464E-2</v>
      </c>
      <c r="F160" s="18">
        <f>IF(ISNUMBER(D160), $B172 * E160, "")</f>
        <v>1546.3917525773195</v>
      </c>
      <c r="G160" s="31">
        <v>197</v>
      </c>
      <c r="H160" s="32">
        <f t="shared" si="83"/>
        <v>1.5463917525773196E-2</v>
      </c>
      <c r="I160" s="101">
        <f>IF(ISNUMBER(G160), $B172 * H160, "")</f>
        <v>2319.5876288659792</v>
      </c>
      <c r="J160" s="15">
        <v>198</v>
      </c>
      <c r="K160" s="32">
        <f t="shared" si="84"/>
        <v>2.0618556701030927E-2</v>
      </c>
      <c r="L160" s="18">
        <f>IF(ISNUMBER(J160), $B172 * K160, "")</f>
        <v>3092.783505154639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89</v>
      </c>
      <c r="B161" s="131">
        <v>960</v>
      </c>
      <c r="C161" s="79">
        <v>-1.13285273E-2</v>
      </c>
      <c r="D161" s="24">
        <v>969</v>
      </c>
      <c r="E161" s="25">
        <f t="shared" si="82"/>
        <v>9.3749999999999997E-3</v>
      </c>
      <c r="F161" s="104">
        <f>IF(ISNUMBER(D161), $B172 * E161, "")</f>
        <v>1406.25</v>
      </c>
      <c r="G161" s="102">
        <v>989</v>
      </c>
      <c r="H161" s="25">
        <f t="shared" si="83"/>
        <v>3.0208333333333334E-2</v>
      </c>
      <c r="I161" s="103">
        <f>IF(ISNUMBER(G161), $B172 * H161, "")</f>
        <v>4531.25</v>
      </c>
      <c r="J161" s="24">
        <v>994</v>
      </c>
      <c r="K161" s="25">
        <f t="shared" si="84"/>
        <v>3.5416666666666666E-2</v>
      </c>
      <c r="L161" s="104">
        <f>IF(ISNUMBER(J161), $B172 * K161, "")</f>
        <v>5312.5</v>
      </c>
      <c r="M161" s="102"/>
      <c r="N161" s="25" t="str">
        <f t="shared" si="85"/>
        <v/>
      </c>
      <c r="O161" s="104" t="str">
        <f>IF(ISNUMBER(M161), $B172 * N161, "")</f>
        <v/>
      </c>
      <c r="Q161" s="210"/>
      <c r="R161" s="211"/>
      <c r="S161" s="212"/>
    </row>
    <row r="162" spans="1:19">
      <c r="A162" s="123" t="s">
        <v>120</v>
      </c>
      <c r="B162" s="124">
        <v>343</v>
      </c>
      <c r="C162" s="76">
        <v>-1.15273775E-2</v>
      </c>
      <c r="D162" s="13">
        <v>356</v>
      </c>
      <c r="E162" s="14">
        <f>IF(ISNUMBER(D162), (D162 - $B162) / $B162, "")</f>
        <v>3.7900874635568516E-2</v>
      </c>
      <c r="F162" s="16">
        <f>IF(ISNUMBER(D162), $B172 * E162, "")</f>
        <v>5685.131195335277</v>
      </c>
      <c r="G162" s="29">
        <v>358</v>
      </c>
      <c r="H162" s="14">
        <f>IF(ISNUMBER(G162), (G162 - $B162) / $B162, "")</f>
        <v>4.3731778425655975E-2</v>
      </c>
      <c r="I162" s="100">
        <f>IF(ISNUMBER(G162), $B172 * H162, "")</f>
        <v>6559.7667638483963</v>
      </c>
      <c r="J162" s="13">
        <v>364</v>
      </c>
      <c r="K162" s="14">
        <f>IF(ISNUMBER(J162), (J162 - $B162) / $B162, "")</f>
        <v>6.1224489795918366E-2</v>
      </c>
      <c r="L162" s="16">
        <f>IF(ISNUMBER(J162), $B172 * K162, "")</f>
        <v>9183.6734693877552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3"/>
      <c r="R162" s="214"/>
      <c r="S162" s="215"/>
    </row>
    <row r="163" spans="1:19" ht="17.25" thickBot="1">
      <c r="A163" s="125" t="s">
        <v>338</v>
      </c>
      <c r="B163" s="126">
        <v>248</v>
      </c>
      <c r="C163" s="77">
        <v>-1.19521912E-2</v>
      </c>
      <c r="D163" s="15">
        <v>254</v>
      </c>
      <c r="E163" s="32">
        <f t="shared" ref="E163:E166" si="86">IF(ISNUMBER(D163), (D163 - $B163) / $B163, "")</f>
        <v>2.4193548387096774E-2</v>
      </c>
      <c r="F163" s="18">
        <f>IF(ISNUMBER(D163), $B172 * E163, "")</f>
        <v>3629.0322580645161</v>
      </c>
      <c r="G163" s="31">
        <v>254</v>
      </c>
      <c r="H163" s="32">
        <f t="shared" ref="H163:H166" si="87">IF(ISNUMBER(G163), (G163 - $B163) / $B163, "")</f>
        <v>2.4193548387096774E-2</v>
      </c>
      <c r="I163" s="101">
        <f>IF(ISNUMBER(G163), $B172 * H163, "")</f>
        <v>3629.0322580645161</v>
      </c>
      <c r="J163" s="15">
        <v>257</v>
      </c>
      <c r="K163" s="32">
        <f t="shared" ref="K163:K166" si="88">IF(ISNUMBER(J163), (J163 - $B163) / $B163, "")</f>
        <v>3.6290322580645164E-2</v>
      </c>
      <c r="L163" s="18">
        <f>IF(ISNUMBER(J163), $B172 * K163, "")</f>
        <v>5443.5483870967746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6"/>
      <c r="R163" s="217"/>
      <c r="S163" s="218"/>
    </row>
    <row r="164" spans="1:19" ht="17.25" thickBot="1">
      <c r="A164" s="125" t="s">
        <v>261</v>
      </c>
      <c r="B164" s="126">
        <v>146</v>
      </c>
      <c r="C164" s="77">
        <v>-1.3513513499999999E-2</v>
      </c>
      <c r="D164" s="15">
        <v>148</v>
      </c>
      <c r="E164" s="32">
        <f t="shared" si="86"/>
        <v>1.3698630136986301E-2</v>
      </c>
      <c r="F164" s="18">
        <f>IF(ISNUMBER(D164), $B172 * E164, "")</f>
        <v>2054.794520547945</v>
      </c>
      <c r="G164" s="31">
        <v>150</v>
      </c>
      <c r="H164" s="32">
        <f t="shared" si="87"/>
        <v>2.7397260273972601E-2</v>
      </c>
      <c r="I164" s="101">
        <f>IF(ISNUMBER(G164), $B172 * H164, "")</f>
        <v>4109.58904109589</v>
      </c>
      <c r="J164" s="15">
        <v>151</v>
      </c>
      <c r="K164" s="32">
        <f t="shared" si="88"/>
        <v>3.4246575342465752E-2</v>
      </c>
      <c r="L164" s="18">
        <f>IF(ISNUMBER(J164), $B172 * K164, "")</f>
        <v>5136.9863013698623</v>
      </c>
      <c r="M164" s="31"/>
      <c r="N164" s="32" t="str">
        <f t="shared" si="89"/>
        <v/>
      </c>
      <c r="O164" s="18" t="str">
        <f>IF(ISNUMBER(M164), $B172 * N164, "")</f>
        <v/>
      </c>
      <c r="Q164" s="209"/>
      <c r="R164" s="209"/>
      <c r="S164" s="209"/>
    </row>
    <row r="165" spans="1:19" ht="17.25" thickBot="1">
      <c r="A165" s="125" t="s">
        <v>201</v>
      </c>
      <c r="B165" s="126">
        <v>477</v>
      </c>
      <c r="C165" s="77">
        <v>-1.44628099E-2</v>
      </c>
      <c r="D165" s="15">
        <v>483</v>
      </c>
      <c r="E165" s="32">
        <f t="shared" si="86"/>
        <v>1.2578616352201259E-2</v>
      </c>
      <c r="F165" s="18">
        <f>IF(ISNUMBER(D165), $B172 * E165, "")</f>
        <v>1886.7924528301887</v>
      </c>
      <c r="G165" s="31">
        <v>486</v>
      </c>
      <c r="H165" s="32">
        <f t="shared" si="87"/>
        <v>1.8867924528301886E-2</v>
      </c>
      <c r="I165" s="101">
        <f>IF(ISNUMBER(G165), $B172 * H165, "")</f>
        <v>2830.1886792452829</v>
      </c>
      <c r="J165" s="15">
        <v>491</v>
      </c>
      <c r="K165" s="32">
        <f t="shared" si="88"/>
        <v>2.9350104821802937E-2</v>
      </c>
      <c r="L165" s="18">
        <f>IF(ISNUMBER(J165), $B172 * K165, "")</f>
        <v>4402.5157232704405</v>
      </c>
      <c r="M165" s="31"/>
      <c r="N165" s="32" t="str">
        <f t="shared" si="89"/>
        <v/>
      </c>
      <c r="O165" s="18" t="str">
        <f>IF(ISNUMBER(M165), $B172 * N165, "")</f>
        <v/>
      </c>
      <c r="Q165" s="219"/>
      <c r="R165" s="219"/>
      <c r="S165" s="219"/>
    </row>
    <row r="166" spans="1:19" ht="17.25" thickBot="1">
      <c r="A166" s="127" t="s">
        <v>209</v>
      </c>
      <c r="B166" s="128">
        <v>972</v>
      </c>
      <c r="C166" s="78">
        <v>-1.6194331999999999E-2</v>
      </c>
      <c r="D166" s="20">
        <v>987</v>
      </c>
      <c r="E166" s="21">
        <f t="shared" si="86"/>
        <v>1.5432098765432098E-2</v>
      </c>
      <c r="F166" s="22">
        <f>IF(ISNUMBER(D166), $B172 * E166, "")</f>
        <v>2314.8148148148148</v>
      </c>
      <c r="G166" s="30">
        <v>990</v>
      </c>
      <c r="H166" s="21">
        <f t="shared" si="87"/>
        <v>1.8518518518518517E-2</v>
      </c>
      <c r="I166" s="105">
        <f>IF(ISNUMBER(G166), $B172 * H166, "")</f>
        <v>2777.7777777777778</v>
      </c>
      <c r="J166" s="20">
        <v>994</v>
      </c>
      <c r="K166" s="21">
        <f t="shared" si="88"/>
        <v>2.2633744855967079E-2</v>
      </c>
      <c r="L166" s="22">
        <f>IF(ISNUMBER(J166), $B172 * K166, "")</f>
        <v>3395.0617283950619</v>
      </c>
      <c r="M166" s="30"/>
      <c r="N166" s="21" t="str">
        <f t="shared" si="89"/>
        <v/>
      </c>
      <c r="O166" s="22" t="str">
        <f>IF(ISNUMBER(M166), $B172 * N166, "")</f>
        <v/>
      </c>
      <c r="Q166" s="219"/>
      <c r="R166" s="219"/>
      <c r="S166" s="219"/>
    </row>
    <row r="167" spans="1:19" ht="17.25" thickBot="1">
      <c r="A167" s="125" t="s">
        <v>56</v>
      </c>
      <c r="B167" s="129">
        <v>119</v>
      </c>
      <c r="C167" s="80">
        <v>-1.6528925600000001E-2</v>
      </c>
      <c r="D167" s="106">
        <v>121</v>
      </c>
      <c r="E167" s="107">
        <f>IF(ISNUMBER(D167), (D167 - $B167) / $B167, "")</f>
        <v>1.680672268907563E-2</v>
      </c>
      <c r="F167" s="108">
        <f>IF(ISNUMBER(D167), $B172 * E167, "")</f>
        <v>2521.0084033613443</v>
      </c>
      <c r="G167" s="109">
        <v>122</v>
      </c>
      <c r="H167" s="107">
        <f>IF(ISNUMBER(G167), (G167 - $B167) / $B167, "")</f>
        <v>2.5210084033613446E-2</v>
      </c>
      <c r="I167" s="110">
        <f>IF(ISNUMBER(G167), $B172 * H167, "")</f>
        <v>3781.5126050420167</v>
      </c>
      <c r="J167" s="106">
        <v>123</v>
      </c>
      <c r="K167" s="107">
        <f>IF(ISNUMBER(J167), (J167 - $B167) / $B167, "")</f>
        <v>3.3613445378151259E-2</v>
      </c>
      <c r="L167" s="108">
        <f>IF(ISNUMBER(J167), $B172 * K167, "")</f>
        <v>5042.0168067226887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9"/>
      <c r="R167" s="209"/>
      <c r="S167" s="209"/>
    </row>
    <row r="168" spans="1:19" ht="17.25" thickBot="1">
      <c r="A168" s="125" t="s">
        <v>235</v>
      </c>
      <c r="B168" s="126">
        <v>107</v>
      </c>
      <c r="C168" s="77">
        <v>-1.83486239E-2</v>
      </c>
      <c r="D168" s="15">
        <v>108</v>
      </c>
      <c r="E168" s="32">
        <f t="shared" ref="E168:E171" si="90">IF(ISNUMBER(D168), (D168 - $B168) / $B168, "")</f>
        <v>9.3457943925233638E-3</v>
      </c>
      <c r="F168" s="18">
        <f>IF(ISNUMBER(D168), $B172 * E168, "")</f>
        <v>1401.8691588785045</v>
      </c>
      <c r="G168" s="31">
        <v>108</v>
      </c>
      <c r="H168" s="32">
        <f t="shared" ref="H168:H171" si="91">IF(ISNUMBER(G168), (G168 - $B168) / $B168, "")</f>
        <v>9.3457943925233638E-3</v>
      </c>
      <c r="I168" s="101">
        <f>IF(ISNUMBER(G168), $B172 * H168, "")</f>
        <v>1401.8691588785045</v>
      </c>
      <c r="J168" s="15">
        <v>109</v>
      </c>
      <c r="K168" s="32">
        <f t="shared" ref="K168:K171" si="92">IF(ISNUMBER(J168), (J168 - $B168) / $B168, "")</f>
        <v>1.8691588785046728E-2</v>
      </c>
      <c r="L168" s="18">
        <f>IF(ISNUMBER(J168), $B172 * K168, "")</f>
        <v>2803.7383177570091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9"/>
      <c r="R168" s="209"/>
      <c r="S168" s="209"/>
    </row>
    <row r="169" spans="1:19" ht="17.25" thickBot="1">
      <c r="A169" s="125" t="s">
        <v>223</v>
      </c>
      <c r="B169" s="126">
        <v>971</v>
      </c>
      <c r="C169" s="77">
        <v>-3.3830845800000002E-2</v>
      </c>
      <c r="D169" s="15">
        <v>980</v>
      </c>
      <c r="E169" s="32">
        <f t="shared" si="90"/>
        <v>9.2687950566426366E-3</v>
      </c>
      <c r="F169" s="18">
        <f>IF(ISNUMBER(D169), $B172 * E169, "")</f>
        <v>1390.3192584963954</v>
      </c>
      <c r="G169" s="31">
        <v>982</v>
      </c>
      <c r="H169" s="32">
        <f t="shared" si="91"/>
        <v>1.132852729145211E-2</v>
      </c>
      <c r="I169" s="101">
        <f>IF(ISNUMBER(G169), $B172 * H169, "")</f>
        <v>1699.2790937178165</v>
      </c>
      <c r="J169" s="15">
        <v>990</v>
      </c>
      <c r="K169" s="32">
        <f t="shared" si="92"/>
        <v>1.9567456230690009E-2</v>
      </c>
      <c r="L169" s="18">
        <f>IF(ISNUMBER(J169), $B172 * K169, "")</f>
        <v>2935.1184346035016</v>
      </c>
      <c r="M169" s="31"/>
      <c r="N169" s="32" t="str">
        <f t="shared" si="93"/>
        <v/>
      </c>
      <c r="O169" s="18" t="str">
        <f>IF(ISNUMBER(M169), $B172 * N169, "")</f>
        <v/>
      </c>
      <c r="Q169" s="209"/>
      <c r="R169" s="209"/>
      <c r="S169" s="209"/>
    </row>
    <row r="170" spans="1:19">
      <c r="A170" s="125" t="s">
        <v>85</v>
      </c>
      <c r="B170" s="126">
        <v>248</v>
      </c>
      <c r="C170" s="77">
        <v>-3.5019455300000002E-2</v>
      </c>
      <c r="D170" s="15">
        <v>252</v>
      </c>
      <c r="E170" s="32">
        <f t="shared" si="90"/>
        <v>1.6129032258064516E-2</v>
      </c>
      <c r="F170" s="18">
        <f>IF(ISNUMBER(D170), $B172 * E170, "")</f>
        <v>2419.3548387096776</v>
      </c>
      <c r="G170" s="31">
        <v>254</v>
      </c>
      <c r="H170" s="32">
        <f t="shared" si="91"/>
        <v>2.4193548387096774E-2</v>
      </c>
      <c r="I170" s="101">
        <f>IF(ISNUMBER(G170), $B172 * H170, "")</f>
        <v>3629.0322580645161</v>
      </c>
      <c r="J170" s="15">
        <v>259</v>
      </c>
      <c r="K170" s="32">
        <f t="shared" si="92"/>
        <v>4.4354838709677422E-2</v>
      </c>
      <c r="L170" s="18">
        <f>IF(ISNUMBER(J170), $B172 * K170, "")</f>
        <v>6653.2258064516136</v>
      </c>
      <c r="M170" s="31"/>
      <c r="N170" s="32" t="str">
        <f t="shared" si="93"/>
        <v/>
      </c>
      <c r="O170" s="18" t="str">
        <f>IF(ISNUMBER(M170), $B172 * N170, "")</f>
        <v/>
      </c>
      <c r="Q170" s="198"/>
      <c r="R170" s="199"/>
      <c r="S170" s="200"/>
    </row>
    <row r="171" spans="1:19" ht="17.25" thickBot="1">
      <c r="A171" s="130" t="s">
        <v>79</v>
      </c>
      <c r="B171" s="131">
        <v>994</v>
      </c>
      <c r="C171" s="79">
        <v>-4.8803827799999998E-2</v>
      </c>
      <c r="D171" s="24">
        <v>1050</v>
      </c>
      <c r="E171" s="25">
        <f t="shared" si="90"/>
        <v>5.6338028169014086E-2</v>
      </c>
      <c r="F171" s="104">
        <f>IF(ISNUMBER(D171), $B172 * E171, "")</f>
        <v>8450.7042253521122</v>
      </c>
      <c r="G171" s="102">
        <v>1030</v>
      </c>
      <c r="H171" s="25">
        <f t="shared" si="91"/>
        <v>3.6217303822937627E-2</v>
      </c>
      <c r="I171" s="103">
        <f>IF(ISNUMBER(G171), $B172 * H171, "")</f>
        <v>5432.5955734406443</v>
      </c>
      <c r="J171" s="24">
        <v>1035</v>
      </c>
      <c r="K171" s="25">
        <f t="shared" si="92"/>
        <v>4.124748490945674E-2</v>
      </c>
      <c r="L171" s="104">
        <f>IF(ISNUMBER(J171), $B172 * K171, "")</f>
        <v>6187.1227364185106</v>
      </c>
      <c r="M171" s="102"/>
      <c r="N171" s="25" t="str">
        <f t="shared" si="93"/>
        <v/>
      </c>
      <c r="O171" s="104" t="str">
        <f>IF(ISNUMBER(M171), $B172 * N171, "")</f>
        <v/>
      </c>
      <c r="Q171" s="201"/>
      <c r="R171" s="202"/>
      <c r="S171" s="203"/>
    </row>
    <row r="172" spans="1:19" ht="17.25" thickBot="1">
      <c r="A172" s="132" t="s">
        <v>265</v>
      </c>
      <c r="B172" s="262">
        <f>$B$37</f>
        <v>150000</v>
      </c>
      <c r="C172" s="263"/>
      <c r="D172" s="26" t="s">
        <v>266</v>
      </c>
      <c r="E172" s="27">
        <f>IF(COUNT(E152:E171), SUM(E152:E171) / COUNT(E152:E171), 0)</f>
        <v>1.8433529553524459E-2</v>
      </c>
      <c r="F172" s="28">
        <f>SUM(F152:F171)</f>
        <v>55300.58866057339</v>
      </c>
      <c r="G172" s="26" t="s">
        <v>266</v>
      </c>
      <c r="H172" s="27">
        <f>IF(COUNT(H152:H171), SUM(H152:H171) / COUNT(H152:H171), 0)</f>
        <v>2.4387122923267553E-2</v>
      </c>
      <c r="I172" s="28">
        <f>SUM(I152:I171)</f>
        <v>73161.368769802677</v>
      </c>
      <c r="J172" s="26" t="s">
        <v>266</v>
      </c>
      <c r="K172" s="27">
        <f>IF(COUNT(K152:K171), SUM(K152:K171) / COUNT(K152:K171), 0)</f>
        <v>3.2404701898001084E-2</v>
      </c>
      <c r="L172" s="28">
        <f>SUM(L152:L171)</f>
        <v>97214.105694003258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04"/>
      <c r="R172" s="205"/>
      <c r="S172" s="206"/>
    </row>
    <row r="174" spans="1:19" ht="17.25" thickBot="1"/>
    <row r="175" spans="1:19" ht="17.25" thickBot="1">
      <c r="A175" s="220" t="s">
        <v>250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19"/>
      <c r="R175" s="219"/>
      <c r="S175" s="219"/>
    </row>
    <row r="176" spans="1:19" ht="17.25" thickBot="1">
      <c r="A176" s="194" t="s">
        <v>262</v>
      </c>
      <c r="B176" s="220" t="s">
        <v>49</v>
      </c>
      <c r="C176" s="222"/>
      <c r="D176" s="220" t="s">
        <v>57</v>
      </c>
      <c r="E176" s="221"/>
      <c r="F176" s="222"/>
      <c r="G176" s="223">
        <f>_xlfn.IFNA(VLOOKUP(B176, 현재가테이블!$B$2:$D$200, 2, FALSE), "-")</f>
        <v>50838000</v>
      </c>
      <c r="H176" s="224"/>
      <c r="I176" s="225"/>
      <c r="J176" s="220" t="s">
        <v>58</v>
      </c>
      <c r="K176" s="221"/>
      <c r="L176" s="222"/>
      <c r="M176" s="226">
        <f>_xlfn.IFNA(VLOOKUP(B176, 현재가테이블!$B$2:$D$200, 3, FALSE), "-")</f>
        <v>1.3393736E-3</v>
      </c>
      <c r="N176" s="227"/>
      <c r="O176" s="228"/>
      <c r="Q176" s="219"/>
      <c r="R176" s="219"/>
      <c r="S176" s="219"/>
    </row>
    <row r="177" spans="1:19" ht="17.25" thickBot="1">
      <c r="A177" s="264" t="s">
        <v>54</v>
      </c>
      <c r="B177" s="260" t="str">
        <f>TEXT($G$1, "[$-ko-KR]yyyy-mm-dd(ddd) ") &amp; "오전 00:00"</f>
        <v>2022-03-19(토) 오전 00:00</v>
      </c>
      <c r="C177" s="261"/>
      <c r="D177" s="233" t="str">
        <f>TEXT($G$1, "[$-ko-KR]yyyy-mm-dd(ddd) ") &amp; "오후 14:00"</f>
        <v>2022-03-19(토) 오후 14:00</v>
      </c>
      <c r="E177" s="234"/>
      <c r="F177" s="235"/>
      <c r="G177" s="233" t="str">
        <f>TEXT($G$1, "[$-ko-KR]yyyy-mm-dd(ddd) ") &amp; "오후 19:00"</f>
        <v>2022-03-19(토) 오후 19:00</v>
      </c>
      <c r="H177" s="234"/>
      <c r="I177" s="235"/>
      <c r="J177" s="233" t="str">
        <f>TEXT($G$1, "[$-ko-KR]yyyy-mm-dd(ddd) ") &amp; "오후 21:00"</f>
        <v>2022-03-19(토) 오후 21:00</v>
      </c>
      <c r="K177" s="234"/>
      <c r="L177" s="235"/>
      <c r="M177" s="233" t="str">
        <f>TEXT($G$1+1, "[$-ko-KR]yyyy-mm-dd(ddd) ") &amp; "오전 00:00"</f>
        <v>2022-03-20(일) 오전 00:00</v>
      </c>
      <c r="N177" s="234"/>
      <c r="O177" s="235"/>
      <c r="Q177" s="219"/>
      <c r="R177" s="219"/>
      <c r="S177" s="219"/>
    </row>
    <row r="178" spans="1:19" ht="17.25" thickBot="1">
      <c r="A178" s="265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95" t="s">
        <v>57</v>
      </c>
      <c r="H178" s="196" t="s">
        <v>263</v>
      </c>
      <c r="I178" s="19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09"/>
      <c r="R178" s="209"/>
      <c r="S178" s="209"/>
    </row>
    <row r="179" spans="1:19" ht="17.25" thickBot="1">
      <c r="A179" s="123" t="s">
        <v>201</v>
      </c>
      <c r="B179" s="124">
        <v>477</v>
      </c>
      <c r="C179" s="76">
        <v>-1.44628099E-2</v>
      </c>
      <c r="D179" s="13">
        <v>483</v>
      </c>
      <c r="E179" s="14">
        <f>IF(ISNUMBER(D179), (D179 - $B179) / $B179, "")</f>
        <v>1.2578616352201259E-2</v>
      </c>
      <c r="F179" s="16">
        <f>IF(ISNUMBER(D179), $B199 * E179, "")</f>
        <v>1886.7924528301887</v>
      </c>
      <c r="G179" s="29">
        <v>486</v>
      </c>
      <c r="H179" s="14">
        <f>IF(ISNUMBER(G179), (G179 - $B179) / $B179, "")</f>
        <v>1.8867924528301886E-2</v>
      </c>
      <c r="I179" s="100">
        <f>IF(ISNUMBER(G179), $B199 * H179, "")</f>
        <v>2830.1886792452829</v>
      </c>
      <c r="J179" s="13">
        <v>491</v>
      </c>
      <c r="K179" s="14">
        <f>IF(ISNUMBER(J179), (J179 - $B179) / $B179, "")</f>
        <v>2.9350104821802937E-2</v>
      </c>
      <c r="L179" s="16">
        <f>IF(ISNUMBER(J179), $B199 * K179, "")</f>
        <v>4402.5157232704405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9"/>
      <c r="R179" s="219"/>
      <c r="S179" s="219"/>
    </row>
    <row r="180" spans="1:19" ht="17.25" thickBot="1">
      <c r="A180" s="125" t="s">
        <v>156</v>
      </c>
      <c r="B180" s="126">
        <v>1270</v>
      </c>
      <c r="C180" s="77">
        <v>-1.5503876E-2</v>
      </c>
      <c r="D180" s="15">
        <v>1300</v>
      </c>
      <c r="E180" s="32">
        <f t="shared" ref="E180:E183" si="94">IF(ISNUMBER(D180), (D180 - $B180) / $B180, "")</f>
        <v>2.3622047244094488E-2</v>
      </c>
      <c r="F180" s="18">
        <f>IF(ISNUMBER(D180), $B199 * E180, "")</f>
        <v>3543.3070866141734</v>
      </c>
      <c r="G180" s="31">
        <v>1305</v>
      </c>
      <c r="H180" s="32">
        <f t="shared" ref="H180:H183" si="95">IF(ISNUMBER(G180), (G180 - $B180) / $B180, "")</f>
        <v>2.7559055118110236E-2</v>
      </c>
      <c r="I180" s="101">
        <f>IF(ISNUMBER(G180), $B199 * H180, "")</f>
        <v>4133.858267716535</v>
      </c>
      <c r="J180" s="15">
        <v>1335</v>
      </c>
      <c r="K180" s="32">
        <f t="shared" ref="K180:K183" si="96">IF(ISNUMBER(J180), (J180 - $B180) / $B180, "")</f>
        <v>5.1181102362204724E-2</v>
      </c>
      <c r="L180" s="18">
        <f>IF(ISNUMBER(J180), $B199 * K180, "")</f>
        <v>7677.1653543307084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9"/>
      <c r="R180" s="219"/>
      <c r="S180" s="219"/>
    </row>
    <row r="181" spans="1:19" ht="17.25" thickBot="1">
      <c r="A181" s="125" t="s">
        <v>91</v>
      </c>
      <c r="B181" s="126">
        <v>35920</v>
      </c>
      <c r="C181" s="77">
        <v>-1.6159956199999999E-2</v>
      </c>
      <c r="D181" s="15">
        <v>36910</v>
      </c>
      <c r="E181" s="32">
        <f t="shared" si="94"/>
        <v>2.7561247216035634E-2</v>
      </c>
      <c r="F181" s="18">
        <f>IF(ISNUMBER(D181), $B199 * E181, "")</f>
        <v>4134.1870824053449</v>
      </c>
      <c r="G181" s="31">
        <v>37120</v>
      </c>
      <c r="H181" s="32">
        <f t="shared" si="95"/>
        <v>3.34075723830735E-2</v>
      </c>
      <c r="I181" s="101">
        <f>IF(ISNUMBER(G181), $B199 * H181, "")</f>
        <v>5011.1358574610249</v>
      </c>
      <c r="J181" s="15">
        <v>37260</v>
      </c>
      <c r="K181" s="32">
        <f t="shared" si="96"/>
        <v>3.7305122494432075E-2</v>
      </c>
      <c r="L181" s="18">
        <f>IF(ISNUMBER(J181), $B199 * K181, "")</f>
        <v>5595.7683741648116</v>
      </c>
      <c r="M181" s="31"/>
      <c r="N181" s="32" t="str">
        <f t="shared" si="97"/>
        <v/>
      </c>
      <c r="O181" s="18" t="str">
        <f>IF(ISNUMBER(M181), $B199 * N181, "")</f>
        <v/>
      </c>
      <c r="Q181" s="209"/>
      <c r="R181" s="209"/>
      <c r="S181" s="209"/>
    </row>
    <row r="182" spans="1:19" ht="17.25" thickBot="1">
      <c r="A182" s="125" t="s">
        <v>209</v>
      </c>
      <c r="B182" s="126">
        <v>972</v>
      </c>
      <c r="C182" s="77">
        <v>-1.6194331999999999E-2</v>
      </c>
      <c r="D182" s="15">
        <v>987</v>
      </c>
      <c r="E182" s="32">
        <f t="shared" si="94"/>
        <v>1.5432098765432098E-2</v>
      </c>
      <c r="F182" s="18">
        <f>IF(ISNUMBER(D182), $B199 * E182, "")</f>
        <v>2314.8148148148148</v>
      </c>
      <c r="G182" s="31">
        <v>990</v>
      </c>
      <c r="H182" s="32">
        <f t="shared" si="95"/>
        <v>1.8518518518518517E-2</v>
      </c>
      <c r="I182" s="101">
        <f>IF(ISNUMBER(G182), $B199 * H182, "")</f>
        <v>2777.7777777777778</v>
      </c>
      <c r="J182" s="15">
        <v>994</v>
      </c>
      <c r="K182" s="32">
        <f t="shared" si="96"/>
        <v>2.2633744855967079E-2</v>
      </c>
      <c r="L182" s="18">
        <f>IF(ISNUMBER(J182), $B199 * K182, "")</f>
        <v>3395.0617283950619</v>
      </c>
      <c r="M182" s="31"/>
      <c r="N182" s="32" t="str">
        <f t="shared" si="97"/>
        <v/>
      </c>
      <c r="O182" s="18" t="str">
        <f>IF(ISNUMBER(M182), $B199 * N182, "")</f>
        <v/>
      </c>
      <c r="Q182" s="209"/>
      <c r="R182" s="209"/>
      <c r="S182" s="209"/>
    </row>
    <row r="183" spans="1:19" ht="17.25" thickBot="1">
      <c r="A183" s="127" t="s">
        <v>333</v>
      </c>
      <c r="B183" s="128">
        <v>187450</v>
      </c>
      <c r="C183" s="78">
        <v>-1.6526757600000001E-2</v>
      </c>
      <c r="D183" s="20">
        <v>197350</v>
      </c>
      <c r="E183" s="21">
        <f t="shared" si="94"/>
        <v>5.2814083755668179E-2</v>
      </c>
      <c r="F183" s="22">
        <f>IF(ISNUMBER(D183), $B199 * E183, "")</f>
        <v>7922.112563350227</v>
      </c>
      <c r="G183" s="30">
        <v>194400</v>
      </c>
      <c r="H183" s="21">
        <f t="shared" si="95"/>
        <v>3.7076553747666045E-2</v>
      </c>
      <c r="I183" s="105">
        <f>IF(ISNUMBER(G183), $B199 * H183, "")</f>
        <v>5561.4830621499068</v>
      </c>
      <c r="J183" s="20">
        <v>197050</v>
      </c>
      <c r="K183" s="21">
        <f t="shared" si="96"/>
        <v>5.1213656975193388E-2</v>
      </c>
      <c r="L183" s="22">
        <f>IF(ISNUMBER(J183), $B199 * K183, "")</f>
        <v>7682.0485462790084</v>
      </c>
      <c r="M183" s="30"/>
      <c r="N183" s="21" t="str">
        <f t="shared" si="97"/>
        <v/>
      </c>
      <c r="O183" s="22" t="str">
        <f>IF(ISNUMBER(M183), $B199 * N183, "")</f>
        <v/>
      </c>
      <c r="Q183" s="209"/>
      <c r="R183" s="209"/>
      <c r="S183" s="209"/>
    </row>
    <row r="184" spans="1:19" ht="17.25" thickBot="1">
      <c r="A184" s="125" t="s">
        <v>56</v>
      </c>
      <c r="B184" s="129">
        <v>119</v>
      </c>
      <c r="C184" s="80">
        <v>-1.6528925600000001E-2</v>
      </c>
      <c r="D184" s="106">
        <v>121</v>
      </c>
      <c r="E184" s="107">
        <f>IF(ISNUMBER(D184), (D184 - $B184) / $B184, "")</f>
        <v>1.680672268907563E-2</v>
      </c>
      <c r="F184" s="108">
        <f>IF(ISNUMBER(D184), $B199 * E184, "")</f>
        <v>2521.0084033613443</v>
      </c>
      <c r="G184" s="109">
        <v>122</v>
      </c>
      <c r="H184" s="107">
        <f>IF(ISNUMBER(G184), (G184 - $B184) / $B184, "")</f>
        <v>2.5210084033613446E-2</v>
      </c>
      <c r="I184" s="110">
        <f>IF(ISNUMBER(G184), $B199 * H184, "")</f>
        <v>3781.5126050420167</v>
      </c>
      <c r="J184" s="106">
        <v>123</v>
      </c>
      <c r="K184" s="107">
        <f>IF(ISNUMBER(J184), (J184 - $B184) / $B184, "")</f>
        <v>3.3613445378151259E-2</v>
      </c>
      <c r="L184" s="108">
        <f>IF(ISNUMBER(J184), $B199 * K184, "")</f>
        <v>5042.0168067226887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9"/>
      <c r="R184" s="209"/>
      <c r="S184" s="209"/>
    </row>
    <row r="185" spans="1:19" ht="17.25" thickBot="1">
      <c r="A185" s="125" t="s">
        <v>193</v>
      </c>
      <c r="B185" s="126">
        <v>6760</v>
      </c>
      <c r="C185" s="77">
        <v>-1.67272727E-2</v>
      </c>
      <c r="D185" s="15">
        <v>6910</v>
      </c>
      <c r="E185" s="32">
        <f t="shared" ref="E185:E188" si="98">IF(ISNUMBER(D185), (D185 - $B185) / $B185, "")</f>
        <v>2.2189349112426034E-2</v>
      </c>
      <c r="F185" s="18">
        <f>IF(ISNUMBER(D185), $B199 * E185, "")</f>
        <v>3328.4023668639052</v>
      </c>
      <c r="G185" s="31">
        <v>6915</v>
      </c>
      <c r="H185" s="32">
        <f t="shared" ref="H185:H188" si="99">IF(ISNUMBER(G185), (G185 - $B185) / $B185, "")</f>
        <v>2.2928994082840236E-2</v>
      </c>
      <c r="I185" s="101">
        <f>IF(ISNUMBER(G185), $B199 * H185, "")</f>
        <v>3439.3491124260354</v>
      </c>
      <c r="J185" s="15">
        <v>7050</v>
      </c>
      <c r="K185" s="32">
        <f t="shared" ref="K185:K188" si="100">IF(ISNUMBER(J185), (J185 - $B185) / $B185, "")</f>
        <v>4.2899408284023666E-2</v>
      </c>
      <c r="L185" s="18">
        <f>IF(ISNUMBER(J185), $B199 * K185, "")</f>
        <v>6434.9112426035499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9"/>
      <c r="R185" s="209"/>
      <c r="S185" s="209"/>
    </row>
    <row r="186" spans="1:19" ht="17.25" thickBot="1">
      <c r="A186" s="125" t="s">
        <v>73</v>
      </c>
      <c r="B186" s="126">
        <v>33890</v>
      </c>
      <c r="C186" s="77">
        <v>-1.76811594E-2</v>
      </c>
      <c r="D186" s="15">
        <v>35340</v>
      </c>
      <c r="E186" s="32">
        <f t="shared" si="98"/>
        <v>4.2785482443198582E-2</v>
      </c>
      <c r="F186" s="18">
        <f>IF(ISNUMBER(D186), $B199 * E186, "")</f>
        <v>6417.822366479787</v>
      </c>
      <c r="G186" s="31">
        <v>34640</v>
      </c>
      <c r="H186" s="32">
        <f t="shared" si="99"/>
        <v>2.2130421953378578E-2</v>
      </c>
      <c r="I186" s="101">
        <f>IF(ISNUMBER(G186), $B199 * H186, "")</f>
        <v>3319.5632930067868</v>
      </c>
      <c r="J186" s="15">
        <v>35060</v>
      </c>
      <c r="K186" s="32">
        <f t="shared" si="100"/>
        <v>3.4523458247270579E-2</v>
      </c>
      <c r="L186" s="18">
        <f>IF(ISNUMBER(J186), $B199 * K186, "")</f>
        <v>5178.5187370905869</v>
      </c>
      <c r="M186" s="31"/>
      <c r="N186" s="32" t="str">
        <f t="shared" si="101"/>
        <v/>
      </c>
      <c r="O186" s="18" t="str">
        <f>IF(ISNUMBER(M186), $B199 * N186, "")</f>
        <v/>
      </c>
      <c r="Q186" s="209"/>
      <c r="R186" s="209"/>
      <c r="S186" s="209"/>
    </row>
    <row r="187" spans="1:19" ht="17.25" thickBot="1">
      <c r="A187" s="125" t="s">
        <v>235</v>
      </c>
      <c r="B187" s="126">
        <v>107</v>
      </c>
      <c r="C187" s="77">
        <v>-1.83486239E-2</v>
      </c>
      <c r="D187" s="15">
        <v>108</v>
      </c>
      <c r="E187" s="32">
        <f t="shared" si="98"/>
        <v>9.3457943925233638E-3</v>
      </c>
      <c r="F187" s="18">
        <f>IF(ISNUMBER(D187), $B199 * E187, "")</f>
        <v>1401.8691588785045</v>
      </c>
      <c r="G187" s="31">
        <v>108</v>
      </c>
      <c r="H187" s="32">
        <f t="shared" si="99"/>
        <v>9.3457943925233638E-3</v>
      </c>
      <c r="I187" s="101">
        <f>IF(ISNUMBER(G187), $B199 * H187, "")</f>
        <v>1401.8691588785045</v>
      </c>
      <c r="J187" s="15">
        <v>109</v>
      </c>
      <c r="K187" s="32">
        <f t="shared" si="100"/>
        <v>1.8691588785046728E-2</v>
      </c>
      <c r="L187" s="18">
        <f>IF(ISNUMBER(J187), $B199 * K187, "")</f>
        <v>2803.7383177570091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150</v>
      </c>
      <c r="B188" s="131">
        <v>60400</v>
      </c>
      <c r="C188" s="79">
        <v>-1.8843404800000001E-2</v>
      </c>
      <c r="D188" s="24">
        <v>61360</v>
      </c>
      <c r="E188" s="25">
        <f t="shared" si="98"/>
        <v>1.5894039735099338E-2</v>
      </c>
      <c r="F188" s="104">
        <f>IF(ISNUMBER(D188), $B199 * E188, "")</f>
        <v>2384.1059602649007</v>
      </c>
      <c r="G188" s="102">
        <v>63120</v>
      </c>
      <c r="H188" s="25">
        <f t="shared" si="99"/>
        <v>4.5033112582781455E-2</v>
      </c>
      <c r="I188" s="103">
        <f>IF(ISNUMBER(G188), $B199 * H188, "")</f>
        <v>6754.9668874172185</v>
      </c>
      <c r="J188" s="24">
        <v>63490</v>
      </c>
      <c r="K188" s="25">
        <f t="shared" si="100"/>
        <v>5.1158940397350992E-2</v>
      </c>
      <c r="L188" s="104">
        <f>IF(ISNUMBER(J188), $B199 * K188, "")</f>
        <v>7673.8410596026488</v>
      </c>
      <c r="M188" s="102"/>
      <c r="N188" s="25" t="str">
        <f t="shared" si="101"/>
        <v/>
      </c>
      <c r="O188" s="104" t="str">
        <f>IF(ISNUMBER(M188), $B199 * N188, "")</f>
        <v/>
      </c>
      <c r="Q188" s="210"/>
      <c r="R188" s="211"/>
      <c r="S188" s="212"/>
    </row>
    <row r="189" spans="1:19">
      <c r="A189" s="123" t="s">
        <v>140</v>
      </c>
      <c r="B189" s="124">
        <v>86.7</v>
      </c>
      <c r="C189" s="76">
        <v>-1.9230769200000001E-2</v>
      </c>
      <c r="D189" s="13">
        <v>88.5</v>
      </c>
      <c r="E189" s="14">
        <f>IF(ISNUMBER(D189), (D189 - $B189) / $B189, "")</f>
        <v>2.0761245674740452E-2</v>
      </c>
      <c r="F189" s="16">
        <f>IF(ISNUMBER(D189), $B199 * E189, "")</f>
        <v>3114.1868512110677</v>
      </c>
      <c r="G189" s="29">
        <v>89.1</v>
      </c>
      <c r="H189" s="14">
        <f>IF(ISNUMBER(G189), (G189 - $B189) / $B189, "")</f>
        <v>2.7681660899653879E-2</v>
      </c>
      <c r="I189" s="100">
        <f>IF(ISNUMBER(G189), $B199 * H189, "")</f>
        <v>4152.2491349480815</v>
      </c>
      <c r="J189" s="13">
        <v>91</v>
      </c>
      <c r="K189" s="14">
        <f>IF(ISNUMBER(J189), (J189 - $B189) / $B189, "")</f>
        <v>4.959630911188001E-2</v>
      </c>
      <c r="L189" s="16">
        <f>IF(ISNUMBER(J189), $B199 * K189, "")</f>
        <v>7439.4463667820019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3"/>
      <c r="R189" s="214"/>
      <c r="S189" s="215"/>
    </row>
    <row r="190" spans="1:19" ht="17.25" thickBot="1">
      <c r="A190" s="125" t="s">
        <v>158</v>
      </c>
      <c r="B190" s="126">
        <v>69.3</v>
      </c>
      <c r="C190" s="77">
        <v>-1.9801980199999999E-2</v>
      </c>
      <c r="D190" s="15">
        <v>70.3</v>
      </c>
      <c r="E190" s="32">
        <f t="shared" ref="E190:E193" si="102">IF(ISNUMBER(D190), (D190 - $B190) / $B190, "")</f>
        <v>1.443001443001443E-2</v>
      </c>
      <c r="F190" s="18">
        <f>IF(ISNUMBER(D190), $B199 * E190, "")</f>
        <v>2164.5021645021643</v>
      </c>
      <c r="G190" s="31">
        <v>71.2</v>
      </c>
      <c r="H190" s="32">
        <f t="shared" ref="H190:H193" si="103">IF(ISNUMBER(G190), (G190 - $B190) / $B190, "")</f>
        <v>2.7417027417027499E-2</v>
      </c>
      <c r="I190" s="101">
        <f>IF(ISNUMBER(G190), $B199 * H190, "")</f>
        <v>4112.5541125541249</v>
      </c>
      <c r="J190" s="15">
        <v>71.599999999999994</v>
      </c>
      <c r="K190" s="32">
        <f t="shared" ref="K190:K193" si="104">IF(ISNUMBER(J190), (J190 - $B190) / $B190, "")</f>
        <v>3.318903318903315E-2</v>
      </c>
      <c r="L190" s="18">
        <f>IF(ISNUMBER(J190), $B199 * K190, "")</f>
        <v>4978.3549783549724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6"/>
      <c r="R190" s="217"/>
      <c r="S190" s="218"/>
    </row>
    <row r="191" spans="1:19" ht="17.25" thickBot="1">
      <c r="A191" s="125" t="s">
        <v>343</v>
      </c>
      <c r="B191" s="126">
        <v>5265</v>
      </c>
      <c r="C191" s="77">
        <v>-2.0465116299999999E-2</v>
      </c>
      <c r="D191" s="15">
        <v>5330</v>
      </c>
      <c r="E191" s="32">
        <f t="shared" si="102"/>
        <v>1.2345679012345678E-2</v>
      </c>
      <c r="F191" s="18">
        <f>IF(ISNUMBER(D191), $B199 * E191, "")</f>
        <v>1851.8518518518517</v>
      </c>
      <c r="G191" s="31">
        <v>5505</v>
      </c>
      <c r="H191" s="32">
        <f t="shared" si="103"/>
        <v>4.5584045584045586E-2</v>
      </c>
      <c r="I191" s="101">
        <f>IF(ISNUMBER(G191), $B199 * H191, "")</f>
        <v>6837.6068376068379</v>
      </c>
      <c r="J191" s="15">
        <v>5500</v>
      </c>
      <c r="K191" s="32">
        <f t="shared" si="104"/>
        <v>4.4634377967711303E-2</v>
      </c>
      <c r="L191" s="18">
        <f>IF(ISNUMBER(J191), $B199 * K191, "")</f>
        <v>6695.1566951566956</v>
      </c>
      <c r="M191" s="31"/>
      <c r="N191" s="32" t="str">
        <f t="shared" si="105"/>
        <v/>
      </c>
      <c r="O191" s="18" t="str">
        <f>IF(ISNUMBER(M191), $B199 * N191, "")</f>
        <v/>
      </c>
      <c r="Q191" s="209"/>
      <c r="R191" s="209"/>
      <c r="S191" s="209"/>
    </row>
    <row r="192" spans="1:19" ht="17.25" thickBot="1">
      <c r="A192" s="125" t="s">
        <v>227</v>
      </c>
      <c r="B192" s="126">
        <v>1090</v>
      </c>
      <c r="C192" s="77">
        <v>-2.2421524700000001E-2</v>
      </c>
      <c r="D192" s="15">
        <v>1105</v>
      </c>
      <c r="E192" s="32">
        <f t="shared" si="102"/>
        <v>1.3761467889908258E-2</v>
      </c>
      <c r="F192" s="18">
        <f>IF(ISNUMBER(D192), $B199 * E192, "")</f>
        <v>2064.2201834862385</v>
      </c>
      <c r="G192" s="31">
        <v>1110</v>
      </c>
      <c r="H192" s="32">
        <f t="shared" si="103"/>
        <v>1.834862385321101E-2</v>
      </c>
      <c r="I192" s="101">
        <f>IF(ISNUMBER(G192), $B199 * H192, "")</f>
        <v>2752.2935779816517</v>
      </c>
      <c r="J192" s="15">
        <v>1120</v>
      </c>
      <c r="K192" s="32">
        <f t="shared" si="104"/>
        <v>2.7522935779816515E-2</v>
      </c>
      <c r="L192" s="18">
        <f>IF(ISNUMBER(J192), $B199 * K192, "")</f>
        <v>4128.440366972477</v>
      </c>
      <c r="M192" s="31"/>
      <c r="N192" s="32" t="str">
        <f t="shared" si="105"/>
        <v/>
      </c>
      <c r="O192" s="18" t="str">
        <f>IF(ISNUMBER(M192), $B199 * N192, "")</f>
        <v/>
      </c>
      <c r="Q192" s="219"/>
      <c r="R192" s="219"/>
      <c r="S192" s="219"/>
    </row>
    <row r="193" spans="1:19" ht="17.25" thickBot="1">
      <c r="A193" s="127" t="s">
        <v>60</v>
      </c>
      <c r="B193" s="128">
        <v>2910</v>
      </c>
      <c r="C193" s="78">
        <v>-2.5125628099999998E-2</v>
      </c>
      <c r="D193" s="20">
        <v>2970</v>
      </c>
      <c r="E193" s="21">
        <f t="shared" si="102"/>
        <v>2.0618556701030927E-2</v>
      </c>
      <c r="F193" s="22">
        <f>IF(ISNUMBER(D193), $B199 * E193, "")</f>
        <v>3092.783505154639</v>
      </c>
      <c r="G193" s="30">
        <v>3000</v>
      </c>
      <c r="H193" s="21">
        <f t="shared" si="103"/>
        <v>3.0927835051546393E-2</v>
      </c>
      <c r="I193" s="105">
        <f>IF(ISNUMBER(G193), $B199 * H193, "")</f>
        <v>4639.1752577319585</v>
      </c>
      <c r="J193" s="20">
        <v>3040</v>
      </c>
      <c r="K193" s="21">
        <f t="shared" si="104"/>
        <v>4.4673539518900345E-2</v>
      </c>
      <c r="L193" s="22">
        <f>IF(ISNUMBER(J193), $B199 * K193, "")</f>
        <v>6701.0309278350514</v>
      </c>
      <c r="M193" s="30"/>
      <c r="N193" s="21" t="str">
        <f t="shared" si="105"/>
        <v/>
      </c>
      <c r="O193" s="22" t="str">
        <f>IF(ISNUMBER(M193), $B199 * N193, "")</f>
        <v/>
      </c>
      <c r="Q193" s="219"/>
      <c r="R193" s="219"/>
      <c r="S193" s="219"/>
    </row>
    <row r="194" spans="1:19" ht="17.25" thickBot="1">
      <c r="A194" s="125" t="s">
        <v>223</v>
      </c>
      <c r="B194" s="129">
        <v>971</v>
      </c>
      <c r="C194" s="80">
        <v>-3.3830845800000002E-2</v>
      </c>
      <c r="D194" s="106">
        <v>980</v>
      </c>
      <c r="E194" s="107">
        <f>IF(ISNUMBER(D194), (D194 - $B194) / $B194, "")</f>
        <v>9.2687950566426366E-3</v>
      </c>
      <c r="F194" s="108">
        <f>IF(ISNUMBER(D194), $B199 * E194, "")</f>
        <v>1390.3192584963954</v>
      </c>
      <c r="G194" s="109">
        <v>982</v>
      </c>
      <c r="H194" s="107">
        <f>IF(ISNUMBER(G194), (G194 - $B194) / $B194, "")</f>
        <v>1.132852729145211E-2</v>
      </c>
      <c r="I194" s="110">
        <f>IF(ISNUMBER(G194), $B199 * H194, "")</f>
        <v>1699.2790937178165</v>
      </c>
      <c r="J194" s="106">
        <v>990</v>
      </c>
      <c r="K194" s="107">
        <f>IF(ISNUMBER(J194), (J194 - $B194) / $B194, "")</f>
        <v>1.9567456230690009E-2</v>
      </c>
      <c r="L194" s="108">
        <f>IF(ISNUMBER(J194), $B199 * K194, "")</f>
        <v>2935.1184346035016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9"/>
      <c r="R194" s="209"/>
      <c r="S194" s="209"/>
    </row>
    <row r="195" spans="1:19" ht="17.25" thickBot="1">
      <c r="A195" s="125" t="s">
        <v>85</v>
      </c>
      <c r="B195" s="126">
        <v>248</v>
      </c>
      <c r="C195" s="77">
        <v>-3.5019455300000002E-2</v>
      </c>
      <c r="D195" s="15">
        <v>252</v>
      </c>
      <c r="E195" s="32">
        <f t="shared" ref="E195:E198" si="106">IF(ISNUMBER(D195), (D195 - $B195) / $B195, "")</f>
        <v>1.6129032258064516E-2</v>
      </c>
      <c r="F195" s="18">
        <f>IF(ISNUMBER(D195), $B199 * E195, "")</f>
        <v>2419.3548387096776</v>
      </c>
      <c r="G195" s="31">
        <v>254</v>
      </c>
      <c r="H195" s="32">
        <f t="shared" ref="H195:H198" si="107">IF(ISNUMBER(G195), (G195 - $B195) / $B195, "")</f>
        <v>2.4193548387096774E-2</v>
      </c>
      <c r="I195" s="101">
        <f>IF(ISNUMBER(G195), $B199 * H195, "")</f>
        <v>3629.0322580645161</v>
      </c>
      <c r="J195" s="15">
        <v>259</v>
      </c>
      <c r="K195" s="32">
        <f t="shared" ref="K195:K198" si="108">IF(ISNUMBER(J195), (J195 - $B195) / $B195, "")</f>
        <v>4.4354838709677422E-2</v>
      </c>
      <c r="L195" s="18">
        <f>IF(ISNUMBER(J195), $B199 * K195, "")</f>
        <v>6653.2258064516136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9"/>
      <c r="R195" s="209"/>
      <c r="S195" s="209"/>
    </row>
    <row r="196" spans="1:19" ht="17.25" thickBot="1">
      <c r="A196" s="125" t="s">
        <v>111</v>
      </c>
      <c r="B196" s="126">
        <v>3780</v>
      </c>
      <c r="C196" s="77">
        <v>-3.8167938899999997E-2</v>
      </c>
      <c r="D196" s="15">
        <v>3830</v>
      </c>
      <c r="E196" s="32">
        <f t="shared" si="106"/>
        <v>1.3227513227513227E-2</v>
      </c>
      <c r="F196" s="18">
        <f>IF(ISNUMBER(D196), $B199 * E196, "")</f>
        <v>1984.1269841269841</v>
      </c>
      <c r="G196" s="31">
        <v>3855</v>
      </c>
      <c r="H196" s="32">
        <f t="shared" si="107"/>
        <v>1.984126984126984E-2</v>
      </c>
      <c r="I196" s="101">
        <f>IF(ISNUMBER(G196), $B199 * H196, "")</f>
        <v>2976.1904761904761</v>
      </c>
      <c r="J196" s="15">
        <v>3910</v>
      </c>
      <c r="K196" s="32">
        <f t="shared" si="108"/>
        <v>3.439153439153439E-2</v>
      </c>
      <c r="L196" s="18">
        <f>IF(ISNUMBER(J196), $B199 * K196, "")</f>
        <v>5158.7301587301581</v>
      </c>
      <c r="M196" s="31"/>
      <c r="N196" s="32" t="str">
        <f t="shared" si="109"/>
        <v/>
      </c>
      <c r="O196" s="18" t="str">
        <f>IF(ISNUMBER(M196), $B199 * N196, "")</f>
        <v/>
      </c>
      <c r="Q196" s="209"/>
      <c r="R196" s="209"/>
      <c r="S196" s="209"/>
    </row>
    <row r="197" spans="1:19">
      <c r="A197" s="125" t="s">
        <v>113</v>
      </c>
      <c r="B197" s="126">
        <v>3955</v>
      </c>
      <c r="C197" s="77">
        <v>-4.0048543700000001E-2</v>
      </c>
      <c r="D197" s="15">
        <v>4155</v>
      </c>
      <c r="E197" s="32">
        <f t="shared" si="106"/>
        <v>5.0568900126422248E-2</v>
      </c>
      <c r="F197" s="18">
        <f>IF(ISNUMBER(D197), $B199 * E197, "")</f>
        <v>7585.3350189633375</v>
      </c>
      <c r="G197" s="31">
        <v>4155</v>
      </c>
      <c r="H197" s="32">
        <f t="shared" si="107"/>
        <v>5.0568900126422248E-2</v>
      </c>
      <c r="I197" s="101">
        <f>IF(ISNUMBER(G197), $B199 * H197, "")</f>
        <v>7585.3350189633375</v>
      </c>
      <c r="J197" s="15">
        <v>4190</v>
      </c>
      <c r="K197" s="32">
        <f t="shared" si="108"/>
        <v>5.9418457648546141E-2</v>
      </c>
      <c r="L197" s="18">
        <f>IF(ISNUMBER(J197), $B199 * K197, "")</f>
        <v>8912.7686472819205</v>
      </c>
      <c r="M197" s="31"/>
      <c r="N197" s="32" t="str">
        <f t="shared" si="109"/>
        <v/>
      </c>
      <c r="O197" s="18" t="str">
        <f>IF(ISNUMBER(M197), $B199 * N197, "")</f>
        <v/>
      </c>
      <c r="Q197" s="198"/>
      <c r="R197" s="199"/>
      <c r="S197" s="200"/>
    </row>
    <row r="198" spans="1:19" ht="17.25" thickBot="1">
      <c r="A198" s="130" t="s">
        <v>79</v>
      </c>
      <c r="B198" s="131">
        <v>994</v>
      </c>
      <c r="C198" s="79">
        <v>-4.8803827799999998E-2</v>
      </c>
      <c r="D198" s="24">
        <v>1050</v>
      </c>
      <c r="E198" s="25">
        <f t="shared" si="106"/>
        <v>5.6338028169014086E-2</v>
      </c>
      <c r="F198" s="104">
        <f>IF(ISNUMBER(D198), $B199 * E198, "")</f>
        <v>8450.7042253521122</v>
      </c>
      <c r="G198" s="102">
        <v>1030</v>
      </c>
      <c r="H198" s="25">
        <f t="shared" si="107"/>
        <v>3.6217303822937627E-2</v>
      </c>
      <c r="I198" s="103">
        <f>IF(ISNUMBER(G198), $B199 * H198, "")</f>
        <v>5432.5955734406443</v>
      </c>
      <c r="J198" s="24">
        <v>1035</v>
      </c>
      <c r="K198" s="25">
        <f t="shared" si="108"/>
        <v>4.124748490945674E-2</v>
      </c>
      <c r="L198" s="104">
        <f>IF(ISNUMBER(J198), $B199 * K198, "")</f>
        <v>6187.1227364185106</v>
      </c>
      <c r="M198" s="102"/>
      <c r="N198" s="25" t="str">
        <f t="shared" si="109"/>
        <v/>
      </c>
      <c r="O198" s="104" t="str">
        <f>IF(ISNUMBER(M198), $B199 * N198, "")</f>
        <v/>
      </c>
      <c r="Q198" s="201"/>
      <c r="R198" s="202"/>
      <c r="S198" s="203"/>
    </row>
    <row r="199" spans="1:19" ht="17.25" thickBot="1">
      <c r="A199" s="132" t="s">
        <v>265</v>
      </c>
      <c r="B199" s="262">
        <f>$B$37</f>
        <v>150000</v>
      </c>
      <c r="C199" s="263"/>
      <c r="D199" s="26" t="s">
        <v>266</v>
      </c>
      <c r="E199" s="27">
        <f>IF(COUNT(E179:E198), SUM(E179:E198) / COUNT(E179:E198), 0)</f>
        <v>2.332393571257255E-2</v>
      </c>
      <c r="F199" s="28">
        <f>SUM(F179:F198)</f>
        <v>69971.807137717653</v>
      </c>
      <c r="G199" s="26" t="s">
        <v>266</v>
      </c>
      <c r="H199" s="27">
        <f>IF(COUNT(H179:H198), SUM(H179:H198) / COUNT(H179:H198), 0)</f>
        <v>2.7609338680773515E-2</v>
      </c>
      <c r="I199" s="28">
        <f>SUM(I179:I198)</f>
        <v>82828.016042320538</v>
      </c>
      <c r="J199" s="26" t="s">
        <v>266</v>
      </c>
      <c r="K199" s="27">
        <f>IF(COUNT(K179:K198), SUM(K179:K198) / COUNT(K179:K198), 0)</f>
        <v>3.8558327002934475E-2</v>
      </c>
      <c r="L199" s="28">
        <f>SUM(L179:L198)</f>
        <v>115674.98100880341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04"/>
      <c r="R199" s="205"/>
      <c r="S199" s="206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투자전략(조건부서식초기화)</vt:lpstr>
      <vt:lpstr>투자전략</vt:lpstr>
      <vt:lpstr>현재가테이블</vt:lpstr>
      <vt:lpstr>종목선정</vt:lpstr>
      <vt:lpstr>월말결산</vt:lpstr>
      <vt:lpstr>2022.03.01</vt:lpstr>
      <vt:lpstr>2022.03.02</vt:lpstr>
      <vt:lpstr>2022.03.03</vt:lpstr>
      <vt:lpstr>2022.03.04</vt:lpstr>
      <vt:lpstr>2022.03.05</vt:lpstr>
      <vt:lpstr>2022.03.06</vt:lpstr>
      <vt:lpstr>2022.03.07</vt:lpstr>
      <vt:lpstr>2022.03.08</vt:lpstr>
      <vt:lpstr>2022.03.09</vt:lpstr>
      <vt:lpstr>2022.03.10</vt:lpstr>
      <vt:lpstr>2022.03.11</vt:lpstr>
      <vt:lpstr>2022.03.12</vt:lpstr>
      <vt:lpstr>2022.03.13</vt:lpstr>
      <vt:lpstr>2022.03.14</vt:lpstr>
      <vt:lpstr>2022.03.15</vt:lpstr>
      <vt:lpstr>2022.03.16</vt:lpstr>
      <vt:lpstr>2022.03.17</vt:lpstr>
      <vt:lpstr>2022.03.18</vt:lpstr>
      <vt:lpstr>2022.03.19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2022-03-19T12:50:21Z</dcterms:modified>
</cp:coreProperties>
</file>